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360" windowWidth="11340" windowHeight="1130" tabRatio="652" firstSheet="10" activeTab="2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_xlnm.Print_Area" localSheetId="0">'1a.mell '!$A$1:$J$53</definedName>
    <definedName name="_xlnm.Print_Area" localSheetId="1">'1b.mell '!$A$1:$F$273</definedName>
    <definedName name="_xlnm.Print_Area" localSheetId="2">'1c.mell '!$A$1:$F$155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<sst xmlns="http://schemas.openxmlformats.org/spreadsheetml/2006/main" count="3206" uniqueCount="1175">
  <si>
    <t xml:space="preserve">       - Helyiség megszerzési díj  </t>
  </si>
  <si>
    <t xml:space="preserve">       - Önkormányzat közvetített szolgáltatások ellenértéke  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</si>
  <si>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</si>
  <si>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</si>
  <si>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</si>
  <si>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 xml:space="preserve">Egyéb közhatalmi bevételek </t>
  </si>
  <si>
    <t>Akadálymentesítési támogatás</t>
  </si>
  <si>
    <t>Ferencvárosi Helytörténeti Egyesület</t>
  </si>
  <si>
    <t>Gyermekétkeztetés támogatása</t>
  </si>
  <si>
    <t>Gépkocsi elszállítás</t>
  </si>
  <si>
    <t>Jövedelempótló rendszeres támogatás</t>
  </si>
  <si>
    <t>Közüzemi díj és közös költség támogatása</t>
  </si>
  <si>
    <t>Lakások és helyiségek, ingatlan vásárlása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</si>
  <si>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</si>
  <si>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</si>
  <si>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</si>
  <si>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 xml:space="preserve">                 ebből: őrzés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</si>
  <si>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</si>
  <si>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</si>
  <si>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</si>
  <si>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</si>
  <si>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</si>
  <si>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</si>
  <si>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>Közfoglalkoztatottak pályázat tám.önrésze, kapcs.egyéb kiad.tám.</t>
  </si>
  <si>
    <t>Termelői piac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</si>
  <si>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</si>
  <si>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</si>
  <si>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</si>
  <si>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</si>
  <si>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</si>
  <si>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</si>
  <si>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</si>
  <si>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</si>
  <si>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</si>
  <si>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</si>
  <si>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</si>
  <si>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</si>
  <si>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</si>
  <si>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</si>
  <si>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</si>
  <si>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</si>
  <si>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</si>
  <si>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</si>
  <si>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</si>
  <si>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</si>
  <si>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</si>
  <si>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</si>
  <si>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</si>
  <si>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</si>
  <si>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</si>
  <si>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</si>
  <si>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</si>
  <si>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</si>
  <si>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</si>
  <si>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</si>
  <si>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</si>
  <si>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</si>
  <si>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</si>
  <si>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</si>
  <si>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</si>
  <si>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</si>
  <si>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</si>
  <si>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</si>
  <si>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</si>
  <si>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</si>
  <si>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</si>
  <si>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</si>
  <si>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</si>
  <si>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</si>
  <si>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</si>
  <si>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</si>
  <si>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</si>
  <si>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</si>
  <si>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</si>
  <si>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</si>
  <si>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</si>
  <si>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</si>
  <si>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</si>
  <si>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</si>
  <si>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</si>
  <si>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</si>
  <si>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</si>
  <si>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</si>
  <si>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</si>
  <si>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</si>
  <si>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</si>
  <si>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</si>
  <si>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</si>
  <si>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</si>
  <si>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</si>
  <si>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</si>
  <si>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</si>
  <si>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</si>
  <si>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</si>
  <si>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</si>
  <si>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</si>
  <si>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</si>
  <si>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</si>
  <si>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</si>
  <si>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</si>
  <si>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</si>
  <si>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</si>
  <si>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</si>
  <si>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</si>
  <si>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</si>
  <si>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</si>
  <si>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</si>
  <si>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</si>
  <si>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</si>
  <si>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</si>
  <si>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</si>
  <si>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</si>
  <si>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</si>
  <si>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</si>
  <si>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</si>
  <si>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</si>
  <si>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</si>
  <si>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</si>
  <si>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</si>
  <si>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</si>
  <si>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</si>
  <si>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</si>
  <si>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</si>
  <si>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</si>
  <si>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</si>
  <si>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</si>
  <si>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</si>
  <si>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</si>
  <si>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</si>
  <si>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</si>
  <si>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</si>
  <si>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</si>
  <si>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</si>
  <si>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</si>
  <si>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</si>
  <si>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</si>
  <si>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</si>
  <si>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</si>
  <si>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Méhecske Óvoda felújítás</t>
  </si>
  <si>
    <t>Napfény Óvoda felújítás</t>
  </si>
  <si>
    <t>Ugrifüles Óvoda felújítás</t>
  </si>
  <si>
    <t>Nemzetiségi Önkormányzat működési kiadásai</t>
  </si>
  <si>
    <t>Tankönyv támogatás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</si>
  <si>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</si>
  <si>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</si>
  <si>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</si>
  <si>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</si>
  <si>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</si>
  <si>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</si>
  <si>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</si>
  <si>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</si>
  <si>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</si>
  <si>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</si>
  <si>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</si>
  <si>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</si>
  <si>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</si>
  <si>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</si>
  <si>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</si>
  <si>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</si>
  <si>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</si>
  <si>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</si>
  <si>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</si>
  <si>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</si>
  <si>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</si>
  <si>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</si>
  <si>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</si>
  <si>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</si>
  <si>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</si>
  <si>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</si>
  <si>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</si>
  <si>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</si>
  <si>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</si>
  <si>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</si>
  <si>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</si>
  <si>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</si>
  <si>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</si>
  <si>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</si>
  <si>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</si>
  <si>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Városfejlesztés, üzemeltetés és közbiztonság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</si>
  <si>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</si>
  <si>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</si>
  <si>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</si>
  <si>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</si>
  <si>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</si>
  <si>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</si>
  <si>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</si>
  <si>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</si>
  <si>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</si>
  <si>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</si>
  <si>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</si>
  <si>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</si>
  <si>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</si>
  <si>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</si>
  <si>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</si>
  <si>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</si>
  <si>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</si>
  <si>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</si>
  <si>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</si>
  <si>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</si>
  <si>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</si>
  <si>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</si>
  <si>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</si>
  <si>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</si>
  <si>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</si>
  <si>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</si>
  <si>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</si>
  <si>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</si>
  <si>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</si>
  <si>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</si>
  <si>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</si>
  <si>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</si>
  <si>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</si>
  <si>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</si>
  <si>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Iskolakezdési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</si>
  <si>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</si>
  <si>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</si>
  <si>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</si>
  <si>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</si>
  <si>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</si>
  <si>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</si>
  <si>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</si>
  <si>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</si>
  <si>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</si>
  <si>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</si>
  <si>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</si>
  <si>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</si>
  <si>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</si>
  <si>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</si>
  <si>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</si>
  <si>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</si>
  <si>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</si>
  <si>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</si>
  <si>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</si>
  <si>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</si>
  <si>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</si>
  <si>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</si>
  <si>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</si>
  <si>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</si>
  <si>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</si>
  <si>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</si>
  <si>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</si>
  <si>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</si>
  <si>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</si>
  <si>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</si>
  <si>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</si>
  <si>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</si>
  <si>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</si>
  <si>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</si>
  <si>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>Felhalmozási bevételek összesen</t>
  </si>
  <si>
    <t>Balázs B. u. 13. lakóház felújítás</t>
  </si>
  <si>
    <t>Épületek elektromos felújítása</t>
  </si>
  <si>
    <t>Közterületi növényvédelem</t>
  </si>
  <si>
    <t>Dési Huber u. 2. közterületi parkoló bejárat és forgalomt.kiépítése</t>
  </si>
  <si>
    <t>"Bakáts projekt" tervezések, megvalósítás</t>
  </si>
  <si>
    <t>2018. évi előirányzat ../2018.</t>
  </si>
  <si>
    <t>Országgyűlési választás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</si>
  <si>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</si>
  <si>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</si>
  <si>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</si>
  <si>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</si>
  <si>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</si>
  <si>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</si>
  <si>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</si>
  <si>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</si>
  <si>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</si>
  <si>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</si>
  <si>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</si>
  <si>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</si>
  <si>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</si>
  <si>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</si>
  <si>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</si>
  <si>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</si>
  <si>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</si>
  <si>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</si>
  <si>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</si>
  <si>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</si>
  <si>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</si>
  <si>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</si>
  <si>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</si>
  <si>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</si>
  <si>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</si>
  <si>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</si>
  <si>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</si>
  <si>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</si>
  <si>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</si>
  <si>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</si>
  <si>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</si>
  <si>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</si>
  <si>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</si>
  <si>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</si>
  <si>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</si>
  <si>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</si>
  <si>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</si>
  <si>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</si>
  <si>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</si>
  <si>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</si>
  <si>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</si>
  <si>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</si>
  <si>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</si>
  <si>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</si>
  <si>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</si>
  <si>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</si>
  <si>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</si>
  <si>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</si>
  <si>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</si>
  <si>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</si>
  <si>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</si>
  <si>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</si>
  <si>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</si>
  <si>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</si>
  <si>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</si>
  <si>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</si>
  <si>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</si>
  <si>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</si>
  <si>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</si>
  <si>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</si>
  <si>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</si>
  <si>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</si>
  <si>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</si>
  <si>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</si>
  <si>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</si>
  <si>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</si>
  <si>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</si>
  <si>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</si>
  <si>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</si>
  <si>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</si>
  <si>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</si>
  <si>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</si>
  <si>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</si>
  <si>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</si>
  <si>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</si>
  <si>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</si>
  <si>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</si>
  <si>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</si>
  <si>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</si>
  <si>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</si>
  <si>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</si>
  <si>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</si>
  <si>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</si>
  <si>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</si>
  <si>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</si>
  <si>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</si>
  <si>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</si>
  <si>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</si>
  <si>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</si>
  <si>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</si>
  <si>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</si>
  <si>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</si>
  <si>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</si>
  <si>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</si>
  <si>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</si>
  <si>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</si>
  <si>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</si>
  <si>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</si>
  <si>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</si>
  <si>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Óvoda pedagógusok szeptemberi bérfejlesztése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</si>
  <si>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</si>
  <si>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</si>
  <si>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</si>
  <si>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</si>
  <si>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</si>
  <si>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</si>
  <si>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</si>
  <si>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</si>
  <si>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</si>
  <si>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</si>
  <si>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</si>
  <si>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</si>
  <si>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</si>
  <si>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</si>
  <si>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</si>
  <si>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</si>
  <si>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</si>
  <si>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</si>
  <si>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</si>
  <si>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</si>
  <si>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</si>
  <si>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</si>
  <si>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</si>
  <si>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</si>
  <si>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>Önkormányzati szakmai feladatokkal kapcsolatos kiadások</t>
  </si>
  <si>
    <t>FTC támogatása</t>
  </si>
  <si>
    <t>Környezetvédelem</t>
  </si>
  <si>
    <t>Nemzetiségi önkormányzatok pályázati támogatása</t>
  </si>
  <si>
    <t xml:space="preserve">          Markusovszky park</t>
  </si>
  <si>
    <t>Születési és életkezdési támogatás</t>
  </si>
  <si>
    <t>Ferencvárosi Újság</t>
  </si>
  <si>
    <t>Városfejlesztéssel kapcsolatos önkormányzati kiadások (FEV IX.Zrt.)</t>
  </si>
  <si>
    <t>Önkormányzati vagyon gazd. kapcs. feladatok - általános</t>
  </si>
  <si>
    <t>Polgármesteri Hivatal igazgatási kiadásai</t>
  </si>
  <si>
    <t>Önkormányzati vagyon gazdálkodásával kapcs. feladatok</t>
  </si>
  <si>
    <t>Önkormányzati vagyon gazd. kapcs. feladatok - eseti</t>
  </si>
  <si>
    <t>eFt</t>
  </si>
  <si>
    <t>7.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</si>
  <si>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</si>
  <si>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</si>
  <si>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</si>
  <si>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</si>
  <si>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</si>
  <si>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</si>
  <si>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</si>
  <si>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</si>
  <si>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</si>
  <si>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</si>
  <si>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</si>
  <si>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</si>
  <si>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</si>
  <si>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</si>
  <si>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</si>
  <si>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</si>
  <si>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FESZ KN Kft.</t>
  </si>
  <si>
    <t>KÉSZ-ek tervezése</t>
  </si>
  <si>
    <t>Rendkívüli támogatás</t>
  </si>
  <si>
    <t>Közgyógytámogatás, gyógyszertámogatás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</si>
  <si>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</si>
  <si>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</si>
  <si>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</si>
  <si>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Humánszolgáltatási kiadványok</t>
  </si>
  <si>
    <t>Sport és szabadidős feladatok</t>
  </si>
  <si>
    <t>Térfigyelő rendszer karbantartásának, üzemeltetésének költs.</t>
  </si>
  <si>
    <t>Lakás és helyiség karbantartás, berendezési tárgyak cseréje</t>
  </si>
  <si>
    <t>Egyéb felhalmozási célú kiadások</t>
  </si>
  <si>
    <t>Személyi juttatás</t>
  </si>
  <si>
    <t>Munkaadókat terhelő járulékok</t>
  </si>
  <si>
    <t xml:space="preserve">     Beruházási kiadások</t>
  </si>
  <si>
    <t>Zeneművészeti szervezetek támogatása</t>
  </si>
  <si>
    <t>Polgármesteri Hivatal épületeinek felújítása</t>
  </si>
  <si>
    <t xml:space="preserve">             ebből: Ferenc tér kivitelezés</t>
  </si>
  <si>
    <t>Karácsonyi támogatás</t>
  </si>
  <si>
    <t>Élelmiszer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</si>
  <si>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</si>
  <si>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</si>
  <si>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</si>
  <si>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</si>
  <si>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t>Tűzoltó u. 33/B felújítás</t>
  </si>
  <si>
    <t>József Attila lakótelepen "Nagyjátszótér" felújítása</t>
  </si>
  <si>
    <t>KEHOP-5.2.9 "Önkormányzati Épületek Energ. Fejl. Ferencvárosban"</t>
  </si>
  <si>
    <t xml:space="preserve">    KEHOP-5.2.9. "Önkormányzati épületek Energetikai Fejlesztése Ferencvárosban"</t>
  </si>
  <si>
    <r>
      <t xml:space="preserve">    Kamat kiadás </t>
    </r>
    <r>
      <rPr>
        <sz val="9"/>
        <rFont val="Arial CE"/>
        <family val="0"/>
      </rPr>
      <t>- Dologi kiadások</t>
    </r>
  </si>
  <si>
    <t>FESZGYI felújítás</t>
  </si>
  <si>
    <r>
      <t xml:space="preserve">    Fővárosi IPA visszafizetése </t>
    </r>
    <r>
      <rPr>
        <sz val="9"/>
        <rFont val="Arial CE"/>
        <family val="0"/>
      </rPr>
      <t>- Dologi kiadások</t>
    </r>
  </si>
  <si>
    <t>Vágóhíd u. 35-37. előtt gyalogos átkelő létesítése</t>
  </si>
  <si>
    <t>Közművelődés érdekeltségnöv. pályázat FMK eszközbeszerzés</t>
  </si>
  <si>
    <t xml:space="preserve">    KEHOP-5.2.9 "Önkormányzati Ép. Energ. Fejl. Ferencv.</t>
  </si>
  <si>
    <t>FMK felújítás</t>
  </si>
  <si>
    <t>Ferencvárosi Egyesített Bölcsődék felújítása</t>
  </si>
  <si>
    <t xml:space="preserve">V. Kiadások mindösszesen  ((I+II+III.+IV.) Irányítószervi támogatás folyósítása nélkül) </t>
  </si>
  <si>
    <t xml:space="preserve">V. Bevételek mindösszesen  ((I+II+III.+IV.) Irányítószervi támogatása nélkül) </t>
  </si>
  <si>
    <t>Ferencvárosi Pinceszínház</t>
  </si>
  <si>
    <t>Munkásszálló kialakítása</t>
  </si>
  <si>
    <t xml:space="preserve">     Beruházások (2.mell.,3.A mell.,3.B., 3/C, 3/D, 4. mell.nélkül)</t>
  </si>
  <si>
    <t xml:space="preserve"> Készletértékesítés</t>
  </si>
  <si>
    <t xml:space="preserve"> Egyéb tárgyi eszköz értékesítés</t>
  </si>
  <si>
    <t>IX. kerületi Rendőrkapitányság támogatása</t>
  </si>
  <si>
    <t xml:space="preserve"> Készlet értékesítés</t>
  </si>
  <si>
    <t>Készletértékesítés</t>
  </si>
  <si>
    <t>Egészségügy, szabadidő, sport, kultúra, oktatás, vallás</t>
  </si>
  <si>
    <t>Ferencvárosi Tanoda támogatása</t>
  </si>
  <si>
    <t>Viola u. 37/A felújítás</t>
  </si>
  <si>
    <t>Viola u. 37/B felújítás</t>
  </si>
  <si>
    <t>Közvilágítás fejlesztése</t>
  </si>
  <si>
    <t>Termelői piac forgalomtechnikai kialakítás</t>
  </si>
  <si>
    <t>"Lázár Ervin szobor"</t>
  </si>
  <si>
    <t>FESZ műszer beszerzés</t>
  </si>
  <si>
    <t>Informatikai eszközök beszerzése</t>
  </si>
  <si>
    <t>Belföldi értékpapírok bevételei</t>
  </si>
  <si>
    <t>"Végre Önnek is van esélye felújítani otthonát"</t>
  </si>
  <si>
    <t>Kulturális tevékenység támogatása</t>
  </si>
  <si>
    <t>"Marhagödöri" kutyafuttató felújítása</t>
  </si>
  <si>
    <t>Játszóterek karbantartása</t>
  </si>
  <si>
    <t>Utcanév és tájékoztató táblák</t>
  </si>
  <si>
    <t>Képviselők és választott tisztségviselők juttatásai</t>
  </si>
  <si>
    <t>Parkolási feladatok (FEV IX. Zrt. által ellátott feladatokkal együtt)</t>
  </si>
  <si>
    <t>Vállalkozás ösztönző program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</si>
  <si>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</si>
  <si>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</si>
  <si>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</si>
  <si>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</si>
  <si>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</si>
  <si>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</si>
  <si>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</si>
  <si>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</si>
  <si>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</si>
  <si>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</si>
  <si>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</si>
  <si>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</si>
  <si>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</si>
  <si>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</si>
  <si>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</si>
  <si>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</si>
  <si>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0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</si>
  <si>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</si>
  <si>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</si>
  <si>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</si>
  <si>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</si>
  <si>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</si>
  <si>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>"Útravaló" Jegyescsomag</t>
  </si>
  <si>
    <t xml:space="preserve">   Közigazgatási bírság</t>
  </si>
  <si>
    <t>ESZS és KEN Bizottságok</t>
  </si>
  <si>
    <t>2017. évi előirányzat 6/2017.</t>
  </si>
  <si>
    <t>2017. évi előirányzat  6/2017.</t>
  </si>
  <si>
    <t xml:space="preserve">2017. évi előirányzat 6/2017. </t>
  </si>
  <si>
    <t>Előző év vállalkozkozási maradványának igénybevétele</t>
  </si>
  <si>
    <t>Előző év vállalkozási maradványának igénybevétele</t>
  </si>
  <si>
    <t>Készletértékesítés ellenértéke</t>
  </si>
  <si>
    <t>Kamatbevételek és más nyereségjellegű bevételek</t>
  </si>
  <si>
    <t>Államháztartáson belüli megelőlegezések</t>
  </si>
  <si>
    <t>BEVÉTELEK MINDÖSSZ.:(Irányítószervi támogatás nélkül)</t>
  </si>
  <si>
    <t>Államháztatáson belüli megelőlegezések visszafizetése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</si>
  <si>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</si>
  <si>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</si>
  <si>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</si>
  <si>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</si>
  <si>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</si>
  <si>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</si>
  <si>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</si>
  <si>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</si>
  <si>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</si>
  <si>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</si>
  <si>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</si>
  <si>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</si>
  <si>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>Küldetés Egyesület ellátási szerződés</t>
  </si>
  <si>
    <t>Kifli, túró rudi, tej beszerzés</t>
  </si>
  <si>
    <t>FESZOFE kiemelkedően közhasznú Non-profit Kft működési tám.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</si>
  <si>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</si>
  <si>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</si>
  <si>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</si>
  <si>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</si>
  <si>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</si>
  <si>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</si>
  <si>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</si>
  <si>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</si>
  <si>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Egyéb felhalmozási célú támogatások bevételei államháztartáson belülről</t>
  </si>
  <si>
    <t>Egyéb tárgyi eszköz értékesítés</t>
  </si>
  <si>
    <t>Kulturális, Egyházi és Nemzetiségi feladatok</t>
  </si>
  <si>
    <t>Esélyegyenlőségi feladatok</t>
  </si>
  <si>
    <t>Jelzőrendszeres házi segítségnyújtás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</si>
  <si>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</si>
  <si>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</si>
  <si>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</si>
  <si>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</si>
  <si>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</si>
  <si>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</si>
  <si>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>2018. évi előirányzat  .../2018.</t>
  </si>
  <si>
    <t>2018. évi előirányzat .../2018.</t>
  </si>
  <si>
    <t xml:space="preserve">   Bakáts projekt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</si>
  <si>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</si>
  <si>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</si>
  <si>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</si>
  <si>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</si>
  <si>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</si>
  <si>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</si>
  <si>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</si>
  <si>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</si>
  <si>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2018.</t>
  </si>
  <si>
    <t>2019.</t>
  </si>
  <si>
    <t>2020.</t>
  </si>
  <si>
    <t>2021.</t>
  </si>
  <si>
    <t>2022.</t>
  </si>
  <si>
    <t>2023.</t>
  </si>
  <si>
    <t>2024.</t>
  </si>
  <si>
    <t>Lakóházfelújításokra fővárosi visszatérítendő támogatása</t>
  </si>
  <si>
    <t>Lakóház</t>
  </si>
  <si>
    <t>Márton u. 5/a</t>
  </si>
  <si>
    <t>Felújítások, beruházások nettó értékben</t>
  </si>
  <si>
    <t>További kötelezettségek</t>
  </si>
  <si>
    <t>Bérelt vonal szolgáltatás</t>
  </si>
  <si>
    <t>Roma Nemzetiségi Önk. tel.intern.</t>
  </si>
  <si>
    <t>Ingatlan vagyon  kataszter</t>
  </si>
  <si>
    <t>Mikrovoks rendszer üzemeltetése</t>
  </si>
  <si>
    <t>Vagyonkezelési rendszer üzemeltetése</t>
  </si>
  <si>
    <t>VKR rendszer karbantartása</t>
  </si>
  <si>
    <t>SMS rendszer üzemeltetése</t>
  </si>
  <si>
    <t>Szociálpolitikai rendszer üzemeltetése</t>
  </si>
  <si>
    <t>Multifunkcionális nyomtatók üzemelt.</t>
  </si>
  <si>
    <t>www.ferencvaros.hu honl. üzemelt.</t>
  </si>
  <si>
    <t>Govsys üzemeltetés</t>
  </si>
  <si>
    <t>Számítástechnikai kellékanyag beszerz.</t>
  </si>
  <si>
    <t>Számítástechnikai alkatrészek</t>
  </si>
  <si>
    <t>Digitális közműtérkép frissitése</t>
  </si>
  <si>
    <t>Telefonalközpont üzemeltetés és tanácsad.</t>
  </si>
  <si>
    <t>Irodaszer beszerzés</t>
  </si>
  <si>
    <t>Hivatali karbantartartások</t>
  </si>
  <si>
    <t>Ásványvizek beszerzése</t>
  </si>
  <si>
    <t>Mobil flotta szerződés</t>
  </si>
  <si>
    <t>Tisztítószer beszerzés</t>
  </si>
  <si>
    <t>Hivatali szállítás (taxi)</t>
  </si>
  <si>
    <t>Hivatali szállítás, rakodás</t>
  </si>
  <si>
    <t>Nyomtatvány beszerzés</t>
  </si>
  <si>
    <t>Kémény-felújítási munkák</t>
  </si>
  <si>
    <t>Könyvvizsgálati díj</t>
  </si>
  <si>
    <t>Új Út Szociális Egyesület</t>
  </si>
  <si>
    <t>Őrzési feladatok</t>
  </si>
  <si>
    <t>Ferencvárosi Helytört. Egyesület</t>
  </si>
  <si>
    <t>Concerto Akadémia Nonprofit Kft</t>
  </si>
  <si>
    <t>MÁV Szimfónikus Zen.Alap.</t>
  </si>
  <si>
    <t>Erdődy Kamarazen.Alap.</t>
  </si>
  <si>
    <t>Turay Ida Közhasz. Nonp.Kft.</t>
  </si>
  <si>
    <t>Ferencv.Úrhölgyek Polg.Egy.</t>
  </si>
  <si>
    <t>Moravcsik Alapítvány</t>
  </si>
  <si>
    <t>Lőrinczi Gondozóház</t>
  </si>
  <si>
    <t>FEV IX. Zrt Megbízási szerz.</t>
  </si>
  <si>
    <t>FEV IX. Zrt. Köszolg.sz. (Parkolás)</t>
  </si>
  <si>
    <t>FEV IX. Zrt. Köszolg.sz. (Bérleményüz.)</t>
  </si>
  <si>
    <t>FESZOFE Kft. Köszolgáltatási sz.</t>
  </si>
  <si>
    <t>Semmelweis Egyetem bérl.díj Közter-f.</t>
  </si>
  <si>
    <t>Fővárosi Csat. Művek (Markusovszky)</t>
  </si>
  <si>
    <t xml:space="preserve">Ferencvárosi Újság előállítása </t>
  </si>
  <si>
    <t>Házi segítség nyújtás</t>
  </si>
  <si>
    <t>Vodafone Flotta Közterület-felügyelet</t>
  </si>
  <si>
    <t>Takarítás Közterület-felügyelet</t>
  </si>
  <si>
    <t>FIÜK étkezés biztosítása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</si>
  <si>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</si>
  <si>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</si>
  <si>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</si>
  <si>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</si>
  <si>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Munkaadókat terhelő járulékok és szocho.</t>
  </si>
  <si>
    <t>Beruházási kiadások</t>
  </si>
  <si>
    <t>Felújítási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</si>
  <si>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</si>
  <si>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</si>
  <si>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</si>
  <si>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</si>
  <si>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</si>
  <si>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</si>
  <si>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</si>
  <si>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</si>
  <si>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</si>
  <si>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</si>
  <si>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</si>
  <si>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</si>
  <si>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</si>
  <si>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</si>
  <si>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</si>
  <si>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</si>
  <si>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</si>
  <si>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</si>
  <si>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</si>
  <si>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</si>
  <si>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</si>
  <si>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</si>
  <si>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</si>
  <si>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</si>
  <si>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</si>
  <si>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 xml:space="preserve">Szervezési és informatikai Iroda </t>
  </si>
  <si>
    <t>11.</t>
  </si>
  <si>
    <t>Üzemeltetési Iroda</t>
  </si>
  <si>
    <t>12.</t>
  </si>
  <si>
    <t>Vagyonkezelési Iroda</t>
  </si>
  <si>
    <t>13.</t>
  </si>
  <si>
    <t>Városüzemeltetési és Felújítási Iroda</t>
  </si>
  <si>
    <t>14.</t>
  </si>
  <si>
    <t>Közterületfelügyelet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</si>
  <si>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</si>
  <si>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</si>
  <si>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</si>
  <si>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</si>
  <si>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</si>
  <si>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</si>
  <si>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</si>
  <si>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</si>
  <si>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</si>
  <si>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</si>
  <si>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</si>
  <si>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</si>
  <si>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</si>
  <si>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</si>
  <si>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</si>
  <si>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</si>
  <si>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</si>
  <si>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</si>
  <si>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</si>
  <si>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</si>
  <si>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</si>
  <si>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</si>
  <si>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</si>
  <si>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</si>
  <si>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27.</t>
  </si>
  <si>
    <t>Pinceszínház</t>
  </si>
  <si>
    <t>Összesen nevelési, szoc., kult, intézmények</t>
  </si>
  <si>
    <t>Mindösszesen: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</si>
  <si>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</si>
  <si>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</si>
  <si>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</si>
  <si>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</si>
  <si>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</si>
  <si>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</si>
  <si>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</si>
  <si>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</si>
  <si>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</si>
  <si>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</si>
  <si>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</si>
  <si>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</si>
  <si>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</si>
  <si>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</si>
  <si>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</si>
  <si>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</si>
  <si>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</si>
  <si>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</si>
  <si>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Kötelező feladatok
(Mötv. 23. § (5) bekezdés alapján)</t>
  </si>
  <si>
    <t>Költségvetési bevételi előirányzat</t>
  </si>
  <si>
    <t>Önkormányzatok működési támogatása, elvonások és befizetések</t>
  </si>
  <si>
    <t>Közhatalmi bevételek</t>
  </si>
  <si>
    <t>Saját bevétel</t>
  </si>
  <si>
    <t>Támogatás Áht-n belülről</t>
  </si>
  <si>
    <t>Átvett pénzeszköz</t>
  </si>
  <si>
    <t>Előző évi mar. igénybev.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</si>
  <si>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</si>
  <si>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</si>
  <si>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</si>
  <si>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</si>
  <si>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</si>
  <si>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</si>
  <si>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>Helyi közutak, közterek és parkok kezelése, fejlesztése és üzemeltetése</t>
  </si>
  <si>
    <t xml:space="preserve">          3061 Köztutak üzemeltetése</t>
  </si>
  <si>
    <t xml:space="preserve">             3071 Köztisztasági feladatok</t>
  </si>
  <si>
    <t xml:space="preserve">             3112 Játszóterek karbantartása</t>
  </si>
  <si>
    <t xml:space="preserve">             3203 Városfejlesztés, üzemeltetés és közbiztonság</t>
  </si>
  <si>
    <t xml:space="preserve">             3205 Környezetvédelem</t>
  </si>
  <si>
    <t xml:space="preserve">             3216 FESZOFE Nonprofit Kft </t>
  </si>
  <si>
    <t xml:space="preserve">             4013 József Attila lakótelepen "Nagyjátszótér" felújítása</t>
  </si>
  <si>
    <t xml:space="preserve">             5012 Utcanév és tájékozatató táblák</t>
  </si>
  <si>
    <t xml:space="preserve">             5030 Közvilágítás fejlesztése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</si>
  <si>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</si>
  <si>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</si>
  <si>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</si>
  <si>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feladatok (FEV IX. Zrt. Parkolási feladatokkal együttt)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</si>
  <si>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</si>
  <si>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</si>
  <si>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</si>
  <si>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</si>
  <si>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önkormányzati kiadások (FEV IX. Zrt.)</t>
  </si>
  <si>
    <t xml:space="preserve">             4114 Tűzoltó u. 33/A felújítás</t>
  </si>
  <si>
    <t xml:space="preserve">             4115 Tűzoltó u. 33/B felújítás</t>
  </si>
  <si>
    <t xml:space="preserve">             4121 Felújításokkal kapcsolatos tervezések</t>
  </si>
  <si>
    <t xml:space="preserve">             4136 Polgármesteri Hivatal épületeinek felújítása</t>
  </si>
  <si>
    <t xml:space="preserve">             4141 KÉSZ-ek tervezése</t>
  </si>
  <si>
    <t xml:space="preserve">             5021 Lakás és helyiségek, ingatlan vásárlás</t>
  </si>
  <si>
    <t xml:space="preserve">            5039 MÁV lakótelep víz közmű hálózat kiépítése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</si>
  <si>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</si>
  <si>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</si>
  <si>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</si>
  <si>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</si>
  <si>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</si>
  <si>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</si>
  <si>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3302 FESZ KN Kft.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</si>
  <si>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</si>
  <si>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</si>
  <si>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</si>
  <si>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</si>
  <si>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</si>
  <si>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</si>
  <si>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</si>
  <si>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</si>
  <si>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</si>
  <si>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</si>
  <si>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3081 Köztemetés</t>
  </si>
  <si>
    <t xml:space="preserve">      3311 Lakbértámogatás</t>
  </si>
  <si>
    <t xml:space="preserve">      3319 Rendkívüli gyermekvédelmi támogatás</t>
  </si>
  <si>
    <t xml:space="preserve">      3320 Gyermekétkeztetés támogatás</t>
  </si>
  <si>
    <t xml:space="preserve">      3323 Születési és életkezdési támogatás</t>
  </si>
  <si>
    <t xml:space="preserve">      3340 Jelzőrendszeres házi segítségnyújtás</t>
  </si>
  <si>
    <t xml:space="preserve">      3341 VIII. kerület Józsefváros Önkormányzata ellátási szerződés</t>
  </si>
  <si>
    <t xml:space="preserve">      3342 Küldetés Egyesület ellátási szerződés</t>
  </si>
  <si>
    <t xml:space="preserve">      3345 Támogató Szolgálat (Motivácó Alapítvány)</t>
  </si>
  <si>
    <t xml:space="preserve">      3346 Férőhely fenntartási díj Magyar Vöröskereszt</t>
  </si>
  <si>
    <t xml:space="preserve">      3347 Fogyatékos személyek nappali ellátása Gond-viselés Kht.</t>
  </si>
  <si>
    <t xml:space="preserve">      3349 Pszichiátriai betegek nappali ellátása Moravcsik Alapítvány</t>
  </si>
  <si>
    <t>Hajléktalanná vált személyek ell.és rehab., vmint megakadályozása</t>
  </si>
  <si>
    <t xml:space="preserve">      3343 Hajléktalanok nappali melegedője   (Új Út Szociális Egyesület)</t>
  </si>
  <si>
    <t xml:space="preserve">      3344 Utcai szociális munka (Menhely Alapítvány)</t>
  </si>
  <si>
    <t>Helyi közművelődési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</si>
  <si>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</si>
  <si>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</si>
  <si>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3431 Concerto Akadémia Nonprofit Kft.</t>
  </si>
  <si>
    <t xml:space="preserve">      3432 MÁV Szimfónikus Zenekari Alapítvány</t>
  </si>
  <si>
    <t xml:space="preserve">      3433 Erdődy Kamarazenekar Alapítvány</t>
  </si>
  <si>
    <t xml:space="preserve">      3434 Turay Ida Színház Közhasznú Non-profit Kft.</t>
  </si>
  <si>
    <t xml:space="preserve">      3435 Ferencvárosi Úrhölgyek Polgári Egyesülete</t>
  </si>
  <si>
    <t xml:space="preserve">      3931 Bursa Hungarica</t>
  </si>
  <si>
    <t xml:space="preserve">     3961 Zeneművészeti szervezetek támogatása</t>
  </si>
  <si>
    <t>Saját tulajdonú lakás és helyiség gazdálkodás</t>
  </si>
  <si>
    <t xml:space="preserve">      3111 Lakáslemondás térítés, lakásbiztosítés visszafizetése</t>
  </si>
  <si>
    <t xml:space="preserve">      3114 Ingatlanokkal kapcsolatos egyéb feladatok</t>
  </si>
  <si>
    <t xml:space="preserve">      3115 Lakás és helyiség karbantartás, berendezési tárgyak cseréje</t>
  </si>
  <si>
    <t xml:space="preserve">      3121 KF - rehabilitáció járulékos költségek</t>
  </si>
  <si>
    <t xml:space="preserve">      3122 Kényszer kiköltöztetés</t>
  </si>
  <si>
    <t xml:space="preserve">      3123 Bérlakás és egyéb ingatlan elidegenítés</t>
  </si>
  <si>
    <t xml:space="preserve">      3124 Helyiség megszerzési díj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</si>
  <si>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</si>
  <si>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</si>
  <si>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</si>
  <si>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</si>
  <si>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intézmények, óvodák felújítása</t>
  </si>
  <si>
    <t xml:space="preserve">      4310 Orvosi rendelők felújítása 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</si>
  <si>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</si>
  <si>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</si>
  <si>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</si>
  <si>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</si>
  <si>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</si>
  <si>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Kulturális, Egyházi és Nemzetiségi feladatok</t>
  </si>
  <si>
    <t xml:space="preserve">      3145 Ifjusági koncepció végrehajtásával összefüggő feladatok</t>
  </si>
  <si>
    <t xml:space="preserve">      3357 Ifjusági és drogprevenciós feladatok</t>
  </si>
  <si>
    <t xml:space="preserve">      3412 Sport és szabadidős feladatok</t>
  </si>
  <si>
    <t xml:space="preserve">      3413 Diáksport</t>
  </si>
  <si>
    <t xml:space="preserve">      3414 Óvodai sport tevékenység támogatása</t>
  </si>
  <si>
    <t xml:space="preserve">      3415 Pályázat kiemelt sport rendezvények megrendezésére</t>
  </si>
  <si>
    <t>Közreműködés a helyi közbiztonság biztosításában</t>
  </si>
  <si>
    <t xml:space="preserve">      3204 Térfigyelő rendszer karbantartásának, üzemeltetésének költsége</t>
  </si>
  <si>
    <t xml:space="preserve">      3210  Bűnmegelőzés</t>
  </si>
  <si>
    <t xml:space="preserve">      3452 Katasztrófa védelemhez kapcs. "M" készletek</t>
  </si>
  <si>
    <t>Nemzetiségi ügyek</t>
  </si>
  <si>
    <t xml:space="preserve">     3202 Roma koncepció</t>
  </si>
  <si>
    <t xml:space="preserve">     3362 Esélyegyenlőségi feladatok</t>
  </si>
  <si>
    <t xml:space="preserve">     3451 Nemzetiségi Önkormányzatok működési kiadásai</t>
  </si>
  <si>
    <t>3200 Képviselők és választott tisztségviselők juttatásai</t>
  </si>
  <si>
    <t>3201 Önkormányzati szakmai feladatokkal kapcsolatos kiadások</t>
  </si>
  <si>
    <t>3021-3026 PH  Igazgatási és informatikai működés és fejlesztés kiadásai</t>
  </si>
  <si>
    <t>3208 Ügyvédi díjak</t>
  </si>
  <si>
    <t>3223 Pályázat előkészítés, lebonyolítás</t>
  </si>
  <si>
    <t>3925 FEV IX. Zrt. támogatása</t>
  </si>
  <si>
    <t>1801 Kamat kiadás</t>
  </si>
  <si>
    <t>1803 Szolidaritási hozzájárulási adó</t>
  </si>
  <si>
    <t>1804 Fizetendő Általános forgalmi adó</t>
  </si>
  <si>
    <t>1851 Hitel-, kölcsön törlesztése államháztartáson kívülre</t>
  </si>
  <si>
    <t>1790 Felhalm. célú visszatér. tám., kölcsön törl. államháztartáson belülre</t>
  </si>
  <si>
    <t>2795 Ferencvárosi Intézmény Üzemeltetési Központ</t>
  </si>
  <si>
    <t>2850 Ferencvárosi Egyesített Bölcsöde</t>
  </si>
  <si>
    <t>2875 FESZGYI</t>
  </si>
  <si>
    <t>2985 Ferencvárosi Művelődési Központ</t>
  </si>
  <si>
    <t xml:space="preserve"> 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</si>
  <si>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</si>
  <si>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</si>
  <si>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</si>
  <si>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</si>
  <si>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marad. Igénybev.</t>
  </si>
  <si>
    <t>Felhalmozási bevételek</t>
  </si>
  <si>
    <t>Kölcsön visszatérülés/Működ.finansz.bev</t>
  </si>
  <si>
    <t xml:space="preserve">Működési célú </t>
  </si>
  <si>
    <t>Felhalmozási célú</t>
  </si>
  <si>
    <t>Működési célú</t>
  </si>
  <si>
    <t>Belföldi értékpapírok vásárlása</t>
  </si>
  <si>
    <t>Jogvita rendezése</t>
  </si>
  <si>
    <t>Polgármesteri tisztséggel összefüggő egyéb feladatok</t>
  </si>
  <si>
    <t>Közfoglalkoztatottak pályázat támogatásának önrésze, kapcsolódó egyéb kiadások támogatása</t>
  </si>
  <si>
    <t>HPV védőoltás</t>
  </si>
  <si>
    <t>FESZOFE kiemelkedően közhasznú Non-Profit Kft működési támogatása</t>
  </si>
  <si>
    <t>Horváth Nemzetiségi Önkormányzat</t>
  </si>
  <si>
    <t>KEHOP-5.2.9 "Önkorm. Ép. Energ. Fejl. Ferencvárosban"</t>
  </si>
  <si>
    <t>Közművelődés érdekeltségnövelő pály.FMK eszközbeszerz.</t>
  </si>
  <si>
    <t>Intézményvezetők jutalma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</si>
  <si>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</si>
  <si>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</si>
  <si>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</si>
  <si>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</si>
  <si>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</si>
  <si>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</si>
  <si>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</si>
  <si>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</si>
  <si>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</si>
  <si>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</si>
  <si>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</si>
  <si>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</si>
  <si>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</si>
  <si>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</si>
  <si>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</si>
  <si>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</si>
  <si>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</si>
  <si>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</si>
  <si>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</si>
  <si>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</si>
  <si>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</si>
  <si>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</si>
  <si>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</si>
  <si>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</si>
  <si>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</si>
  <si>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</si>
  <si>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</si>
  <si>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</si>
  <si>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</si>
  <si>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</si>
  <si>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</si>
  <si>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</si>
  <si>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19. Beruházások</t>
  </si>
  <si>
    <t>18. Felújítások</t>
  </si>
  <si>
    <t>20. Egyéb felhalmozási célú kiadások</t>
  </si>
  <si>
    <t>23. Hosszú lejáratú hitel tőke összegének törlesztése, megelőlegezett norm., működ.fin.kiad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</si>
  <si>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</si>
  <si>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</si>
  <si>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</si>
  <si>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</si>
  <si>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2019. év várható terv szám</t>
  </si>
  <si>
    <t>2020. év várható terv szám</t>
  </si>
  <si>
    <t>Helyi adóból és a települési adóból származó bevétel (építményadó, telekadó, idegenforgalmi adó, iparűzési adó)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</si>
  <si>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</si>
  <si>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</si>
  <si>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</si>
  <si>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lakás, törzstőke ért.)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</si>
  <si>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</si>
  <si>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 illetve garancia vállalással kapcsolatos megtérülés</t>
  </si>
  <si>
    <t>Adósságot keletkeztető ügyletből eredő fizetési kötelezettség</t>
  </si>
  <si>
    <t>16. sz. melléklet</t>
  </si>
  <si>
    <t>Kiadások felosztása KOFOG szerint</t>
  </si>
  <si>
    <t>011130</t>
  </si>
  <si>
    <t>Önkormányzatok és önkormányzati hivatalok jogalkotó és általános igazgatási tevékenysége</t>
  </si>
  <si>
    <t>Polgármesteri Hivatal kiadásai</t>
  </si>
  <si>
    <t>Kamatkiadás</t>
  </si>
  <si>
    <t>Fizetendő Általános forgalmi adó</t>
  </si>
  <si>
    <t>013350</t>
  </si>
  <si>
    <t>Az önkormányzati vagyonnal való gazdálkodással kapcsolatos feladatok</t>
  </si>
  <si>
    <t>Felújításokkal kapcsolatos tervezések</t>
  </si>
  <si>
    <t>Lakás és helyiségfelújítás</t>
  </si>
  <si>
    <t>KEHOP-5.2.9. "Önkormányzati épületek Energetikai Fejlesztése Ferencvárosban"</t>
  </si>
  <si>
    <t>Felhalmozási célú visszat. tám., kölcs. törlesztése áh-n belülre</t>
  </si>
  <si>
    <t>016080</t>
  </si>
  <si>
    <t>Kiemelt állami és önkormányzati rendezvények</t>
  </si>
  <si>
    <t>018020</t>
  </si>
  <si>
    <t>Központi költségvetési befizetések</t>
  </si>
  <si>
    <t>Szolidaritási hozzájárulási adó</t>
  </si>
  <si>
    <t>031030</t>
  </si>
  <si>
    <t>Közetület rendjének fenntartása</t>
  </si>
  <si>
    <t>Közterület-felügyelet kiadásai</t>
  </si>
  <si>
    <t>031060</t>
  </si>
  <si>
    <t>Térfigyelő rendszer karbantartásának, üzemeltetésének költsége</t>
  </si>
  <si>
    <t>032020</t>
  </si>
  <si>
    <t>Tűz és katasztrófavédelmi tevékenység</t>
  </si>
  <si>
    <t>Katasztrófa védelemhez kapcsolódó "M" készlet</t>
  </si>
  <si>
    <t>013360</t>
  </si>
  <si>
    <t>Más szerv részére végzett pénzügyi-gazdálkodási, üzemeltetési, egyéb szolgáltatások</t>
  </si>
  <si>
    <t>Ferencvárosi Intézményüzemeltetési Központ</t>
  </si>
  <si>
    <t>041231</t>
  </si>
  <si>
    <t>Rövid időtartamú közfoglalkoztatás</t>
  </si>
  <si>
    <t>Közfoglalkoztatottak pályázat támogatás önrésze, egyéb kapcs. kiadások</t>
  </si>
  <si>
    <t>041233</t>
  </si>
  <si>
    <t>Hosszabb időtartamú közfoglalkoztatás</t>
  </si>
  <si>
    <t>FESZOFE kiemelkedően közhasznú Non-profit Kft. Működési támogatása</t>
  </si>
  <si>
    <t>045140</t>
  </si>
  <si>
    <t>Városi és elővárosi közúti személyszállítás</t>
  </si>
  <si>
    <t>045170</t>
  </si>
  <si>
    <t>Parkoló, garázsüzemeltetés, fenntartása</t>
  </si>
  <si>
    <t xml:space="preserve">Parkolási feladatok (FEV IX. Zrt. által ellátott feladatokkal együtt) </t>
  </si>
  <si>
    <t>053010</t>
  </si>
  <si>
    <t>Környezetszennyezés csökkentésének igazgatása</t>
  </si>
  <si>
    <t>064010</t>
  </si>
  <si>
    <t>Közvilágítás</t>
  </si>
  <si>
    <t>066010</t>
  </si>
  <si>
    <t>Zöldterület-kezelés</t>
  </si>
  <si>
    <t>FESZOFE Nonprofit Kft.</t>
  </si>
  <si>
    <t>066020</t>
  </si>
  <si>
    <t>Város-, községgazdálkodási egyéb szolgáltatások</t>
  </si>
  <si>
    <t>Társasházak támogatásai</t>
  </si>
  <si>
    <t>József Attila lakótelep "Nagyjátszótér" felújítása</t>
  </si>
  <si>
    <t>Játszóterek javítása</t>
  </si>
  <si>
    <t>MÁV lakótelep víz közmű hálózat kiépítése</t>
  </si>
  <si>
    <t>072210</t>
  </si>
  <si>
    <t>Járóbetegek gyógyító szakellátása</t>
  </si>
  <si>
    <t>IX. kerületi szakrendelő</t>
  </si>
  <si>
    <t>074052</t>
  </si>
  <si>
    <t>Kábítószer megelőzés programjai, tevékenységei</t>
  </si>
  <si>
    <t>Ifjúsági és drogprevenciós feladatok</t>
  </si>
  <si>
    <t>074054</t>
  </si>
  <si>
    <t>Komplex egészségfejlesztő, prevenciós programok</t>
  </si>
  <si>
    <t>FIÜK</t>
  </si>
  <si>
    <t>081041</t>
  </si>
  <si>
    <t>Versenysport- és utánpótlás-nevelési tevékenység és támogatása</t>
  </si>
  <si>
    <t>081043</t>
  </si>
  <si>
    <t>Iskolai, diáksport-tevékenység és támogatása</t>
  </si>
  <si>
    <t>081045</t>
  </si>
  <si>
    <t>Szabadidősport- (rekreációs sport-) tevékenység és támogatása</t>
  </si>
  <si>
    <t>081071</t>
  </si>
  <si>
    <t>Üdülő szálláshely szolgáltatás és étkeztetés</t>
  </si>
  <si>
    <t>082010</t>
  </si>
  <si>
    <t>Kultúra igazgatása</t>
  </si>
  <si>
    <t>MÁV Szimfónikus Zenekari Alapítvány</t>
  </si>
  <si>
    <t>Közművelődés érdekeltségnövelő pály. FMK eszközbeszerzés</t>
  </si>
  <si>
    <t>082020</t>
  </si>
  <si>
    <t>Színházak</t>
  </si>
  <si>
    <t>082030</t>
  </si>
  <si>
    <t>Művészeti tevékenység kivéve színház</t>
  </si>
  <si>
    <t>082061</t>
  </si>
  <si>
    <t>Múzeumi gyűjtemény tevékenység</t>
  </si>
  <si>
    <t>082063</t>
  </si>
  <si>
    <t>Múzeumi kiállítási tevékenység</t>
  </si>
  <si>
    <t>082091</t>
  </si>
  <si>
    <t>Közművelődés - közösségi és társadalmi részvétel fejlesztése</t>
  </si>
  <si>
    <t>083030</t>
  </si>
  <si>
    <t>Egyéb kiadói tevékenyég</t>
  </si>
  <si>
    <t>083050</t>
  </si>
  <si>
    <t>084010</t>
  </si>
  <si>
    <t>084020</t>
  </si>
  <si>
    <t>Nemzetiségi közfeladatok és ellátása és támogatása</t>
  </si>
  <si>
    <t xml:space="preserve">Horvát Nemzetiségi Önkormányzat </t>
  </si>
  <si>
    <t>084031</t>
  </si>
  <si>
    <t>Civil szervezetek működési támogatása</t>
  </si>
  <si>
    <t>084032</t>
  </si>
  <si>
    <t>Kulturális tevékenységek pályázati támogatása</t>
  </si>
  <si>
    <t>084040</t>
  </si>
  <si>
    <t>Egyházak közösségi és hitéleti tevékenységének támogatása</t>
  </si>
  <si>
    <t>Templom felújítás pályázat</t>
  </si>
  <si>
    <t>084070</t>
  </si>
  <si>
    <t>A fiatalok társadalmi integrációját segítő struktúra, szakmai szolgáltatások fejlesztése, működtetése</t>
  </si>
  <si>
    <t>Ifjusági koncepció végrehajtásával összefüggő feladatok</t>
  </si>
  <si>
    <t>086010</t>
  </si>
  <si>
    <t>Határon túli magyarok egyéb támogatása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</si>
  <si>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</si>
  <si>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</si>
  <si>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</si>
  <si>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</si>
  <si>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</si>
  <si>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094250</t>
  </si>
  <si>
    <t>Tankönyv és jegyzettámogatás</t>
  </si>
  <si>
    <t>Tankönyvtámogatás</t>
  </si>
  <si>
    <t>096015</t>
  </si>
  <si>
    <t>098010</t>
  </si>
  <si>
    <t>Oktatás igazgatása</t>
  </si>
  <si>
    <t>101141</t>
  </si>
  <si>
    <t xml:space="preserve">Pszichiátriai betegek nappali ellátása </t>
  </si>
  <si>
    <t>Pszichiátriai betegek nappali ellátása Moravcsik Alapítváy</t>
  </si>
  <si>
    <t>101142</t>
  </si>
  <si>
    <t>Szenvedélybetegek nappali ellátása</t>
  </si>
  <si>
    <t>101221</t>
  </si>
  <si>
    <t>Fogyatékossággal élők nappali ellátása</t>
  </si>
  <si>
    <t>101222</t>
  </si>
  <si>
    <t>Támogató szolgáltatás fogyatékos személyek részére</t>
  </si>
  <si>
    <t>Támogató Szolgálat (Motíváció Alapítvány)</t>
  </si>
  <si>
    <t>102031</t>
  </si>
  <si>
    <t>Idősek nappali ellátása</t>
  </si>
  <si>
    <t>102050</t>
  </si>
  <si>
    <t>Az időskorúak társadalmi integrációját célzó programok</t>
  </si>
  <si>
    <t>104031</t>
  </si>
  <si>
    <t>Gyermekek bölcsődei ellátása</t>
  </si>
  <si>
    <t>Ferencvárosi Egyesített Bölcsőde</t>
  </si>
  <si>
    <t>104035</t>
  </si>
  <si>
    <t>104036</t>
  </si>
  <si>
    <t>104051</t>
  </si>
  <si>
    <t>Gyermekvédelmi pénzbeli és természetbeni ellátások</t>
  </si>
  <si>
    <t>106020</t>
  </si>
  <si>
    <t>Lakásfenntartással, lakhatással összefüggő ellátások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</si>
  <si>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</si>
  <si>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</si>
  <si>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</si>
  <si>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</si>
  <si>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</si>
  <si>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107052</t>
  </si>
  <si>
    <t>Házi segítségnyújtás</t>
  </si>
  <si>
    <t>107053</t>
  </si>
  <si>
    <t>107060</t>
  </si>
  <si>
    <t>Egyéb szociális pénzbeli és természetbeni ellátások, támogatások</t>
  </si>
  <si>
    <t>"Végre van esélye felújítani otthonát"</t>
  </si>
  <si>
    <t>107090</t>
  </si>
  <si>
    <t>900060</t>
  </si>
  <si>
    <t>Forgatási és befektetési célú finanszírozási műveletek</t>
  </si>
  <si>
    <t>Általános tartalék</t>
  </si>
  <si>
    <t>Intézményvezetői jutalom</t>
  </si>
  <si>
    <t>17. sz. melléklet</t>
  </si>
  <si>
    <t>Bevételek felosztása KOFOG szerint</t>
  </si>
  <si>
    <t>Igazgatászolgáltatási díj</t>
  </si>
  <si>
    <t>Szabálysértési bírság</t>
  </si>
  <si>
    <t>Egyéb bírságból származó bevételek</t>
  </si>
  <si>
    <t>Egyéb szolgáltatás</t>
  </si>
  <si>
    <t>Önkormányzat közvetített szolgáltatások ellenértéke</t>
  </si>
  <si>
    <t>Önkormányzat ÁFA</t>
  </si>
  <si>
    <t>Vagyonkezelés és városfejlesztési feladatokkal kapcsolatos ÁFA</t>
  </si>
  <si>
    <t>Parkolási feladatokkal kapcsolatos ÁFa</t>
  </si>
  <si>
    <t>Egyéb felhalmozási célú átvett pénzeszközök FESZOFE Nonprofit Kft.</t>
  </si>
  <si>
    <t>Egyéb működési célú támogatások bevételei</t>
  </si>
  <si>
    <t>Felhalmozási célú visszat. tám., kölcs. visszat. államháztartáson kívülről</t>
  </si>
  <si>
    <t>900020</t>
  </si>
  <si>
    <t>Önkormányzatok funkcióra nem sorolható bevételei államháztartáson kívülről</t>
  </si>
  <si>
    <t>Iparűzési adó</t>
  </si>
  <si>
    <t>Belföldi gépjűrművek adójának helyi önkormányzatot megillető része</t>
  </si>
  <si>
    <t>Idegenforgalmi adó</t>
  </si>
  <si>
    <t>Helyi adó pótlék, bírság</t>
  </si>
  <si>
    <t>Környezetvédelmi bírság</t>
  </si>
  <si>
    <t>Iparűzési adó pótlék, bírság</t>
  </si>
  <si>
    <t>Közterületfoglalási díj</t>
  </si>
  <si>
    <t>Bérleti díjak</t>
  </si>
  <si>
    <t>Lakbérbevételek</t>
  </si>
  <si>
    <t>Helyiség megszerzési díj</t>
  </si>
  <si>
    <t>Vagyonkezeléssel kapcsolatos közvetített szolgáltatások ellenértéke</t>
  </si>
  <si>
    <t>Földterület, telek értékesítése</t>
  </si>
  <si>
    <t>Helyiség értékesítés</t>
  </si>
  <si>
    <t>Önkormányzati lakások értékesítése</t>
  </si>
  <si>
    <t>018010</t>
  </si>
  <si>
    <t>Önkormányzatok elszámolása a központi költségvetéssel</t>
  </si>
  <si>
    <t>018030</t>
  </si>
  <si>
    <t>Támogatási célú finanszírozású műveletek</t>
  </si>
  <si>
    <t>Előző évi költségvetési maradványának igénybevétele</t>
  </si>
  <si>
    <t>Előző évi vállalkozási maradványának igénybevétele</t>
  </si>
  <si>
    <t>Parkolási bírság, pótdíj</t>
  </si>
  <si>
    <t>Közigazgatási bírság</t>
  </si>
  <si>
    <t>Kerékbilincs levétele</t>
  </si>
  <si>
    <t>Parkolási díj, ügyviteli költség</t>
  </si>
  <si>
    <t>Nyomvonal létesítés kártalanítás</t>
  </si>
  <si>
    <t>Parkolással kapcsolatos közvetített szolgáltatások ellenértéke</t>
  </si>
  <si>
    <t>Gyermekétkeztetés köznevelési intézményben</t>
  </si>
  <si>
    <t>Engedélye-zett létszám összesen 2018. év          .../2018.</t>
  </si>
  <si>
    <t>2018. évi Polgármesteri Hivatal és Intézményi engedélyezett létszámadatok</t>
  </si>
  <si>
    <t>2018. évi közvetett támogatások</t>
  </si>
  <si>
    <t>2017. évi VÁRHATÓ  teljesítés</t>
  </si>
  <si>
    <t>Index     4./3.</t>
  </si>
  <si>
    <t>Index        4./3.</t>
  </si>
  <si>
    <t>Index       4./3.</t>
  </si>
  <si>
    <t>Költségvetési szervek 2018. évi költségvetése</t>
  </si>
  <si>
    <t>Az önkormányzat 2018. évi kiadásai</t>
  </si>
  <si>
    <t>Az önkormányzat 2018. évi bevételei</t>
  </si>
  <si>
    <t>A Polgármesteri Hivatal kiadásai 2018.</t>
  </si>
  <si>
    <t>Index    4./3.</t>
  </si>
  <si>
    <t>Index            4./3.</t>
  </si>
  <si>
    <t>Közterület-felügyelet  2018. év</t>
  </si>
  <si>
    <t xml:space="preserve">Az önkormányzat  költségvetésében szereplő 2018. évi kiadások </t>
  </si>
  <si>
    <t>Index   4./3.</t>
  </si>
  <si>
    <t>2018. évi beruházási, fejlesztési kiadások</t>
  </si>
  <si>
    <t>2018. évi felújítások</t>
  </si>
  <si>
    <t xml:space="preserve">Az önkormányzat  költségvetésében szereplő támogatások 2018. évi kiadásai </t>
  </si>
  <si>
    <t>Az önkormányzat költségvetésében szereplő 2018. évi tartalékok</t>
  </si>
  <si>
    <t>Az Európai Unió-s forrásokkal támogatott fejlesztések tervezett 2018. évi adatairól</t>
  </si>
  <si>
    <t>2018. év</t>
  </si>
  <si>
    <t>2018. évi előirányzat        …./2018.</t>
  </si>
  <si>
    <t>Gyermekjóléti szolgáltatások, szociális szolgált.ell.</t>
  </si>
  <si>
    <t xml:space="preserve"> 2018. évi előirányzat felhasználási ütemterv</t>
  </si>
  <si>
    <t>Játszóterek, műfüves és sportpályák, fitness eszközök, zöldf. felúj., (Zombori játszótér)</t>
  </si>
  <si>
    <t>Részesedések értékesítése, részesedések megszűnéséhez kapcsolódó bevételek</t>
  </si>
  <si>
    <t>Lekötött bankbetétek megszüntetése</t>
  </si>
  <si>
    <t>2016. évi teljesítés 15/2017.</t>
  </si>
  <si>
    <t>Részesedések értékesítéséhez kapcsolódó realizált nyereség</t>
  </si>
  <si>
    <t>Pénzeszközök lekötött bankbetétként elhelyezése</t>
  </si>
  <si>
    <t>3021 Polgármesteri Hivatal Igazgatási kiadásai 27 fő</t>
  </si>
  <si>
    <t>TV üzemeltetés</t>
  </si>
  <si>
    <t>2018. évi előirányzat .../2018</t>
  </si>
  <si>
    <t>Televízió-műsor szolgáltatása és támogatása</t>
  </si>
  <si>
    <t>Társadalmi tevékenységekkel, esélyegyenlőséggel, érdekképviselettel,nemzetiségekkel, egyházakkal összefüggő feladatok igazgatása és szabályozása</t>
  </si>
  <si>
    <t>Civil szervezetek programtámogatása</t>
  </si>
  <si>
    <t>Gyermekétkeztetés bölcsődében, fogyatékosok nappali intézményében</t>
  </si>
  <si>
    <t>Mumkahelyi étkeztetés gyermekek napközbeni ellátását biztosító intézményben</t>
  </si>
  <si>
    <t>Romák társadalmi integrációját elősegítő tevékenységek, programok</t>
  </si>
  <si>
    <t>Kerekerdő park - csúszdapark és függő híd megvalósítása</t>
  </si>
  <si>
    <t>Dési Huber u. 2. közterületi parkoló bejárat ésforgalomt.kiépítése</t>
  </si>
  <si>
    <t>181-es busz végállomás áth. Gyáli út vége MÁV területre</t>
  </si>
  <si>
    <t>Közvilágítás kiépítése Aszódi lakótelepen</t>
  </si>
  <si>
    <t>2018. év eredeti költségvetés</t>
  </si>
  <si>
    <t>2021. év várható terv szám</t>
  </si>
  <si>
    <t>Balázs B. u. 13.</t>
  </si>
  <si>
    <t xml:space="preserve">2018. </t>
  </si>
  <si>
    <t>Pogácsa, virág beszerzés</t>
  </si>
  <si>
    <t>KEHOP-5.2.9 "Önkormányzati épületek Energetikai Fejlesztése Ferencvárosban"</t>
  </si>
  <si>
    <t>Városfejlesztési, Városgazdálkodási és Környezetvédelmi Bizottság</t>
  </si>
  <si>
    <t>Óvodák, oktatási, szociális és kulturális intézmények  felújítása</t>
  </si>
  <si>
    <t>A 4.sz. melléklet 4112, 4114, 4115, 4116 (2017.év), 4117 (2017. év) sz. költségvetési sorok (lakóházfelújítások)  a táblázatban nettó értékkel szerepelnek.</t>
  </si>
  <si>
    <t xml:space="preserve">             4112 Balázs B. u. 13. lakóház felújítás</t>
  </si>
  <si>
    <t xml:space="preserve">      4125 Épületek elektromos felújítása</t>
  </si>
  <si>
    <t xml:space="preserve">Kerekerdő park - csúszdapark és függőhíd megvalósítása </t>
  </si>
  <si>
    <t>Kerekerdő park - csúszdapark és függőhíd megvalósítása</t>
  </si>
  <si>
    <t xml:space="preserve">             5034 Dési Huber u. 2. közterületi parkoló bejárat és forgalomt.kiép.</t>
  </si>
  <si>
    <t xml:space="preserve">             3054 Kerületi növényvédelem</t>
  </si>
  <si>
    <t xml:space="preserve">             4014 Játszóterek, műfüves és sportpályák, fitness eszközök, zöldf.felúj., (Zombori játszótér)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</si>
  <si>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</si>
  <si>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t xml:space="preserve">2018. évi előirányzat .../2018. </t>
  </si>
  <si>
    <t>Az 5023 sorból 186.670 eFt, az 5024 sorból 367.831 eFt a táblázatban nettó értékkel szerepelnek</t>
  </si>
  <si>
    <t>fő</t>
  </si>
  <si>
    <t>Testületi munka támogatása</t>
  </si>
  <si>
    <t xml:space="preserve">    Földterület, telek, ingatlan értékesítése</t>
  </si>
  <si>
    <t>FEV IX. Zrt. támogatása parkoló órák vásárlására</t>
  </si>
  <si>
    <t>Épületek elektromos felújítása, tetőfelújítás</t>
  </si>
  <si>
    <t>Drégely utcai rendelő vásárlása</t>
  </si>
  <si>
    <t>Drégely utcai rendelők felújítása</t>
  </si>
  <si>
    <t xml:space="preserve">      4311 Drégely utcai rendelők felújítása</t>
  </si>
  <si>
    <t xml:space="preserve">              3926 FEV IX. Zrt. támogatása parkoló órák vásárlására</t>
  </si>
  <si>
    <t>1843 Államháztartáson belüli megelőlegezések visszafizetése</t>
  </si>
  <si>
    <t>Vállakozás ösztönző program</t>
  </si>
  <si>
    <t xml:space="preserve">      5033 Térfigyelő rendszer fejlesztése</t>
  </si>
  <si>
    <t>FEV IX. Zrt. Parkolási rendszer működtetéséhez szüks.techn.eszközök</t>
  </si>
  <si>
    <t>Budapest Art Center Nonprofit Kft. - Színházművészeti szerv.támogatása</t>
  </si>
  <si>
    <t xml:space="preserve">      3963 Budapest Art Center Nonprofit Kft. - Színházművészeti szerv.támogatása</t>
  </si>
  <si>
    <t>Működési és felhalmozási költségvetési kiadások mindösszesen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</si>
</sst>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el CE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1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1529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62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2" xfId="63" applyNumberFormat="1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2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3" fontId="2" fillId="0" borderId="21" xfId="63" applyNumberFormat="1" applyFont="1" applyBorder="1" applyAlignment="1">
      <alignment/>
      <protection/>
    </xf>
    <xf numFmtId="0" fontId="2" fillId="0" borderId="21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1" fillId="0" borderId="15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0" fontId="3" fillId="0" borderId="15" xfId="63" applyFont="1" applyBorder="1" applyAlignment="1">
      <alignment/>
      <protection/>
    </xf>
    <xf numFmtId="3" fontId="1" fillId="0" borderId="10" xfId="63" applyNumberFormat="1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5" xfId="63" applyNumberFormat="1" applyFont="1" applyBorder="1" applyAlignment="1">
      <alignment/>
      <protection/>
    </xf>
    <xf numFmtId="3" fontId="1" fillId="0" borderId="21" xfId="63" applyNumberFormat="1" applyFont="1" applyBorder="1" applyAlignment="1">
      <alignment/>
      <protection/>
    </xf>
    <xf numFmtId="3" fontId="3" fillId="0" borderId="10" xfId="63" applyNumberFormat="1" applyFont="1" applyBorder="1" applyAlignment="1">
      <alignment horizontal="right"/>
      <protection/>
    </xf>
    <xf numFmtId="0" fontId="3" fillId="0" borderId="0" xfId="63" applyFont="1" applyAlignment="1">
      <alignment/>
      <protection/>
    </xf>
    <xf numFmtId="3" fontId="3" fillId="0" borderId="12" xfId="63" applyNumberFormat="1" applyFont="1" applyBorder="1" applyAlignment="1">
      <alignment/>
      <protection/>
    </xf>
    <xf numFmtId="0" fontId="2" fillId="0" borderId="14" xfId="63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3" applyFont="1" applyBorder="1" applyAlignment="1">
      <alignment/>
      <protection/>
    </xf>
    <xf numFmtId="0" fontId="35" fillId="0" borderId="0" xfId="62" applyFont="1">
      <alignment/>
      <protection/>
    </xf>
    <xf numFmtId="0" fontId="8" fillId="0" borderId="0" xfId="62" applyFont="1">
      <alignment/>
      <protection/>
    </xf>
    <xf numFmtId="0" fontId="37" fillId="0" borderId="16" xfId="62" applyFont="1" applyBorder="1">
      <alignment/>
      <protection/>
    </xf>
    <xf numFmtId="0" fontId="37" fillId="0" borderId="22" xfId="62" applyFont="1" applyBorder="1">
      <alignment/>
      <protection/>
    </xf>
    <xf numFmtId="0" fontId="37" fillId="0" borderId="23" xfId="62" applyFont="1" applyBorder="1">
      <alignment/>
      <protection/>
    </xf>
    <xf numFmtId="0" fontId="37" fillId="0" borderId="20" xfId="62" applyFont="1" applyBorder="1">
      <alignment/>
      <protection/>
    </xf>
    <xf numFmtId="0" fontId="37" fillId="0" borderId="24" xfId="62" applyFont="1" applyBorder="1">
      <alignment/>
      <protection/>
    </xf>
    <xf numFmtId="0" fontId="36" fillId="0" borderId="23" xfId="62" applyFont="1" applyBorder="1">
      <alignment/>
      <protection/>
    </xf>
    <xf numFmtId="3" fontId="37" fillId="0" borderId="12" xfId="62" applyNumberFormat="1" applyFont="1" applyBorder="1">
      <alignment/>
      <protection/>
    </xf>
    <xf numFmtId="3" fontId="36" fillId="0" borderId="25" xfId="62" applyNumberFormat="1" applyFont="1" applyBorder="1">
      <alignment/>
      <protection/>
    </xf>
    <xf numFmtId="0" fontId="36" fillId="0" borderId="17" xfId="62" applyFont="1" applyBorder="1">
      <alignment/>
      <protection/>
    </xf>
    <xf numFmtId="3" fontId="37" fillId="0" borderId="26" xfId="62" applyNumberFormat="1" applyFont="1" applyBorder="1">
      <alignment/>
      <protection/>
    </xf>
    <xf numFmtId="3" fontId="37" fillId="0" borderId="24" xfId="62" applyNumberFormat="1" applyFont="1" applyBorder="1">
      <alignment/>
      <protection/>
    </xf>
    <xf numFmtId="3" fontId="3" fillId="0" borderId="27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62" applyFont="1" applyBorder="1">
      <alignment/>
      <protection/>
    </xf>
    <xf numFmtId="3" fontId="37" fillId="0" borderId="11" xfId="62" applyNumberFormat="1" applyFont="1" applyBorder="1">
      <alignment/>
      <protection/>
    </xf>
    <xf numFmtId="0" fontId="3" fillId="0" borderId="10" xfId="63" applyFont="1" applyBorder="1" applyAlignment="1">
      <alignment/>
      <protection/>
    </xf>
    <xf numFmtId="0" fontId="36" fillId="0" borderId="28" xfId="62" applyFont="1" applyBorder="1">
      <alignment/>
      <protection/>
    </xf>
    <xf numFmtId="3" fontId="36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34" fillId="0" borderId="25" xfId="62" applyFont="1" applyBorder="1" applyAlignment="1">
      <alignment vertical="center"/>
      <protection/>
    </xf>
    <xf numFmtId="3" fontId="34" fillId="0" borderId="25" xfId="62" applyNumberFormat="1" applyFont="1" applyBorder="1" applyAlignment="1">
      <alignment vertical="center"/>
      <protection/>
    </xf>
    <xf numFmtId="0" fontId="34" fillId="0" borderId="22" xfId="62" applyFont="1" applyBorder="1" applyAlignment="1">
      <alignment vertical="center"/>
      <protection/>
    </xf>
    <xf numFmtId="3" fontId="34" fillId="0" borderId="29" xfId="62" applyNumberFormat="1" applyFont="1" applyBorder="1" applyAlignment="1">
      <alignment vertical="center"/>
      <protection/>
    </xf>
    <xf numFmtId="0" fontId="34" fillId="0" borderId="30" xfId="62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11" fillId="0" borderId="14" xfId="63" applyFont="1" applyBorder="1" applyAlignment="1">
      <alignment vertical="center"/>
      <protection/>
    </xf>
    <xf numFmtId="0" fontId="11" fillId="0" borderId="15" xfId="63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3" xfId="63" applyNumberFormat="1" applyFont="1" applyBorder="1" applyAlignment="1">
      <alignment/>
      <protection/>
    </xf>
    <xf numFmtId="0" fontId="0" fillId="0" borderId="12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0" fontId="1" fillId="0" borderId="21" xfId="63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19" xfId="62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33" fillId="0" borderId="29" xfId="62" applyFont="1" applyBorder="1" applyAlignment="1">
      <alignment vertical="center"/>
      <protection/>
    </xf>
    <xf numFmtId="0" fontId="8" fillId="0" borderId="12" xfId="63" applyFont="1" applyBorder="1" applyAlignment="1">
      <alignment/>
      <protection/>
    </xf>
    <xf numFmtId="0" fontId="37" fillId="0" borderId="11" xfId="63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3" applyFont="1" applyBorder="1" applyAlignment="1">
      <alignment/>
      <protection/>
    </xf>
    <xf numFmtId="3" fontId="36" fillId="0" borderId="28" xfId="62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2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3" applyFont="1" applyBorder="1" applyAlignment="1">
      <alignment/>
      <protection/>
    </xf>
    <xf numFmtId="3" fontId="37" fillId="0" borderId="20" xfId="62" applyNumberFormat="1" applyFont="1" applyBorder="1">
      <alignment/>
      <protection/>
    </xf>
    <xf numFmtId="0" fontId="1" fillId="0" borderId="33" xfId="0" applyFont="1" applyFill="1" applyBorder="1" applyAlignment="1">
      <alignment horizontal="left" vertical="top"/>
    </xf>
    <xf numFmtId="0" fontId="11" fillId="0" borderId="10" xfId="63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3" applyNumberFormat="1" applyFont="1" applyBorder="1" applyAlignment="1">
      <alignment/>
      <protection/>
    </xf>
    <xf numFmtId="3" fontId="36" fillId="0" borderId="29" xfId="62" applyNumberFormat="1" applyFont="1" applyBorder="1">
      <alignment/>
      <protection/>
    </xf>
    <xf numFmtId="0" fontId="11" fillId="0" borderId="11" xfId="63" applyFont="1" applyBorder="1" applyAlignment="1">
      <alignment/>
      <protection/>
    </xf>
    <xf numFmtId="0" fontId="2" fillId="0" borderId="23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3" fillId="0" borderId="27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7">
      <alignment/>
      <protection/>
    </xf>
    <xf numFmtId="0" fontId="1" fillId="0" borderId="0" xfId="67" applyFont="1" applyBorder="1" applyAlignment="1">
      <alignment horizontal="centerContinuous"/>
      <protection/>
    </xf>
    <xf numFmtId="3" fontId="11" fillId="0" borderId="10" xfId="67" applyNumberFormat="1" applyFont="1" applyFill="1" applyBorder="1" applyAlignment="1">
      <alignment horizontal="center"/>
      <protection/>
    </xf>
    <xf numFmtId="3" fontId="11" fillId="0" borderId="10" xfId="67" applyNumberFormat="1" applyFont="1" applyFill="1" applyBorder="1" applyAlignment="1" applyProtection="1">
      <alignment horizontal="center"/>
      <protection locked="0"/>
    </xf>
    <xf numFmtId="3" fontId="11" fillId="0" borderId="32" xfId="67" applyNumberFormat="1" applyFont="1" applyFill="1" applyBorder="1" applyAlignment="1" applyProtection="1">
      <alignment horizontal="center"/>
      <protection locked="0"/>
    </xf>
    <xf numFmtId="3" fontId="14" fillId="0" borderId="10" xfId="67" applyNumberFormat="1" applyFont="1" applyFill="1" applyBorder="1" applyAlignment="1" applyProtection="1">
      <alignment horizontal="center"/>
      <protection locked="0"/>
    </xf>
    <xf numFmtId="0" fontId="11" fillId="0" borderId="32" xfId="67" applyFont="1" applyFill="1" applyBorder="1" applyProtection="1">
      <alignment/>
      <protection locked="0"/>
    </xf>
    <xf numFmtId="3" fontId="3" fillId="0" borderId="28" xfId="63" applyNumberFormat="1" applyFont="1" applyBorder="1" applyAlignment="1">
      <alignment/>
      <protection/>
    </xf>
    <xf numFmtId="0" fontId="11" fillId="0" borderId="14" xfId="63" applyFont="1" applyBorder="1" applyAlignment="1">
      <alignment/>
      <protection/>
    </xf>
    <xf numFmtId="0" fontId="9" fillId="0" borderId="12" xfId="63" applyFont="1" applyBorder="1" applyAlignment="1">
      <alignment/>
      <protection/>
    </xf>
    <xf numFmtId="0" fontId="11" fillId="0" borderId="18" xfId="63" applyFont="1" applyBorder="1" applyAlignment="1">
      <alignment/>
      <protection/>
    </xf>
    <xf numFmtId="0" fontId="45" fillId="0" borderId="15" xfId="63" applyFont="1" applyBorder="1" applyAlignment="1">
      <alignment/>
      <protection/>
    </xf>
    <xf numFmtId="0" fontId="45" fillId="0" borderId="10" xfId="63" applyFont="1" applyBorder="1" applyAlignment="1">
      <alignment/>
      <protection/>
    </xf>
    <xf numFmtId="0" fontId="45" fillId="0" borderId="15" xfId="63" applyFont="1" applyBorder="1" applyAlignment="1">
      <alignment vertical="center"/>
      <protection/>
    </xf>
    <xf numFmtId="0" fontId="45" fillId="0" borderId="15" xfId="63" applyFont="1" applyBorder="1" applyAlignment="1">
      <alignment vertical="center"/>
      <protection/>
    </xf>
    <xf numFmtId="0" fontId="3" fillId="0" borderId="13" xfId="63" applyFont="1" applyBorder="1" applyAlignment="1">
      <alignment/>
      <protection/>
    </xf>
    <xf numFmtId="0" fontId="11" fillId="0" borderId="12" xfId="63" applyFont="1" applyBorder="1" applyAlignment="1">
      <alignment vertical="center"/>
      <protection/>
    </xf>
    <xf numFmtId="0" fontId="11" fillId="0" borderId="12" xfId="63" applyFont="1" applyBorder="1" applyAlignment="1">
      <alignment/>
      <protection/>
    </xf>
    <xf numFmtId="0" fontId="11" fillId="0" borderId="15" xfId="63" applyFont="1" applyBorder="1" applyAlignment="1">
      <alignment vertical="center"/>
      <protection/>
    </xf>
    <xf numFmtId="0" fontId="45" fillId="0" borderId="18" xfId="63" applyFont="1" applyBorder="1" applyAlignment="1">
      <alignment vertical="center"/>
      <protection/>
    </xf>
    <xf numFmtId="0" fontId="45" fillId="0" borderId="12" xfId="63" applyFont="1" applyBorder="1" applyAlignment="1">
      <alignment vertical="center"/>
      <protection/>
    </xf>
    <xf numFmtId="0" fontId="13" fillId="0" borderId="15" xfId="63" applyFont="1" applyBorder="1" applyAlignment="1">
      <alignment/>
      <protection/>
    </xf>
    <xf numFmtId="0" fontId="3" fillId="0" borderId="25" xfId="63" applyFont="1" applyBorder="1" applyAlignment="1">
      <alignment/>
      <protection/>
    </xf>
    <xf numFmtId="0" fontId="45" fillId="0" borderId="29" xfId="63" applyFont="1" applyBorder="1" applyAlignment="1">
      <alignment/>
      <protection/>
    </xf>
    <xf numFmtId="0" fontId="3" fillId="0" borderId="34" xfId="63" applyFont="1" applyBorder="1" applyAlignment="1">
      <alignment/>
      <protection/>
    </xf>
    <xf numFmtId="0" fontId="45" fillId="0" borderId="29" xfId="63" applyFont="1" applyBorder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37" fillId="0" borderId="12" xfId="63" applyFont="1" applyBorder="1" applyAlignment="1">
      <alignment/>
      <protection/>
    </xf>
    <xf numFmtId="0" fontId="37" fillId="0" borderId="21" xfId="63" applyFont="1" applyBorder="1" applyAlignment="1">
      <alignment/>
      <protection/>
    </xf>
    <xf numFmtId="0" fontId="36" fillId="0" borderId="15" xfId="63" applyFont="1" applyBorder="1" applyAlignment="1">
      <alignment/>
      <protection/>
    </xf>
    <xf numFmtId="0" fontId="33" fillId="0" borderId="15" xfId="63" applyFont="1" applyBorder="1" applyAlignment="1">
      <alignment/>
      <protection/>
    </xf>
    <xf numFmtId="0" fontId="37" fillId="0" borderId="15" xfId="63" applyFont="1" applyBorder="1" applyAlignment="1">
      <alignment/>
      <protection/>
    </xf>
    <xf numFmtId="0" fontId="33" fillId="0" borderId="34" xfId="63" applyFont="1" applyBorder="1" applyAlignment="1">
      <alignment/>
      <protection/>
    </xf>
    <xf numFmtId="0" fontId="42" fillId="0" borderId="29" xfId="63" applyFont="1" applyBorder="1" applyAlignment="1">
      <alignment/>
      <protection/>
    </xf>
    <xf numFmtId="0" fontId="37" fillId="0" borderId="18" xfId="63" applyFont="1" applyBorder="1" applyAlignment="1">
      <alignment/>
      <protection/>
    </xf>
    <xf numFmtId="0" fontId="37" fillId="0" borderId="14" xfId="63" applyFont="1" applyBorder="1" applyAlignment="1">
      <alignment/>
      <protection/>
    </xf>
    <xf numFmtId="3" fontId="37" fillId="0" borderId="21" xfId="62" applyNumberFormat="1" applyFont="1" applyBorder="1">
      <alignment/>
      <protection/>
    </xf>
    <xf numFmtId="3" fontId="36" fillId="0" borderId="15" xfId="62" applyNumberFormat="1" applyFont="1" applyBorder="1">
      <alignment/>
      <protection/>
    </xf>
    <xf numFmtId="3" fontId="37" fillId="0" borderId="15" xfId="62" applyNumberFormat="1" applyFont="1" applyBorder="1">
      <alignment/>
      <protection/>
    </xf>
    <xf numFmtId="0" fontId="37" fillId="0" borderId="28" xfId="62" applyFont="1" applyBorder="1">
      <alignment/>
      <protection/>
    </xf>
    <xf numFmtId="0" fontId="34" fillId="0" borderId="15" xfId="62" applyFont="1" applyBorder="1" applyAlignment="1">
      <alignment vertical="center"/>
      <protection/>
    </xf>
    <xf numFmtId="3" fontId="1" fillId="0" borderId="34" xfId="63" applyNumberFormat="1" applyFont="1" applyBorder="1" applyAlignment="1">
      <alignment/>
      <protection/>
    </xf>
    <xf numFmtId="3" fontId="1" fillId="0" borderId="29" xfId="63" applyNumberFormat="1" applyFont="1" applyBorder="1" applyAlignment="1">
      <alignment/>
      <protection/>
    </xf>
    <xf numFmtId="3" fontId="1" fillId="0" borderId="25" xfId="63" applyNumberFormat="1" applyFont="1" applyBorder="1" applyAlignment="1">
      <alignment/>
      <protection/>
    </xf>
    <xf numFmtId="3" fontId="37" fillId="0" borderId="18" xfId="62" applyNumberFormat="1" applyFont="1" applyBorder="1">
      <alignment/>
      <protection/>
    </xf>
    <xf numFmtId="0" fontId="42" fillId="0" borderId="25" xfId="63" applyFont="1" applyBorder="1" applyAlignment="1">
      <alignment vertical="center"/>
      <protection/>
    </xf>
    <xf numFmtId="3" fontId="36" fillId="0" borderId="34" xfId="62" applyNumberFormat="1" applyFont="1" applyBorder="1">
      <alignment/>
      <protection/>
    </xf>
    <xf numFmtId="3" fontId="36" fillId="0" borderId="20" xfId="62" applyNumberFormat="1" applyFont="1" applyBorder="1">
      <alignment/>
      <protection/>
    </xf>
    <xf numFmtId="0" fontId="33" fillId="0" borderId="35" xfId="63" applyFont="1" applyBorder="1" applyAlignment="1">
      <alignment/>
      <protection/>
    </xf>
    <xf numFmtId="3" fontId="36" fillId="0" borderId="35" xfId="62" applyNumberFormat="1" applyFont="1" applyBorder="1">
      <alignment/>
      <protection/>
    </xf>
    <xf numFmtId="3" fontId="2" fillId="0" borderId="36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37" fillId="0" borderId="37" xfId="62" applyFont="1" applyBorder="1">
      <alignment/>
      <protection/>
    </xf>
    <xf numFmtId="0" fontId="37" fillId="0" borderId="25" xfId="62" applyFont="1" applyBorder="1">
      <alignment/>
      <protection/>
    </xf>
    <xf numFmtId="0" fontId="36" fillId="0" borderId="16" xfId="62" applyFont="1" applyBorder="1">
      <alignment/>
      <protection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37" fillId="0" borderId="35" xfId="63" applyFont="1" applyBorder="1" applyAlignment="1">
      <alignment/>
      <protection/>
    </xf>
    <xf numFmtId="3" fontId="37" fillId="0" borderId="35" xfId="62" applyNumberFormat="1" applyFont="1" applyBorder="1">
      <alignment/>
      <protection/>
    </xf>
    <xf numFmtId="0" fontId="34" fillId="0" borderId="25" xfId="63" applyFont="1" applyBorder="1" applyAlignment="1">
      <alignment vertical="center"/>
      <protection/>
    </xf>
    <xf numFmtId="3" fontId="37" fillId="0" borderId="10" xfId="62" applyNumberFormat="1" applyFont="1" applyBorder="1">
      <alignment/>
      <protection/>
    </xf>
    <xf numFmtId="3" fontId="36" fillId="0" borderId="24" xfId="62" applyNumberFormat="1" applyFont="1" applyBorder="1">
      <alignment/>
      <protection/>
    </xf>
    <xf numFmtId="3" fontId="37" fillId="0" borderId="22" xfId="0" applyNumberFormat="1" applyFont="1" applyBorder="1" applyAlignment="1">
      <alignment/>
    </xf>
    <xf numFmtId="0" fontId="8" fillId="0" borderId="14" xfId="63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0" fontId="9" fillId="0" borderId="10" xfId="63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8" xfId="62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3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3" applyFont="1" applyFill="1" applyAlignment="1">
      <alignment/>
      <protection/>
    </xf>
    <xf numFmtId="0" fontId="1" fillId="0" borderId="0" xfId="63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19" xfId="67" applyFont="1" applyFill="1" applyBorder="1" applyAlignment="1">
      <alignment horizontal="center"/>
      <protection/>
    </xf>
    <xf numFmtId="0" fontId="2" fillId="0" borderId="19" xfId="67" applyFont="1" applyFill="1" applyBorder="1">
      <alignment/>
      <protection/>
    </xf>
    <xf numFmtId="0" fontId="1" fillId="0" borderId="19" xfId="67" applyFont="1" applyFill="1" applyBorder="1" applyAlignment="1">
      <alignment horizontal="right"/>
      <protection/>
    </xf>
    <xf numFmtId="0" fontId="1" fillId="0" borderId="14" xfId="67" applyFont="1" applyFill="1" applyBorder="1" applyAlignment="1">
      <alignment horizontal="center"/>
      <protection/>
    </xf>
    <xf numFmtId="0" fontId="1" fillId="0" borderId="39" xfId="67" applyFont="1" applyFill="1" applyBorder="1" applyAlignment="1">
      <alignment horizontal="center"/>
      <protection/>
    </xf>
    <xf numFmtId="0" fontId="11" fillId="0" borderId="16" xfId="67" applyFont="1" applyFill="1" applyBorder="1">
      <alignment/>
      <protection/>
    </xf>
    <xf numFmtId="0" fontId="1" fillId="0" borderId="10" xfId="67" applyFont="1" applyFill="1" applyBorder="1" applyAlignment="1">
      <alignment horizontal="center"/>
      <protection/>
    </xf>
    <xf numFmtId="9" fontId="0" fillId="0" borderId="10" xfId="67" applyNumberFormat="1" applyFill="1" applyBorder="1">
      <alignment/>
      <protection/>
    </xf>
    <xf numFmtId="0" fontId="2" fillId="0" borderId="16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0" fontId="1" fillId="0" borderId="15" xfId="67" applyFont="1" applyFill="1" applyBorder="1">
      <alignment/>
      <protection/>
    </xf>
    <xf numFmtId="3" fontId="2" fillId="0" borderId="10" xfId="67" applyNumberFormat="1" applyFont="1" applyFill="1" applyBorder="1" applyAlignment="1">
      <alignment horizontal="center"/>
      <protection/>
    </xf>
    <xf numFmtId="3" fontId="2" fillId="0" borderId="10" xfId="67" applyNumberFormat="1" applyFont="1" applyFill="1" applyBorder="1" applyAlignment="1">
      <alignment horizontal="right"/>
      <protection/>
    </xf>
    <xf numFmtId="9" fontId="2" fillId="0" borderId="10" xfId="67" applyNumberFormat="1" applyFont="1" applyFill="1" applyBorder="1">
      <alignment/>
      <protection/>
    </xf>
    <xf numFmtId="0" fontId="4" fillId="0" borderId="16" xfId="67" applyFont="1" applyFill="1" applyBorder="1">
      <alignment/>
      <protection/>
    </xf>
    <xf numFmtId="3" fontId="4" fillId="0" borderId="10" xfId="67" applyNumberFormat="1" applyFont="1" applyFill="1" applyBorder="1" applyAlignment="1">
      <alignment horizontal="right"/>
      <protection/>
    </xf>
    <xf numFmtId="0" fontId="2" fillId="0" borderId="16" xfId="67" applyFont="1" applyFill="1" applyBorder="1">
      <alignment/>
      <protection/>
    </xf>
    <xf numFmtId="0" fontId="2" fillId="0" borderId="10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3" fontId="2" fillId="0" borderId="14" xfId="67" applyNumberFormat="1" applyFont="1" applyFill="1" applyBorder="1" applyAlignment="1">
      <alignment horizontal="right"/>
      <protection/>
    </xf>
    <xf numFmtId="0" fontId="1" fillId="0" borderId="15" xfId="67" applyFont="1" applyFill="1" applyBorder="1">
      <alignment/>
      <protection/>
    </xf>
    <xf numFmtId="3" fontId="1" fillId="0" borderId="15" xfId="67" applyNumberFormat="1" applyFont="1" applyFill="1" applyBorder="1" applyAlignment="1">
      <alignment horizontal="right"/>
      <protection/>
    </xf>
    <xf numFmtId="3" fontId="1" fillId="0" borderId="10" xfId="67" applyNumberFormat="1" applyFont="1" applyFill="1" applyBorder="1" applyAlignment="1">
      <alignment horizontal="center"/>
      <protection/>
    </xf>
    <xf numFmtId="0" fontId="3" fillId="0" borderId="39" xfId="67" applyFont="1" applyFill="1" applyBorder="1" applyAlignment="1">
      <alignment vertical="center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1" fillId="0" borderId="40" xfId="67" applyFont="1" applyFill="1" applyBorder="1" applyAlignment="1">
      <alignment vertical="center"/>
      <protection/>
    </xf>
    <xf numFmtId="3" fontId="2" fillId="0" borderId="15" xfId="67" applyNumberFormat="1" applyFont="1" applyFill="1" applyBorder="1" applyAlignment="1">
      <alignment horizontal="right" vertical="center"/>
      <protection/>
    </xf>
    <xf numFmtId="0" fontId="2" fillId="0" borderId="32" xfId="63" applyFont="1" applyFill="1" applyBorder="1" applyAlignment="1">
      <alignment/>
      <protection/>
    </xf>
    <xf numFmtId="3" fontId="2" fillId="0" borderId="10" xfId="67" applyNumberFormat="1" applyFont="1" applyFill="1" applyBorder="1" applyAlignment="1">
      <alignment horizontal="right" vertical="center"/>
      <protection/>
    </xf>
    <xf numFmtId="0" fontId="2" fillId="0" borderId="10" xfId="63" applyFont="1" applyFill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3" fillId="0" borderId="39" xfId="58" applyFont="1" applyFill="1" applyBorder="1" applyAlignment="1">
      <alignment vertical="center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4" fillId="0" borderId="10" xfId="67" applyNumberFormat="1" applyFont="1" applyFill="1" applyBorder="1" applyAlignment="1">
      <alignment horizontal="center"/>
      <protection/>
    </xf>
    <xf numFmtId="0" fontId="11" fillId="0" borderId="40" xfId="58" applyFont="1" applyFill="1" applyBorder="1">
      <alignment/>
      <protection/>
    </xf>
    <xf numFmtId="3" fontId="11" fillId="0" borderId="15" xfId="67" applyNumberFormat="1" applyFont="1" applyFill="1" applyBorder="1" applyAlignment="1">
      <alignment horizontal="righ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40" xfId="58" applyFont="1" applyFill="1" applyBorder="1" applyAlignment="1">
      <alignment horizontal="left"/>
      <protection/>
    </xf>
    <xf numFmtId="0" fontId="11" fillId="0" borderId="40" xfId="58" applyFont="1" applyFill="1" applyBorder="1" applyAlignment="1">
      <alignment horizontal="left"/>
      <protection/>
    </xf>
    <xf numFmtId="0" fontId="11" fillId="0" borderId="32" xfId="67" applyFont="1" applyFill="1" applyBorder="1">
      <alignment/>
      <protection/>
    </xf>
    <xf numFmtId="0" fontId="11" fillId="0" borderId="16" xfId="67" applyFont="1" applyFill="1" applyBorder="1" applyProtection="1">
      <alignment/>
      <protection locked="0"/>
    </xf>
    <xf numFmtId="3" fontId="11" fillId="0" borderId="32" xfId="67" applyNumberFormat="1" applyFont="1" applyFill="1" applyBorder="1" applyAlignment="1" applyProtection="1">
      <alignment horizontal="left"/>
      <protection locked="0"/>
    </xf>
    <xf numFmtId="3" fontId="2" fillId="0" borderId="10" xfId="67" applyNumberFormat="1" applyFont="1" applyFill="1" applyBorder="1" applyAlignment="1" applyProtection="1">
      <alignment horizontal="right"/>
      <protection locked="0"/>
    </xf>
    <xf numFmtId="0" fontId="11" fillId="0" borderId="40" xfId="58" applyFont="1" applyFill="1" applyBorder="1" applyAlignment="1">
      <alignment vertical="center"/>
      <protection/>
    </xf>
    <xf numFmtId="3" fontId="11" fillId="0" borderId="15" xfId="67" applyNumberFormat="1" applyFont="1" applyFill="1" applyBorder="1" applyAlignment="1">
      <alignment horizontal="right" vertical="center"/>
      <protection/>
    </xf>
    <xf numFmtId="0" fontId="14" fillId="0" borderId="32" xfId="67" applyFont="1" applyFill="1" applyBorder="1" applyProtection="1">
      <alignment/>
      <protection locked="0"/>
    </xf>
    <xf numFmtId="3" fontId="37" fillId="0" borderId="10" xfId="67" applyNumberFormat="1" applyFont="1" applyFill="1" applyBorder="1" applyAlignment="1">
      <alignment horizontal="right"/>
      <protection/>
    </xf>
    <xf numFmtId="3" fontId="1" fillId="0" borderId="14" xfId="67" applyNumberFormat="1" applyFont="1" applyFill="1" applyBorder="1" applyAlignment="1">
      <alignment horizontal="right"/>
      <protection/>
    </xf>
    <xf numFmtId="3" fontId="2" fillId="0" borderId="14" xfId="67" applyNumberFormat="1" applyFont="1" applyFill="1" applyBorder="1" applyAlignment="1">
      <alignment/>
      <protection/>
    </xf>
    <xf numFmtId="3" fontId="1" fillId="0" borderId="14" xfId="67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72" applyFill="1">
      <alignment/>
      <protection/>
    </xf>
    <xf numFmtId="0" fontId="13" fillId="0" borderId="0" xfId="72" applyFont="1" applyFill="1" applyAlignment="1">
      <alignment horizontal="center"/>
      <protection/>
    </xf>
    <xf numFmtId="0" fontId="13" fillId="0" borderId="19" xfId="72" applyFont="1" applyFill="1" applyBorder="1" applyAlignment="1">
      <alignment horizontal="right"/>
      <protection/>
    </xf>
    <xf numFmtId="0" fontId="10" fillId="0" borderId="13" xfId="72" applyFill="1" applyBorder="1">
      <alignment/>
      <protection/>
    </xf>
    <xf numFmtId="0" fontId="1" fillId="0" borderId="17" xfId="72" applyFont="1" applyFill="1" applyBorder="1" applyAlignment="1">
      <alignment horizontal="center"/>
      <protection/>
    </xf>
    <xf numFmtId="0" fontId="10" fillId="0" borderId="10" xfId="72" applyFill="1" applyBorder="1">
      <alignment/>
      <protection/>
    </xf>
    <xf numFmtId="0" fontId="1" fillId="0" borderId="16" xfId="72" applyFont="1" applyFill="1" applyBorder="1" applyAlignment="1">
      <alignment horizontal="center"/>
      <protection/>
    </xf>
    <xf numFmtId="0" fontId="10" fillId="0" borderId="14" xfId="72" applyFill="1" applyBorder="1">
      <alignment/>
      <protection/>
    </xf>
    <xf numFmtId="0" fontId="1" fillId="0" borderId="39" xfId="72" applyFont="1" applyFill="1" applyBorder="1" applyAlignment="1">
      <alignment horizontal="center"/>
      <protection/>
    </xf>
    <xf numFmtId="0" fontId="9" fillId="0" borderId="14" xfId="72" applyFont="1" applyFill="1" applyBorder="1" applyAlignment="1">
      <alignment horizontal="center"/>
      <protection/>
    </xf>
    <xf numFmtId="0" fontId="1" fillId="0" borderId="14" xfId="72" applyFont="1" applyFill="1" applyBorder="1" applyAlignment="1">
      <alignment horizontal="center"/>
      <protection/>
    </xf>
    <xf numFmtId="0" fontId="13" fillId="0" borderId="10" xfId="72" applyFont="1" applyFill="1" applyBorder="1">
      <alignment/>
      <protection/>
    </xf>
    <xf numFmtId="0" fontId="3" fillId="0" borderId="16" xfId="72" applyFont="1" applyFill="1" applyBorder="1" applyAlignment="1">
      <alignment horizontal="left"/>
      <protection/>
    </xf>
    <xf numFmtId="0" fontId="1" fillId="0" borderId="10" xfId="72" applyFont="1" applyFill="1" applyBorder="1" applyAlignment="1">
      <alignment horizontal="center"/>
      <protection/>
    </xf>
    <xf numFmtId="0" fontId="10" fillId="0" borderId="32" xfId="72" applyFill="1" applyBorder="1">
      <alignment/>
      <protection/>
    </xf>
    <xf numFmtId="3" fontId="2" fillId="0" borderId="14" xfId="72" applyNumberFormat="1" applyFont="1" applyFill="1" applyBorder="1" applyAlignment="1">
      <alignment horizontal="right"/>
      <protection/>
    </xf>
    <xf numFmtId="0" fontId="13" fillId="0" borderId="15" xfId="72" applyFont="1" applyFill="1" applyBorder="1">
      <alignment/>
      <protection/>
    </xf>
    <xf numFmtId="3" fontId="1" fillId="0" borderId="10" xfId="72" applyNumberFormat="1" applyFont="1" applyFill="1" applyBorder="1" applyAlignment="1">
      <alignment horizontal="right"/>
      <protection/>
    </xf>
    <xf numFmtId="0" fontId="13" fillId="0" borderId="14" xfId="72" applyFont="1" applyFill="1" applyBorder="1">
      <alignment/>
      <protection/>
    </xf>
    <xf numFmtId="3" fontId="1" fillId="0" borderId="14" xfId="72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/>
    </xf>
    <xf numFmtId="3" fontId="41" fillId="0" borderId="44" xfId="0" applyNumberFormat="1" applyFont="1" applyFill="1" applyBorder="1" applyAlignment="1">
      <alignment horizontal="center"/>
    </xf>
    <xf numFmtId="0" fontId="44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3" fontId="41" fillId="0" borderId="27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9" fillId="0" borderId="23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3" fontId="2" fillId="0" borderId="28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/>
    </xf>
    <xf numFmtId="3" fontId="44" fillId="0" borderId="2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8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7" applyNumberFormat="1" applyFont="1" applyFill="1" applyBorder="1" applyAlignment="1">
      <alignment horizontal="right"/>
      <protection/>
    </xf>
    <xf numFmtId="3" fontId="2" fillId="0" borderId="16" xfId="67" applyNumberFormat="1" applyFont="1" applyFill="1" applyBorder="1" applyAlignment="1">
      <alignment horizontal="right" vertical="center"/>
      <protection/>
    </xf>
    <xf numFmtId="3" fontId="2" fillId="0" borderId="21" xfId="63" applyNumberFormat="1" applyFont="1" applyFill="1" applyBorder="1" applyAlignment="1">
      <alignment/>
      <protection/>
    </xf>
    <xf numFmtId="0" fontId="2" fillId="0" borderId="21" xfId="63" applyFont="1" applyFill="1" applyBorder="1" applyAlignment="1">
      <alignment/>
      <protection/>
    </xf>
    <xf numFmtId="0" fontId="2" fillId="0" borderId="12" xfId="63" applyFont="1" applyFill="1" applyBorder="1" applyAlignment="1">
      <alignment/>
      <protection/>
    </xf>
    <xf numFmtId="0" fontId="1" fillId="0" borderId="12" xfId="63" applyFont="1" applyFill="1" applyBorder="1" applyAlignment="1">
      <alignment/>
      <protection/>
    </xf>
    <xf numFmtId="3" fontId="1" fillId="0" borderId="11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0" fontId="2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 horizontal="right"/>
      <protection/>
    </xf>
    <xf numFmtId="0" fontId="2" fillId="0" borderId="14" xfId="67" applyFont="1" applyFill="1" applyBorder="1" applyAlignment="1">
      <alignment horizontal="right"/>
      <protection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72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4" xfId="63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" fillId="0" borderId="16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39" xfId="58" applyFont="1" applyFill="1" applyBorder="1" applyAlignment="1">
      <alignment horizontal="left"/>
      <protection/>
    </xf>
    <xf numFmtId="3" fontId="4" fillId="0" borderId="14" xfId="67" applyNumberFormat="1" applyFont="1" applyFill="1" applyBorder="1" applyAlignment="1">
      <alignment horizontal="right"/>
      <protection/>
    </xf>
    <xf numFmtId="0" fontId="1" fillId="0" borderId="16" xfId="67" applyFont="1" applyFill="1" applyBorder="1" applyAlignment="1">
      <alignment horizontal="center"/>
      <protection/>
    </xf>
    <xf numFmtId="0" fontId="2" fillId="0" borderId="39" xfId="58" applyFont="1" applyFill="1" applyBorder="1" applyAlignment="1">
      <alignment horizontal="left"/>
      <protection/>
    </xf>
    <xf numFmtId="0" fontId="13" fillId="0" borderId="0" xfId="72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3" fillId="0" borderId="39" xfId="72" applyFont="1" applyFill="1" applyBorder="1">
      <alignment/>
      <protection/>
    </xf>
    <xf numFmtId="0" fontId="13" fillId="0" borderId="16" xfId="72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9" fontId="1" fillId="0" borderId="0" xfId="0" applyNumberFormat="1" applyFont="1" applyBorder="1" applyAlignment="1">
      <alignment/>
    </xf>
    <xf numFmtId="3" fontId="1" fillId="0" borderId="10" xfId="67" applyNumberFormat="1" applyFont="1" applyFill="1" applyBorder="1" applyAlignment="1">
      <alignment horizontal="right"/>
      <protection/>
    </xf>
    <xf numFmtId="3" fontId="1" fillId="0" borderId="16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1" fillId="0" borderId="45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46" xfId="0" applyFont="1" applyBorder="1" applyAlignment="1">
      <alignment/>
    </xf>
    <xf numFmtId="0" fontId="41" fillId="0" borderId="20" xfId="0" applyFont="1" applyBorder="1" applyAlignment="1">
      <alignment/>
    </xf>
    <xf numFmtId="0" fontId="5" fillId="0" borderId="20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8" fillId="0" borderId="21" xfId="63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14" fillId="0" borderId="14" xfId="63" applyFont="1" applyBorder="1" applyAlignment="1">
      <alignment/>
      <protection/>
    </xf>
    <xf numFmtId="0" fontId="1" fillId="0" borderId="16" xfId="67" applyFont="1" applyFill="1" applyBorder="1">
      <alignment/>
      <protection/>
    </xf>
    <xf numFmtId="0" fontId="1" fillId="0" borderId="39" xfId="67" applyFont="1" applyFill="1" applyBorder="1">
      <alignment/>
      <protection/>
    </xf>
    <xf numFmtId="0" fontId="2" fillId="0" borderId="39" xfId="67" applyFont="1" applyFill="1" applyBorder="1">
      <alignment/>
      <protection/>
    </xf>
    <xf numFmtId="3" fontId="2" fillId="0" borderId="39" xfId="72" applyNumberFormat="1" applyFont="1" applyFill="1" applyBorder="1" applyAlignment="1">
      <alignment horizontal="right"/>
      <protection/>
    </xf>
    <xf numFmtId="3" fontId="1" fillId="0" borderId="40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1" fillId="0" borderId="39" xfId="72" applyNumberFormat="1" applyFont="1" applyFill="1" applyBorder="1" applyAlignment="1">
      <alignment horizontal="right"/>
      <protection/>
    </xf>
    <xf numFmtId="3" fontId="1" fillId="0" borderId="16" xfId="72" applyNumberFormat="1" applyFont="1" applyFill="1" applyBorder="1" applyAlignment="1">
      <alignment horizontal="right"/>
      <protection/>
    </xf>
    <xf numFmtId="3" fontId="4" fillId="0" borderId="16" xfId="72" applyNumberFormat="1" applyFont="1" applyFill="1" applyBorder="1" applyAlignment="1">
      <alignment horizontal="right"/>
      <protection/>
    </xf>
    <xf numFmtId="3" fontId="4" fillId="0" borderId="39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0" xfId="63" applyFont="1" applyBorder="1" applyAlignment="1">
      <alignment horizontal="right"/>
      <protection/>
    </xf>
    <xf numFmtId="0" fontId="0" fillId="0" borderId="43" xfId="0" applyFont="1" applyFill="1" applyBorder="1" applyAlignment="1">
      <alignment horizontal="center"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0" fontId="2" fillId="0" borderId="0" xfId="63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1" fillId="0" borderId="14" xfId="67" applyNumberFormat="1" applyFont="1" applyFill="1" applyBorder="1" applyAlignment="1">
      <alignment horizontal="right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2" fillId="0" borderId="14" xfId="67" applyNumberFormat="1" applyFont="1" applyFill="1" applyBorder="1" applyAlignment="1">
      <alignment horizontal="right" vertical="center"/>
      <protection/>
    </xf>
    <xf numFmtId="3" fontId="1" fillId="0" borderId="42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38" fillId="0" borderId="42" xfId="0" applyNumberFormat="1" applyFont="1" applyFill="1" applyBorder="1" applyAlignment="1">
      <alignment horizontal="center"/>
    </xf>
    <xf numFmtId="3" fontId="1" fillId="0" borderId="46" xfId="0" applyNumberFormat="1" applyFont="1" applyFill="1" applyBorder="1" applyAlignment="1">
      <alignment horizontal="center"/>
    </xf>
    <xf numFmtId="3" fontId="11" fillId="0" borderId="14" xfId="67" applyNumberFormat="1" applyFont="1" applyFill="1" applyBorder="1" applyAlignment="1">
      <alignment horizontal="right"/>
      <protection/>
    </xf>
    <xf numFmtId="3" fontId="39" fillId="0" borderId="10" xfId="62" applyNumberFormat="1" applyFont="1" applyBorder="1" applyAlignment="1">
      <alignment vertical="center"/>
      <protection/>
    </xf>
    <xf numFmtId="3" fontId="37" fillId="0" borderId="11" xfId="62" applyNumberFormat="1" applyFont="1" applyBorder="1" applyAlignment="1">
      <alignment vertical="center"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14" fillId="0" borderId="15" xfId="63" applyFont="1" applyBorder="1" applyAlignment="1">
      <alignment vertical="center"/>
      <protection/>
    </xf>
    <xf numFmtId="0" fontId="2" fillId="0" borderId="11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1" fillId="0" borderId="14" xfId="63" applyFont="1" applyBorder="1" applyAlignment="1">
      <alignment/>
      <protection/>
    </xf>
    <xf numFmtId="3" fontId="1" fillId="16" borderId="23" xfId="63" applyNumberFormat="1" applyFont="1" applyFill="1" applyBorder="1" applyAlignment="1">
      <alignment/>
      <protection/>
    </xf>
    <xf numFmtId="3" fontId="2" fillId="16" borderId="23" xfId="63" applyNumberFormat="1" applyFont="1" applyFill="1" applyBorder="1" applyAlignment="1">
      <alignment/>
      <protection/>
    </xf>
    <xf numFmtId="3" fontId="2" fillId="16" borderId="23" xfId="63" applyNumberFormat="1" applyFont="1" applyFill="1" applyBorder="1" applyAlignment="1">
      <alignment/>
      <protection/>
    </xf>
    <xf numFmtId="3" fontId="2" fillId="16" borderId="47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11" xfId="63" applyNumberFormat="1" applyFont="1" applyFill="1" applyBorder="1" applyAlignment="1">
      <alignment/>
      <protection/>
    </xf>
    <xf numFmtId="3" fontId="1" fillId="16" borderId="12" xfId="63" applyNumberFormat="1" applyFont="1" applyFill="1" applyBorder="1" applyAlignment="1">
      <alignment/>
      <protection/>
    </xf>
    <xf numFmtId="3" fontId="2" fillId="16" borderId="12" xfId="63" applyNumberFormat="1" applyFont="1" applyFill="1" applyBorder="1" applyAlignment="1">
      <alignment/>
      <protection/>
    </xf>
    <xf numFmtId="3" fontId="2" fillId="16" borderId="14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 vertical="center"/>
      <protection/>
    </xf>
    <xf numFmtId="3" fontId="2" fillId="16" borderId="21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/>
      <protection/>
    </xf>
    <xf numFmtId="3" fontId="2" fillId="16" borderId="15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/>
      <protection/>
    </xf>
    <xf numFmtId="3" fontId="1" fillId="16" borderId="14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 vertical="center"/>
      <protection/>
    </xf>
    <xf numFmtId="0" fontId="2" fillId="16" borderId="28" xfId="63" applyFont="1" applyFill="1" applyBorder="1" applyAlignment="1">
      <alignment/>
      <protection/>
    </xf>
    <xf numFmtId="0" fontId="2" fillId="16" borderId="23" xfId="63" applyFont="1" applyFill="1" applyBorder="1" applyAlignment="1">
      <alignment/>
      <protection/>
    </xf>
    <xf numFmtId="0" fontId="2" fillId="16" borderId="16" xfId="63" applyFont="1" applyFill="1" applyBorder="1" applyAlignment="1">
      <alignment/>
      <protection/>
    </xf>
    <xf numFmtId="3" fontId="1" fillId="16" borderId="33" xfId="63" applyNumberFormat="1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 vertical="center"/>
      <protection/>
    </xf>
    <xf numFmtId="0" fontId="2" fillId="16" borderId="47" xfId="63" applyFont="1" applyFill="1" applyBorder="1" applyAlignment="1">
      <alignment/>
      <protection/>
    </xf>
    <xf numFmtId="0" fontId="2" fillId="16" borderId="40" xfId="63" applyFont="1" applyFill="1" applyBorder="1" applyAlignment="1">
      <alignment/>
      <protection/>
    </xf>
    <xf numFmtId="3" fontId="3" fillId="16" borderId="40" xfId="63" applyNumberFormat="1" applyFont="1" applyFill="1" applyBorder="1" applyAlignment="1">
      <alignment/>
      <protection/>
    </xf>
    <xf numFmtId="0" fontId="2" fillId="16" borderId="17" xfId="63" applyFont="1" applyFill="1" applyBorder="1" applyAlignment="1">
      <alignment/>
      <protection/>
    </xf>
    <xf numFmtId="0" fontId="1" fillId="16" borderId="40" xfId="63" applyFont="1" applyFill="1" applyBorder="1" applyAlignment="1">
      <alignment/>
      <protection/>
    </xf>
    <xf numFmtId="0" fontId="2" fillId="16" borderId="11" xfId="63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/>
      <protection/>
    </xf>
    <xf numFmtId="3" fontId="2" fillId="16" borderId="28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2" fillId="16" borderId="40" xfId="63" applyNumberFormat="1" applyFont="1" applyFill="1" applyBorder="1" applyAlignment="1">
      <alignment/>
      <protection/>
    </xf>
    <xf numFmtId="3" fontId="1" fillId="16" borderId="11" xfId="63" applyNumberFormat="1" applyFont="1" applyFill="1" applyBorder="1" applyAlignment="1">
      <alignment/>
      <protection/>
    </xf>
    <xf numFmtId="3" fontId="1" fillId="16" borderId="28" xfId="63" applyNumberFormat="1" applyFont="1" applyFill="1" applyBorder="1" applyAlignment="1">
      <alignment/>
      <protection/>
    </xf>
    <xf numFmtId="3" fontId="2" fillId="16" borderId="11" xfId="0" applyNumberFormat="1" applyFont="1" applyFill="1" applyBorder="1" applyAlignment="1">
      <alignment/>
    </xf>
    <xf numFmtId="3" fontId="2" fillId="16" borderId="21" xfId="0" applyNumberFormat="1" applyFont="1" applyFill="1" applyBorder="1" applyAlignment="1">
      <alignment/>
    </xf>
    <xf numFmtId="3" fontId="3" fillId="16" borderId="14" xfId="63" applyNumberFormat="1" applyFont="1" applyFill="1" applyBorder="1" applyAlignment="1">
      <alignment/>
      <protection/>
    </xf>
    <xf numFmtId="3" fontId="4" fillId="16" borderId="11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0" fontId="2" fillId="16" borderId="39" xfId="63" applyFont="1" applyFill="1" applyBorder="1" applyAlignment="1">
      <alignment/>
      <protection/>
    </xf>
    <xf numFmtId="3" fontId="11" fillId="16" borderId="40" xfId="63" applyNumberFormat="1" applyFont="1" applyFill="1" applyBorder="1" applyAlignment="1">
      <alignment vertical="center"/>
      <protection/>
    </xf>
    <xf numFmtId="3" fontId="3" fillId="16" borderId="16" xfId="63" applyNumberFormat="1" applyFont="1" applyFill="1" applyBorder="1" applyAlignment="1">
      <alignment/>
      <protection/>
    </xf>
    <xf numFmtId="3" fontId="1" fillId="16" borderId="23" xfId="63" applyNumberFormat="1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/>
      <protection/>
    </xf>
    <xf numFmtId="3" fontId="2" fillId="16" borderId="28" xfId="63" applyNumberFormat="1" applyFont="1" applyFill="1" applyBorder="1" applyAlignment="1">
      <alignment/>
      <protection/>
    </xf>
    <xf numFmtId="3" fontId="2" fillId="16" borderId="47" xfId="63" applyNumberFormat="1" applyFont="1" applyFill="1" applyBorder="1" applyAlignment="1">
      <alignment/>
      <protection/>
    </xf>
    <xf numFmtId="3" fontId="2" fillId="16" borderId="40" xfId="63" applyNumberFormat="1" applyFont="1" applyFill="1" applyBorder="1" applyAlignment="1">
      <alignment/>
      <protection/>
    </xf>
    <xf numFmtId="3" fontId="1" fillId="16" borderId="34" xfId="63" applyNumberFormat="1" applyFont="1" applyFill="1" applyBorder="1" applyAlignment="1">
      <alignment/>
      <protection/>
    </xf>
    <xf numFmtId="3" fontId="1" fillId="16" borderId="22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2" fillId="16" borderId="17" xfId="63" applyNumberFormat="1" applyFont="1" applyFill="1" applyBorder="1" applyAlignment="1">
      <alignment/>
      <protection/>
    </xf>
    <xf numFmtId="3" fontId="1" fillId="16" borderId="30" xfId="63" applyNumberFormat="1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 vertical="center"/>
      <protection/>
    </xf>
    <xf numFmtId="3" fontId="2" fillId="16" borderId="21" xfId="0" applyNumberFormat="1" applyFont="1" applyFill="1" applyBorder="1" applyAlignment="1">
      <alignment/>
    </xf>
    <xf numFmtId="3" fontId="3" fillId="16" borderId="14" xfId="0" applyNumberFormat="1" applyFont="1" applyFill="1" applyBorder="1" applyAlignment="1">
      <alignment vertical="center"/>
    </xf>
    <xf numFmtId="3" fontId="1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3" fillId="16" borderId="15" xfId="0" applyNumberFormat="1" applyFont="1" applyFill="1" applyBorder="1" applyAlignment="1">
      <alignment vertical="center"/>
    </xf>
    <xf numFmtId="3" fontId="1" fillId="16" borderId="15" xfId="0" applyNumberFormat="1" applyFont="1" applyFill="1" applyBorder="1" applyAlignment="1">
      <alignment/>
    </xf>
    <xf numFmtId="3" fontId="1" fillId="16" borderId="11" xfId="0" applyNumberFormat="1" applyFont="1" applyFill="1" applyBorder="1" applyAlignment="1">
      <alignment/>
    </xf>
    <xf numFmtId="3" fontId="3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3" fontId="1" fillId="16" borderId="21" xfId="0" applyNumberFormat="1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3" fontId="3" fillId="16" borderId="12" xfId="0" applyNumberFormat="1" applyFont="1" applyFill="1" applyBorder="1" applyAlignment="1">
      <alignment/>
    </xf>
    <xf numFmtId="3" fontId="8" fillId="16" borderId="11" xfId="0" applyNumberFormat="1" applyFont="1" applyFill="1" applyBorder="1" applyAlignment="1">
      <alignment horizontal="right"/>
    </xf>
    <xf numFmtId="3" fontId="2" fillId="16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left" vertical="top"/>
    </xf>
    <xf numFmtId="0" fontId="8" fillId="0" borderId="13" xfId="63" applyFont="1" applyBorder="1" applyAlignment="1">
      <alignment/>
      <protection/>
    </xf>
    <xf numFmtId="0" fontId="1" fillId="0" borderId="43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3" fontId="2" fillId="0" borderId="23" xfId="63" applyNumberFormat="1" applyFont="1" applyFill="1" applyBorder="1" applyAlignment="1">
      <alignment/>
      <protection/>
    </xf>
    <xf numFmtId="3" fontId="2" fillId="0" borderId="23" xfId="63" applyNumberFormat="1" applyFont="1" applyFill="1" applyBorder="1" applyAlignment="1">
      <alignment/>
      <protection/>
    </xf>
    <xf numFmtId="0" fontId="1" fillId="0" borderId="15" xfId="67" applyFont="1" applyFill="1" applyBorder="1" applyAlignment="1">
      <alignment horizontal="right"/>
      <protection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9" fontId="2" fillId="0" borderId="14" xfId="67" applyNumberFormat="1" applyFont="1" applyFill="1" applyBorder="1">
      <alignment/>
      <protection/>
    </xf>
    <xf numFmtId="3" fontId="37" fillId="0" borderId="13" xfId="62" applyNumberFormat="1" applyFont="1" applyBorder="1">
      <alignment/>
      <protection/>
    </xf>
    <xf numFmtId="3" fontId="10" fillId="0" borderId="12" xfId="0" applyNumberFormat="1" applyFont="1" applyBorder="1" applyAlignment="1">
      <alignment/>
    </xf>
    <xf numFmtId="3" fontId="38" fillId="0" borderId="43" xfId="0" applyNumberFormat="1" applyFont="1" applyFill="1" applyBorder="1" applyAlignment="1">
      <alignment horizontal="center"/>
    </xf>
    <xf numFmtId="3" fontId="38" fillId="0" borderId="26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9" fontId="2" fillId="0" borderId="11" xfId="0" applyNumberFormat="1" applyFont="1" applyFill="1" applyBorder="1" applyAlignment="1">
      <alignment horizontal="right" vertical="center"/>
    </xf>
    <xf numFmtId="0" fontId="2" fillId="0" borderId="0" xfId="63" applyFont="1" applyAlignment="1">
      <alignment horizontal="left"/>
      <protection/>
    </xf>
    <xf numFmtId="9" fontId="2" fillId="0" borderId="14" xfId="0" applyNumberFormat="1" applyFont="1" applyBorder="1" applyAlignment="1">
      <alignment/>
    </xf>
    <xf numFmtId="3" fontId="36" fillId="0" borderId="18" xfId="62" applyNumberFormat="1" applyFont="1" applyBorder="1">
      <alignment/>
      <protection/>
    </xf>
    <xf numFmtId="3" fontId="37" fillId="0" borderId="25" xfId="62" applyNumberFormat="1" applyFont="1" applyBorder="1">
      <alignment/>
      <protection/>
    </xf>
    <xf numFmtId="0" fontId="37" fillId="0" borderId="12" xfId="62" applyFont="1" applyBorder="1">
      <alignment/>
      <protection/>
    </xf>
    <xf numFmtId="3" fontId="1" fillId="0" borderId="11" xfId="40" applyNumberFormat="1" applyFont="1" applyFill="1" applyBorder="1" applyAlignment="1">
      <alignment horizontal="right"/>
    </xf>
    <xf numFmtId="3" fontId="2" fillId="0" borderId="10" xfId="81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8" fillId="0" borderId="47" xfId="0" applyNumberFormat="1" applyFont="1" applyFill="1" applyBorder="1" applyAlignment="1">
      <alignment horizontal="right"/>
    </xf>
    <xf numFmtId="3" fontId="9" fillId="0" borderId="40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" fillId="0" borderId="12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3" fontId="11" fillId="0" borderId="40" xfId="63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 horizontal="right"/>
    </xf>
    <xf numFmtId="0" fontId="10" fillId="0" borderId="0" xfId="62" applyAlignment="1">
      <alignment horizontal="right"/>
      <protection/>
    </xf>
    <xf numFmtId="3" fontId="43" fillId="0" borderId="1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right"/>
    </xf>
    <xf numFmtId="3" fontId="2" fillId="16" borderId="14" xfId="67" applyNumberFormat="1" applyFont="1" applyFill="1" applyBorder="1" applyAlignment="1">
      <alignment horizontal="right"/>
      <protection/>
    </xf>
    <xf numFmtId="0" fontId="2" fillId="0" borderId="32" xfId="63" applyFont="1" applyBorder="1" applyAlignment="1">
      <alignment/>
      <protection/>
    </xf>
    <xf numFmtId="3" fontId="2" fillId="0" borderId="32" xfId="67" applyNumberFormat="1" applyFont="1" applyFill="1" applyBorder="1" applyAlignment="1">
      <alignment horizontal="right" vertical="center"/>
      <protection/>
    </xf>
    <xf numFmtId="0" fontId="11" fillId="0" borderId="11" xfId="63" applyFont="1" applyBorder="1" applyAlignment="1">
      <alignment/>
      <protection/>
    </xf>
    <xf numFmtId="9" fontId="1" fillId="0" borderId="21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3" fontId="37" fillId="0" borderId="36" xfId="62" applyNumberFormat="1" applyFont="1" applyBorder="1">
      <alignment/>
      <protection/>
    </xf>
    <xf numFmtId="3" fontId="37" fillId="0" borderId="0" xfId="62" applyNumberFormat="1" applyFont="1" applyBorder="1">
      <alignment/>
      <protection/>
    </xf>
    <xf numFmtId="0" fontId="37" fillId="0" borderId="0" xfId="62" applyFont="1" applyBorder="1">
      <alignment/>
      <protection/>
    </xf>
    <xf numFmtId="0" fontId="37" fillId="0" borderId="48" xfId="62" applyFont="1" applyBorder="1">
      <alignment/>
      <protection/>
    </xf>
    <xf numFmtId="3" fontId="36" fillId="0" borderId="0" xfId="62" applyNumberFormat="1" applyFont="1" applyBorder="1">
      <alignment/>
      <protection/>
    </xf>
    <xf numFmtId="3" fontId="37" fillId="0" borderId="48" xfId="62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3" fontId="40" fillId="0" borderId="14" xfId="0" applyNumberFormat="1" applyFont="1" applyBorder="1" applyAlignment="1">
      <alignment vertical="center" wrapText="1"/>
    </xf>
    <xf numFmtId="3" fontId="2" fillId="0" borderId="11" xfId="0" applyNumberFormat="1" applyFont="1" applyFill="1" applyBorder="1" applyAlignment="1">
      <alignment/>
    </xf>
    <xf numFmtId="0" fontId="2" fillId="0" borderId="15" xfId="63" applyFont="1" applyFill="1" applyBorder="1" applyAlignment="1">
      <alignment/>
      <protection/>
    </xf>
    <xf numFmtId="0" fontId="2" fillId="0" borderId="39" xfId="67" applyFont="1" applyFill="1" applyBorder="1" applyAlignment="1">
      <alignment vertical="center"/>
      <protection/>
    </xf>
    <xf numFmtId="3" fontId="2" fillId="16" borderId="17" xfId="63" applyNumberFormat="1" applyFont="1" applyFill="1" applyBorder="1" applyAlignment="1">
      <alignment/>
      <protection/>
    </xf>
    <xf numFmtId="3" fontId="2" fillId="16" borderId="33" xfId="63" applyNumberFormat="1" applyFont="1" applyFill="1" applyBorder="1" applyAlignment="1">
      <alignment/>
      <protection/>
    </xf>
    <xf numFmtId="3" fontId="2" fillId="0" borderId="39" xfId="67" applyNumberFormat="1" applyFont="1" applyFill="1" applyBorder="1" applyAlignment="1">
      <alignment horizontal="right" vertical="center"/>
      <protection/>
    </xf>
    <xf numFmtId="3" fontId="1" fillId="0" borderId="39" xfId="67" applyNumberFormat="1" applyFont="1" applyFill="1" applyBorder="1" applyAlignment="1">
      <alignment horizontal="right" vertical="center"/>
      <protection/>
    </xf>
    <xf numFmtId="3" fontId="2" fillId="0" borderId="41" xfId="67" applyNumberFormat="1" applyFont="1" applyFill="1" applyBorder="1" applyAlignment="1">
      <alignment horizontal="right" vertical="center"/>
      <protection/>
    </xf>
    <xf numFmtId="3" fontId="2" fillId="16" borderId="39" xfId="67" applyNumberFormat="1" applyFont="1" applyFill="1" applyBorder="1" applyAlignment="1">
      <alignment horizontal="right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11" fillId="0" borderId="40" xfId="67" applyNumberFormat="1" applyFont="1" applyFill="1" applyBorder="1" applyAlignment="1">
      <alignment horizontal="right"/>
      <protection/>
    </xf>
    <xf numFmtId="3" fontId="2" fillId="0" borderId="39" xfId="67" applyNumberFormat="1" applyFont="1" applyFill="1" applyBorder="1" applyAlignment="1">
      <alignment horizontal="right"/>
      <protection/>
    </xf>
    <xf numFmtId="3" fontId="1" fillId="0" borderId="40" xfId="67" applyNumberFormat="1" applyFont="1" applyFill="1" applyBorder="1" applyAlignment="1">
      <alignment horizontal="right"/>
      <protection/>
    </xf>
    <xf numFmtId="0" fontId="2" fillId="0" borderId="39" xfId="67" applyFont="1" applyFill="1" applyBorder="1" applyAlignment="1">
      <alignment/>
      <protection/>
    </xf>
    <xf numFmtId="0" fontId="1" fillId="0" borderId="39" xfId="67" applyFont="1" applyFill="1" applyBorder="1" applyAlignment="1">
      <alignment/>
      <protection/>
    </xf>
    <xf numFmtId="3" fontId="4" fillId="0" borderId="16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3" fillId="0" borderId="40" xfId="67" applyNumberFormat="1" applyFont="1" applyFill="1" applyBorder="1" applyAlignment="1">
      <alignment horizontal="right" vertical="center"/>
      <protection/>
    </xf>
    <xf numFmtId="3" fontId="2" fillId="0" borderId="16" xfId="67" applyNumberFormat="1" applyFont="1" applyFill="1" applyBorder="1" applyAlignment="1" applyProtection="1">
      <alignment horizontal="right"/>
      <protection locked="0"/>
    </xf>
    <xf numFmtId="3" fontId="2" fillId="0" borderId="39" xfId="67" applyNumberFormat="1" applyFont="1" applyFill="1" applyBorder="1" applyAlignment="1">
      <alignment/>
      <protection/>
    </xf>
    <xf numFmtId="3" fontId="1" fillId="0" borderId="39" xfId="67" applyNumberFormat="1" applyFont="1" applyFill="1" applyBorder="1" applyAlignment="1">
      <alignment/>
      <protection/>
    </xf>
    <xf numFmtId="3" fontId="2" fillId="0" borderId="40" xfId="67" applyNumberFormat="1" applyFont="1" applyFill="1" applyBorder="1" applyAlignment="1">
      <alignment horizontal="right" vertical="center"/>
      <protection/>
    </xf>
    <xf numFmtId="3" fontId="3" fillId="0" borderId="40" xfId="67" applyNumberFormat="1" applyFont="1" applyFill="1" applyBorder="1" applyAlignment="1">
      <alignment horizontal="right" vertical="center"/>
      <protection/>
    </xf>
    <xf numFmtId="3" fontId="11" fillId="0" borderId="40" xfId="67" applyNumberFormat="1" applyFont="1" applyFill="1" applyBorder="1" applyAlignment="1">
      <alignment horizontal="right" vertical="center"/>
      <protection/>
    </xf>
    <xf numFmtId="3" fontId="37" fillId="0" borderId="16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/>
      <protection/>
    </xf>
    <xf numFmtId="3" fontId="4" fillId="16" borderId="16" xfId="67" applyNumberFormat="1" applyFont="1" applyFill="1" applyBorder="1" applyAlignment="1">
      <alignment horizontal="right"/>
      <protection/>
    </xf>
    <xf numFmtId="3" fontId="2" fillId="16" borderId="16" xfId="67" applyNumberFormat="1" applyFont="1" applyFill="1" applyBorder="1" applyAlignment="1">
      <alignment horizontal="right"/>
      <protection/>
    </xf>
    <xf numFmtId="3" fontId="1" fillId="0" borderId="40" xfId="67" applyNumberFormat="1" applyFont="1" applyFill="1" applyBorder="1" applyAlignment="1">
      <alignment horizontal="right" vertical="center"/>
      <protection/>
    </xf>
    <xf numFmtId="0" fontId="2" fillId="0" borderId="39" xfId="67" applyFont="1" applyFill="1" applyBorder="1" applyAlignment="1">
      <alignment horizontal="right"/>
      <protection/>
    </xf>
    <xf numFmtId="0" fontId="1" fillId="0" borderId="40" xfId="67" applyFont="1" applyFill="1" applyBorder="1" applyAlignment="1">
      <alignment horizontal="right"/>
      <protection/>
    </xf>
    <xf numFmtId="3" fontId="11" fillId="0" borderId="39" xfId="67" applyNumberFormat="1" applyFont="1" applyFill="1" applyBorder="1" applyAlignment="1">
      <alignment horizontal="right"/>
      <protection/>
    </xf>
    <xf numFmtId="3" fontId="1" fillId="0" borderId="16" xfId="67" applyNumberFormat="1" applyFont="1" applyFill="1" applyBorder="1" applyAlignment="1">
      <alignment horizontal="right"/>
      <protection/>
    </xf>
    <xf numFmtId="3" fontId="4" fillId="0" borderId="39" xfId="67" applyNumberFormat="1" applyFont="1" applyFill="1" applyBorder="1" applyAlignment="1">
      <alignment horizontal="right"/>
      <protection/>
    </xf>
    <xf numFmtId="3" fontId="2" fillId="0" borderId="15" xfId="67" applyNumberFormat="1" applyFont="1" applyFill="1" applyBorder="1" applyAlignment="1">
      <alignment horizontal="right"/>
      <protection/>
    </xf>
    <xf numFmtId="3" fontId="3" fillId="0" borderId="40" xfId="67" applyNumberFormat="1" applyFont="1" applyFill="1" applyBorder="1" applyAlignment="1">
      <alignment horizontal="right"/>
      <protection/>
    </xf>
    <xf numFmtId="0" fontId="2" fillId="0" borderId="21" xfId="63" applyFont="1" applyBorder="1" applyAlignment="1">
      <alignment/>
      <protection/>
    </xf>
    <xf numFmtId="0" fontId="37" fillId="0" borderId="26" xfId="62" applyFont="1" applyBorder="1">
      <alignment/>
      <protection/>
    </xf>
    <xf numFmtId="3" fontId="1" fillId="0" borderId="10" xfId="67" applyNumberFormat="1" applyFont="1" applyFill="1" applyBorder="1" applyAlignment="1">
      <alignment/>
      <protection/>
    </xf>
    <xf numFmtId="3" fontId="2" fillId="0" borderId="16" xfId="67" applyNumberFormat="1" applyFont="1" applyFill="1" applyBorder="1" applyAlignment="1">
      <alignment/>
      <protection/>
    </xf>
    <xf numFmtId="0" fontId="2" fillId="0" borderId="41" xfId="67" applyFont="1" applyFill="1" applyBorder="1" applyAlignment="1">
      <alignment vertical="center"/>
      <protection/>
    </xf>
    <xf numFmtId="3" fontId="3" fillId="0" borderId="32" xfId="67" applyNumberFormat="1" applyFont="1" applyFill="1" applyBorder="1" applyAlignment="1">
      <alignment horizontal="right" vertical="center"/>
      <protection/>
    </xf>
    <xf numFmtId="3" fontId="1" fillId="0" borderId="10" xfId="67" applyNumberFormat="1" applyFont="1" applyFill="1" applyBorder="1" applyAlignment="1">
      <alignment horizontal="right"/>
      <protection/>
    </xf>
    <xf numFmtId="3" fontId="1" fillId="16" borderId="18" xfId="63" applyNumberFormat="1" applyFont="1" applyFill="1" applyBorder="1" applyAlignment="1">
      <alignment/>
      <protection/>
    </xf>
    <xf numFmtId="3" fontId="1" fillId="16" borderId="28" xfId="63" applyNumberFormat="1" applyFont="1" applyFill="1" applyBorder="1" applyAlignment="1">
      <alignment/>
      <protection/>
    </xf>
    <xf numFmtId="3" fontId="0" fillId="0" borderId="0" xfId="67" applyNumberFormat="1">
      <alignment/>
      <protection/>
    </xf>
    <xf numFmtId="9" fontId="1" fillId="0" borderId="14" xfId="67" applyNumberFormat="1" applyFont="1" applyFill="1" applyBorder="1">
      <alignment/>
      <protection/>
    </xf>
    <xf numFmtId="9" fontId="2" fillId="0" borderId="15" xfId="67" applyNumberFormat="1" applyFont="1" applyFill="1" applyBorder="1">
      <alignment/>
      <protection/>
    </xf>
    <xf numFmtId="9" fontId="1" fillId="0" borderId="15" xfId="67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1" fillId="0" borderId="15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2" fillId="0" borderId="11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2" fillId="0" borderId="21" xfId="0" applyNumberFormat="1" applyFont="1" applyFill="1" applyBorder="1" applyAlignment="1">
      <alignment horizontal="right" vertical="center"/>
    </xf>
    <xf numFmtId="9" fontId="2" fillId="0" borderId="12" xfId="63" applyNumberFormat="1" applyFont="1" applyBorder="1" applyAlignment="1">
      <alignment/>
      <protection/>
    </xf>
    <xf numFmtId="9" fontId="1" fillId="0" borderId="11" xfId="63" applyNumberFormat="1" applyFont="1" applyBorder="1" applyAlignment="1">
      <alignment/>
      <protection/>
    </xf>
    <xf numFmtId="9" fontId="1" fillId="0" borderId="21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/>
      <protection/>
    </xf>
    <xf numFmtId="0" fontId="2" fillId="0" borderId="20" xfId="0" applyFont="1" applyFill="1" applyBorder="1" applyAlignment="1">
      <alignment horizontal="left"/>
    </xf>
    <xf numFmtId="9" fontId="9" fillId="0" borderId="10" xfId="81" applyNumberFormat="1" applyFont="1" applyFill="1" applyBorder="1" applyAlignment="1">
      <alignment horizontal="right"/>
    </xf>
    <xf numFmtId="9" fontId="9" fillId="0" borderId="12" xfId="81" applyNumberFormat="1" applyFont="1" applyFill="1" applyBorder="1" applyAlignment="1">
      <alignment horizontal="right"/>
    </xf>
    <xf numFmtId="9" fontId="8" fillId="0" borderId="12" xfId="81" applyNumberFormat="1" applyFont="1" applyFill="1" applyBorder="1" applyAlignment="1">
      <alignment horizontal="right"/>
    </xf>
    <xf numFmtId="9" fontId="3" fillId="0" borderId="15" xfId="63" applyNumberFormat="1" applyFont="1" applyBorder="1" applyAlignment="1">
      <alignment vertical="center"/>
      <protection/>
    </xf>
    <xf numFmtId="9" fontId="1" fillId="0" borderId="11" xfId="0" applyNumberFormat="1" applyFont="1" applyFill="1" applyBorder="1" applyAlignment="1">
      <alignment/>
    </xf>
    <xf numFmtId="9" fontId="1" fillId="0" borderId="21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9" fontId="9" fillId="0" borderId="14" xfId="72" applyNumberFormat="1" applyFont="1" applyFill="1" applyBorder="1">
      <alignment/>
      <protection/>
    </xf>
    <xf numFmtId="9" fontId="8" fillId="0" borderId="15" xfId="72" applyNumberFormat="1" applyFont="1" applyFill="1" applyBorder="1">
      <alignment/>
      <protection/>
    </xf>
    <xf numFmtId="9" fontId="9" fillId="0" borderId="15" xfId="72" applyNumberFormat="1" applyFont="1" applyFill="1" applyBorder="1">
      <alignment/>
      <protection/>
    </xf>
    <xf numFmtId="9" fontId="9" fillId="0" borderId="32" xfId="72" applyNumberFormat="1" applyFont="1" applyFill="1" applyBorder="1">
      <alignment/>
      <protection/>
    </xf>
    <xf numFmtId="9" fontId="2" fillId="0" borderId="21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 vertical="center"/>
      <protection/>
    </xf>
    <xf numFmtId="9" fontId="1" fillId="0" borderId="14" xfId="63" applyNumberFormat="1" applyFont="1" applyBorder="1" applyAlignment="1">
      <alignment/>
      <protection/>
    </xf>
    <xf numFmtId="9" fontId="1" fillId="0" borderId="25" xfId="63" applyNumberFormat="1" applyFont="1" applyBorder="1" applyAlignment="1">
      <alignment/>
      <protection/>
    </xf>
    <xf numFmtId="9" fontId="1" fillId="0" borderId="10" xfId="63" applyNumberFormat="1" applyFont="1" applyBorder="1" applyAlignment="1">
      <alignment/>
      <protection/>
    </xf>
    <xf numFmtId="9" fontId="1" fillId="0" borderId="29" xfId="63" applyNumberFormat="1" applyFont="1" applyBorder="1" applyAlignment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9" fontId="3" fillId="0" borderId="15" xfId="63" applyNumberFormat="1" applyFont="1" applyBorder="1" applyAlignment="1">
      <alignment/>
      <protection/>
    </xf>
    <xf numFmtId="3" fontId="1" fillId="0" borderId="14" xfId="67" applyNumberFormat="1" applyFont="1" applyFill="1" applyBorder="1" applyAlignment="1">
      <alignment horizontal="right" vertical="center"/>
      <protection/>
    </xf>
    <xf numFmtId="9" fontId="1" fillId="0" borderId="21" xfId="0" applyNumberFormat="1" applyFont="1" applyBorder="1" applyAlignment="1">
      <alignment/>
    </xf>
    <xf numFmtId="9" fontId="1" fillId="0" borderId="13" xfId="63" applyNumberFormat="1" applyFont="1" applyBorder="1" applyAlignment="1">
      <alignment/>
      <protection/>
    </xf>
    <xf numFmtId="9" fontId="1" fillId="0" borderId="14" xfId="0" applyNumberFormat="1" applyFont="1" applyBorder="1" applyAlignment="1">
      <alignment/>
    </xf>
    <xf numFmtId="9" fontId="1" fillId="0" borderId="14" xfId="0" applyNumberFormat="1" applyFont="1" applyBorder="1" applyAlignment="1">
      <alignment vertical="center"/>
    </xf>
    <xf numFmtId="9" fontId="2" fillId="0" borderId="15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21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2" fillId="0" borderId="11" xfId="63" applyNumberFormat="1" applyFont="1" applyBorder="1" applyAlignment="1">
      <alignment/>
      <protection/>
    </xf>
    <xf numFmtId="9" fontId="2" fillId="0" borderId="15" xfId="63" applyNumberFormat="1" applyFont="1" applyBorder="1" applyAlignment="1">
      <alignment/>
      <protection/>
    </xf>
    <xf numFmtId="0" fontId="0" fillId="0" borderId="11" xfId="0" applyBorder="1" applyAlignment="1">
      <alignment horizontal="center" vertical="center" wrapText="1"/>
    </xf>
    <xf numFmtId="0" fontId="10" fillId="0" borderId="0" xfId="65">
      <alignment/>
      <protection/>
    </xf>
    <xf numFmtId="0" fontId="10" fillId="0" borderId="0" xfId="65" applyFont="1" applyAlignment="1">
      <alignment horizontal="center"/>
      <protection/>
    </xf>
    <xf numFmtId="0" fontId="10" fillId="0" borderId="0" xfId="65" applyAlignment="1">
      <alignment horizontal="center"/>
      <protection/>
    </xf>
    <xf numFmtId="0" fontId="48" fillId="0" borderId="0" xfId="65" applyFont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0" fillId="0" borderId="19" xfId="65" applyBorder="1">
      <alignment/>
      <protection/>
    </xf>
    <xf numFmtId="0" fontId="13" fillId="0" borderId="0" xfId="65" applyFont="1" applyAlignment="1">
      <alignment horizontal="right"/>
      <protection/>
    </xf>
    <xf numFmtId="0" fontId="10" fillId="0" borderId="0" xfId="65" applyBorder="1">
      <alignment/>
      <protection/>
    </xf>
    <xf numFmtId="0" fontId="39" fillId="0" borderId="12" xfId="65" applyFont="1" applyBorder="1" applyAlignment="1">
      <alignment vertical="center"/>
      <protection/>
    </xf>
    <xf numFmtId="3" fontId="39" fillId="0" borderId="12" xfId="65" applyNumberFormat="1" applyFont="1" applyBorder="1">
      <alignment/>
      <protection/>
    </xf>
    <xf numFmtId="3" fontId="33" fillId="0" borderId="12" xfId="65" applyNumberFormat="1" applyFont="1" applyBorder="1">
      <alignment/>
      <protection/>
    </xf>
    <xf numFmtId="3" fontId="39" fillId="0" borderId="0" xfId="65" applyNumberFormat="1" applyFont="1" applyBorder="1">
      <alignment/>
      <protection/>
    </xf>
    <xf numFmtId="0" fontId="39" fillId="0" borderId="0" xfId="65" applyFont="1" applyBorder="1" applyAlignment="1">
      <alignment vertical="center"/>
      <protection/>
    </xf>
    <xf numFmtId="0" fontId="13" fillId="0" borderId="0" xfId="65" applyFont="1">
      <alignment/>
      <protection/>
    </xf>
    <xf numFmtId="0" fontId="10" fillId="0" borderId="0" xfId="65" applyBorder="1" applyAlignment="1">
      <alignment/>
      <protection/>
    </xf>
    <xf numFmtId="0" fontId="10" fillId="0" borderId="0" xfId="65" applyAlignment="1">
      <alignment/>
      <protection/>
    </xf>
    <xf numFmtId="0" fontId="0" fillId="0" borderId="43" xfId="0" applyBorder="1" applyAlignment="1">
      <alignment/>
    </xf>
    <xf numFmtId="0" fontId="33" fillId="0" borderId="13" xfId="65" applyFont="1" applyBorder="1" applyAlignment="1">
      <alignment horizontal="center"/>
      <protection/>
    </xf>
    <xf numFmtId="0" fontId="33" fillId="0" borderId="0" xfId="65" applyFont="1" applyAlignment="1">
      <alignment horizontal="center"/>
      <protection/>
    </xf>
    <xf numFmtId="0" fontId="33" fillId="0" borderId="16" xfId="65" applyFont="1" applyBorder="1" applyAlignment="1">
      <alignment horizontal="center"/>
      <protection/>
    </xf>
    <xf numFmtId="0" fontId="33" fillId="0" borderId="0" xfId="65" applyFont="1" applyBorder="1" applyAlignment="1">
      <alignment horizontal="center"/>
      <protection/>
    </xf>
    <xf numFmtId="0" fontId="39" fillId="0" borderId="23" xfId="65" applyFont="1" applyBorder="1" applyAlignment="1">
      <alignment/>
      <protection/>
    </xf>
    <xf numFmtId="0" fontId="39" fillId="0" borderId="43" xfId="65" applyFont="1" applyBorder="1" applyAlignment="1">
      <alignment/>
      <protection/>
    </xf>
    <xf numFmtId="3" fontId="39" fillId="0" borderId="23" xfId="65" applyNumberFormat="1" applyFont="1" applyBorder="1">
      <alignment/>
      <protection/>
    </xf>
    <xf numFmtId="3" fontId="39" fillId="0" borderId="16" xfId="65" applyNumberFormat="1" applyFont="1" applyBorder="1">
      <alignment/>
      <protection/>
    </xf>
    <xf numFmtId="0" fontId="39" fillId="0" borderId="0" xfId="65" applyFont="1" applyBorder="1" applyAlignment="1">
      <alignment/>
      <protection/>
    </xf>
    <xf numFmtId="0" fontId="13" fillId="0" borderId="0" xfId="65" applyFont="1" applyBorder="1" applyAlignment="1">
      <alignment horizontal="right"/>
      <protection/>
    </xf>
    <xf numFmtId="0" fontId="33" fillId="0" borderId="10" xfId="65" applyFont="1" applyBorder="1" applyAlignment="1">
      <alignment horizontal="center"/>
      <protection/>
    </xf>
    <xf numFmtId="0" fontId="39" fillId="0" borderId="0" xfId="65" applyFont="1" applyBorder="1">
      <alignment/>
      <protection/>
    </xf>
    <xf numFmtId="0" fontId="13" fillId="0" borderId="19" xfId="65" applyFont="1" applyBorder="1">
      <alignment/>
      <protection/>
    </xf>
    <xf numFmtId="0" fontId="13" fillId="0" borderId="19" xfId="65" applyFont="1" applyBorder="1" applyAlignment="1">
      <alignment horizontal="right"/>
      <protection/>
    </xf>
    <xf numFmtId="0" fontId="33" fillId="0" borderId="12" xfId="65" applyFont="1" applyBorder="1" applyAlignment="1">
      <alignment horizontal="center"/>
      <protection/>
    </xf>
    <xf numFmtId="3" fontId="39" fillId="0" borderId="12" xfId="65" applyNumberFormat="1" applyFont="1" applyBorder="1" applyAlignment="1">
      <alignment horizontal="right"/>
      <protection/>
    </xf>
    <xf numFmtId="3" fontId="39" fillId="0" borderId="13" xfId="65" applyNumberFormat="1" applyFont="1" applyBorder="1" applyAlignment="1">
      <alignment horizontal="right"/>
      <protection/>
    </xf>
    <xf numFmtId="3" fontId="39" fillId="0" borderId="23" xfId="65" applyNumberFormat="1" applyFont="1" applyBorder="1" applyAlignment="1">
      <alignment horizontal="right"/>
      <protection/>
    </xf>
    <xf numFmtId="0" fontId="39" fillId="18" borderId="23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3" fontId="39" fillId="16" borderId="12" xfId="65" applyNumberFormat="1" applyFont="1" applyFill="1" applyBorder="1">
      <alignment/>
      <protection/>
    </xf>
    <xf numFmtId="3" fontId="39" fillId="16" borderId="23" xfId="65" applyNumberFormat="1" applyFont="1" applyFill="1" applyBorder="1">
      <alignment/>
      <protection/>
    </xf>
    <xf numFmtId="3" fontId="39" fillId="18" borderId="12" xfId="65" applyNumberFormat="1" applyFont="1" applyFill="1" applyBorder="1">
      <alignment/>
      <protection/>
    </xf>
    <xf numFmtId="3" fontId="39" fillId="18" borderId="23" xfId="65" applyNumberFormat="1" applyFont="1" applyFill="1" applyBorder="1">
      <alignment/>
      <protection/>
    </xf>
    <xf numFmtId="3" fontId="39" fillId="18" borderId="12" xfId="65" applyNumberFormat="1" applyFont="1" applyFill="1" applyBorder="1" applyAlignment="1">
      <alignment horizontal="right"/>
      <protection/>
    </xf>
    <xf numFmtId="0" fontId="33" fillId="0" borderId="36" xfId="65" applyFont="1" applyBorder="1" applyAlignment="1">
      <alignment horizontal="center"/>
      <protection/>
    </xf>
    <xf numFmtId="0" fontId="39" fillId="0" borderId="28" xfId="65" applyFont="1" applyBorder="1" applyAlignment="1">
      <alignment/>
      <protection/>
    </xf>
    <xf numFmtId="0" fontId="0" fillId="0" borderId="42" xfId="0" applyBorder="1" applyAlignment="1">
      <alignment/>
    </xf>
    <xf numFmtId="0" fontId="10" fillId="0" borderId="0" xfId="69">
      <alignment/>
      <protection/>
    </xf>
    <xf numFmtId="0" fontId="34" fillId="0" borderId="0" xfId="69" applyFont="1" applyAlignment="1">
      <alignment horizontal="center"/>
      <protection/>
    </xf>
    <xf numFmtId="0" fontId="10" fillId="0" borderId="19" xfId="69" applyBorder="1">
      <alignment/>
      <protection/>
    </xf>
    <xf numFmtId="0" fontId="1" fillId="0" borderId="0" xfId="61" applyFont="1" applyBorder="1" applyAlignment="1">
      <alignment horizontal="right"/>
      <protection/>
    </xf>
    <xf numFmtId="0" fontId="49" fillId="0" borderId="16" xfId="69" applyFont="1" applyBorder="1">
      <alignment/>
      <protection/>
    </xf>
    <xf numFmtId="0" fontId="49" fillId="0" borderId="0" xfId="69" applyFont="1" applyBorder="1">
      <alignment/>
      <protection/>
    </xf>
    <xf numFmtId="0" fontId="49" fillId="0" borderId="20" xfId="69" applyFont="1" applyBorder="1">
      <alignment/>
      <protection/>
    </xf>
    <xf numFmtId="3" fontId="49" fillId="0" borderId="32" xfId="69" applyNumberFormat="1" applyFont="1" applyBorder="1">
      <alignment/>
      <protection/>
    </xf>
    <xf numFmtId="3" fontId="49" fillId="0" borderId="10" xfId="69" applyNumberFormat="1" applyFont="1" applyBorder="1">
      <alignment/>
      <protection/>
    </xf>
    <xf numFmtId="0" fontId="49" fillId="0" borderId="17" xfId="69" applyFont="1" applyBorder="1">
      <alignment/>
      <protection/>
    </xf>
    <xf numFmtId="0" fontId="49" fillId="0" borderId="36" xfId="69" applyFont="1" applyBorder="1">
      <alignment/>
      <protection/>
    </xf>
    <xf numFmtId="0" fontId="49" fillId="0" borderId="26" xfId="69" applyFont="1" applyBorder="1">
      <alignment/>
      <protection/>
    </xf>
    <xf numFmtId="3" fontId="49" fillId="0" borderId="13" xfId="69" applyNumberFormat="1" applyFont="1" applyBorder="1">
      <alignment/>
      <protection/>
    </xf>
    <xf numFmtId="0" fontId="50" fillId="0" borderId="39" xfId="69" applyFont="1" applyBorder="1">
      <alignment/>
      <protection/>
    </xf>
    <xf numFmtId="0" fontId="49" fillId="0" borderId="49" xfId="69" applyFont="1" applyBorder="1">
      <alignment/>
      <protection/>
    </xf>
    <xf numFmtId="0" fontId="49" fillId="0" borderId="27" xfId="69" applyFont="1" applyBorder="1">
      <alignment/>
      <protection/>
    </xf>
    <xf numFmtId="3" fontId="50" fillId="0" borderId="10" xfId="69" applyNumberFormat="1" applyFont="1" applyBorder="1">
      <alignment/>
      <protection/>
    </xf>
    <xf numFmtId="3" fontId="42" fillId="0" borderId="32" xfId="69" applyNumberFormat="1" applyFont="1" applyBorder="1" applyAlignment="1">
      <alignment vertical="center"/>
      <protection/>
    </xf>
    <xf numFmtId="3" fontId="42" fillId="0" borderId="10" xfId="69" applyNumberFormat="1" applyFont="1" applyBorder="1" applyAlignment="1">
      <alignment vertical="center"/>
      <protection/>
    </xf>
    <xf numFmtId="0" fontId="52" fillId="0" borderId="0" xfId="69" applyFont="1" applyBorder="1" applyAlignment="1">
      <alignment horizontal="center" vertical="center" wrapText="1"/>
      <protection/>
    </xf>
    <xf numFmtId="3" fontId="42" fillId="0" borderId="10" xfId="69" applyNumberFormat="1" applyFont="1" applyBorder="1">
      <alignment/>
      <protection/>
    </xf>
    <xf numFmtId="0" fontId="50" fillId="0" borderId="16" xfId="69" applyFont="1" applyBorder="1">
      <alignment/>
      <protection/>
    </xf>
    <xf numFmtId="3" fontId="53" fillId="0" borderId="10" xfId="69" applyNumberFormat="1" applyFont="1" applyBorder="1">
      <alignment/>
      <protection/>
    </xf>
    <xf numFmtId="3" fontId="50" fillId="0" borderId="14" xfId="69" applyNumberFormat="1" applyFont="1" applyBorder="1">
      <alignment/>
      <protection/>
    </xf>
    <xf numFmtId="0" fontId="10" fillId="0" borderId="0" xfId="69" applyBorder="1" applyAlignment="1">
      <alignment horizontal="center" vertical="center"/>
      <protection/>
    </xf>
    <xf numFmtId="0" fontId="49" fillId="0" borderId="0" xfId="69" applyFont="1" applyBorder="1" applyAlignment="1">
      <alignment horizontal="center" vertical="center"/>
      <protection/>
    </xf>
    <xf numFmtId="0" fontId="10" fillId="0" borderId="0" xfId="66">
      <alignment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0" fillId="0" borderId="19" xfId="66" applyBorder="1">
      <alignment/>
      <protection/>
    </xf>
    <xf numFmtId="0" fontId="10" fillId="0" borderId="0" xfId="66" applyBorder="1">
      <alignment/>
      <protection/>
    </xf>
    <xf numFmtId="0" fontId="10" fillId="0" borderId="12" xfId="66" applyBorder="1">
      <alignment/>
      <protection/>
    </xf>
    <xf numFmtId="0" fontId="13" fillId="0" borderId="36" xfId="66" applyFont="1" applyBorder="1" applyAlignment="1">
      <alignment/>
      <protection/>
    </xf>
    <xf numFmtId="0" fontId="10" fillId="0" borderId="36" xfId="66" applyBorder="1" applyAlignment="1">
      <alignment/>
      <protection/>
    </xf>
    <xf numFmtId="0" fontId="10" fillId="0" borderId="36" xfId="66" applyBorder="1" applyAlignment="1">
      <alignment horizontal="right" vertical="center"/>
      <protection/>
    </xf>
    <xf numFmtId="0" fontId="10" fillId="0" borderId="0" xfId="66" applyBorder="1" applyAlignment="1">
      <alignment/>
      <protection/>
    </xf>
    <xf numFmtId="0" fontId="13" fillId="0" borderId="0" xfId="66" applyFont="1" applyBorder="1" applyAlignment="1">
      <alignment/>
      <protection/>
    </xf>
    <xf numFmtId="0" fontId="10" fillId="0" borderId="0" xfId="66" applyBorder="1" applyAlignment="1">
      <alignment horizontal="right" vertical="center"/>
      <protection/>
    </xf>
    <xf numFmtId="0" fontId="10" fillId="0" borderId="10" xfId="66" applyBorder="1" applyAlignment="1">
      <alignment horizontal="right" vertical="center"/>
      <protection/>
    </xf>
    <xf numFmtId="0" fontId="10" fillId="0" borderId="0" xfId="73">
      <alignment/>
      <protection/>
    </xf>
    <xf numFmtId="0" fontId="10" fillId="0" borderId="19" xfId="73" applyBorder="1">
      <alignment/>
      <protection/>
    </xf>
    <xf numFmtId="0" fontId="3" fillId="0" borderId="0" xfId="61" applyFont="1" applyBorder="1" applyAlignment="1">
      <alignment horizontal="right"/>
      <protection/>
    </xf>
    <xf numFmtId="0" fontId="14" fillId="0" borderId="12" xfId="73" applyFont="1" applyBorder="1">
      <alignment/>
      <protection/>
    </xf>
    <xf numFmtId="0" fontId="13" fillId="0" borderId="10" xfId="73" applyFont="1" applyBorder="1" applyAlignment="1">
      <alignment horizontal="center"/>
      <protection/>
    </xf>
    <xf numFmtId="0" fontId="54" fillId="0" borderId="10" xfId="73" applyFont="1" applyBorder="1" applyAlignment="1">
      <alignment/>
      <protection/>
    </xf>
    <xf numFmtId="0" fontId="54" fillId="0" borderId="0" xfId="73" applyFont="1">
      <alignment/>
      <protection/>
    </xf>
    <xf numFmtId="0" fontId="54" fillId="0" borderId="10" xfId="73" applyFont="1" applyBorder="1">
      <alignment/>
      <protection/>
    </xf>
    <xf numFmtId="3" fontId="54" fillId="0" borderId="10" xfId="73" applyNumberFormat="1" applyFont="1" applyBorder="1">
      <alignment/>
      <protection/>
    </xf>
    <xf numFmtId="0" fontId="46" fillId="0" borderId="10" xfId="73" applyFont="1" applyBorder="1">
      <alignment/>
      <protection/>
    </xf>
    <xf numFmtId="0" fontId="13" fillId="0" borderId="11" xfId="73" applyFont="1" applyBorder="1" applyAlignment="1">
      <alignment horizontal="center"/>
      <protection/>
    </xf>
    <xf numFmtId="0" fontId="54" fillId="0" borderId="19" xfId="73" applyFont="1" applyBorder="1">
      <alignment/>
      <protection/>
    </xf>
    <xf numFmtId="0" fontId="54" fillId="0" borderId="11" xfId="73" applyFont="1" applyBorder="1">
      <alignment/>
      <protection/>
    </xf>
    <xf numFmtId="3" fontId="54" fillId="0" borderId="11" xfId="73" applyNumberFormat="1" applyFont="1" applyBorder="1">
      <alignment/>
      <protection/>
    </xf>
    <xf numFmtId="0" fontId="46" fillId="0" borderId="11" xfId="73" applyFont="1" applyBorder="1">
      <alignment/>
      <protection/>
    </xf>
    <xf numFmtId="0" fontId="10" fillId="0" borderId="0" xfId="71">
      <alignment/>
      <protection/>
    </xf>
    <xf numFmtId="0" fontId="54" fillId="0" borderId="0" xfId="71" applyFont="1">
      <alignment/>
      <protection/>
    </xf>
    <xf numFmtId="0" fontId="56" fillId="0" borderId="0" xfId="71" applyFont="1" applyAlignment="1">
      <alignment horizontal="center" vertical="center"/>
      <protection/>
    </xf>
    <xf numFmtId="0" fontId="10" fillId="0" borderId="0" xfId="71" applyFont="1">
      <alignment/>
      <protection/>
    </xf>
    <xf numFmtId="0" fontId="10" fillId="0" borderId="26" xfId="71" applyBorder="1">
      <alignment/>
      <protection/>
    </xf>
    <xf numFmtId="0" fontId="57" fillId="0" borderId="23" xfId="71" applyFont="1" applyBorder="1" applyAlignment="1">
      <alignment horizontal="center" vertical="center" wrapText="1"/>
      <protection/>
    </xf>
    <xf numFmtId="0" fontId="10" fillId="0" borderId="42" xfId="71" applyBorder="1">
      <alignment/>
      <protection/>
    </xf>
    <xf numFmtId="0" fontId="57" fillId="0" borderId="12" xfId="71" applyFont="1" applyBorder="1" applyAlignment="1">
      <alignment horizontal="center" vertical="center" wrapText="1"/>
      <protection/>
    </xf>
    <xf numFmtId="1" fontId="13" fillId="0" borderId="12" xfId="71" applyNumberFormat="1" applyFont="1" applyBorder="1" applyAlignment="1">
      <alignment horizontal="center" vertical="center"/>
      <protection/>
    </xf>
    <xf numFmtId="0" fontId="57" fillId="0" borderId="11" xfId="71" applyFont="1" applyBorder="1" applyAlignment="1">
      <alignment vertical="center"/>
      <protection/>
    </xf>
    <xf numFmtId="3" fontId="11" fillId="0" borderId="11" xfId="0" applyNumberFormat="1" applyFont="1" applyBorder="1" applyAlignment="1">
      <alignment horizontal="right" vertical="center"/>
    </xf>
    <xf numFmtId="3" fontId="34" fillId="16" borderId="12" xfId="71" applyNumberFormat="1" applyFont="1" applyFill="1" applyBorder="1" applyAlignment="1">
      <alignment vertical="center"/>
      <protection/>
    </xf>
    <xf numFmtId="3" fontId="34" fillId="16" borderId="11" xfId="71" applyNumberFormat="1" applyFont="1" applyFill="1" applyBorder="1" applyAlignment="1">
      <alignment vertical="center"/>
      <protection/>
    </xf>
    <xf numFmtId="0" fontId="10" fillId="0" borderId="12" xfId="71" applyBorder="1">
      <alignment/>
      <protection/>
    </xf>
    <xf numFmtId="0" fontId="58" fillId="0" borderId="11" xfId="71" applyFont="1" applyBorder="1" applyAlignment="1">
      <alignment vertical="center"/>
      <protection/>
    </xf>
    <xf numFmtId="3" fontId="35" fillId="16" borderId="11" xfId="71" applyNumberFormat="1" applyFont="1" applyFill="1" applyBorder="1" applyAlignment="1">
      <alignment vertical="center"/>
      <protection/>
    </xf>
    <xf numFmtId="3" fontId="59" fillId="0" borderId="11" xfId="71" applyNumberFormat="1" applyFont="1" applyBorder="1" applyAlignment="1">
      <alignment vertical="center"/>
      <protection/>
    </xf>
    <xf numFmtId="3" fontId="59" fillId="0" borderId="11" xfId="71" applyNumberFormat="1" applyFont="1" applyFill="1" applyBorder="1" applyAlignment="1">
      <alignment vertical="center"/>
      <protection/>
    </xf>
    <xf numFmtId="0" fontId="59" fillId="0" borderId="11" xfId="71" applyFont="1" applyBorder="1" applyAlignment="1">
      <alignment vertical="center"/>
      <protection/>
    </xf>
    <xf numFmtId="0" fontId="35" fillId="0" borderId="12" xfId="71" applyFont="1" applyBorder="1" applyAlignment="1">
      <alignment horizontal="left" vertical="center"/>
      <protection/>
    </xf>
    <xf numFmtId="0" fontId="57" fillId="0" borderId="12" xfId="71" applyFont="1" applyBorder="1" applyAlignment="1">
      <alignment vertical="center"/>
      <protection/>
    </xf>
    <xf numFmtId="0" fontId="59" fillId="0" borderId="12" xfId="71" applyFont="1" applyBorder="1" applyAlignment="1">
      <alignment vertical="center"/>
      <protection/>
    </xf>
    <xf numFmtId="3" fontId="35" fillId="16" borderId="12" xfId="71" applyNumberFormat="1" applyFont="1" applyFill="1" applyBorder="1" applyAlignment="1">
      <alignment vertical="center"/>
      <protection/>
    </xf>
    <xf numFmtId="3" fontId="59" fillId="0" borderId="12" xfId="71" applyNumberFormat="1" applyFont="1" applyBorder="1" applyAlignment="1">
      <alignment vertical="center"/>
      <protection/>
    </xf>
    <xf numFmtId="3" fontId="59" fillId="0" borderId="12" xfId="71" applyNumberFormat="1" applyFont="1" applyFill="1" applyBorder="1" applyAlignment="1">
      <alignment vertical="center"/>
      <protection/>
    </xf>
    <xf numFmtId="3" fontId="57" fillId="0" borderId="12" xfId="71" applyNumberFormat="1" applyFont="1" applyBorder="1" applyAlignment="1">
      <alignment vertical="center"/>
      <protection/>
    </xf>
    <xf numFmtId="0" fontId="59" fillId="0" borderId="12" xfId="71" applyFont="1" applyBorder="1" applyAlignment="1">
      <alignment vertical="center" wrapText="1"/>
      <protection/>
    </xf>
    <xf numFmtId="3" fontId="13" fillId="0" borderId="12" xfId="71" applyNumberFormat="1" applyFont="1" applyBorder="1">
      <alignment/>
      <protection/>
    </xf>
    <xf numFmtId="3" fontId="57" fillId="0" borderId="12" xfId="71" applyNumberFormat="1" applyFont="1" applyFill="1" applyBorder="1" applyAlignment="1">
      <alignment vertical="center"/>
      <protection/>
    </xf>
    <xf numFmtId="3" fontId="34" fillId="0" borderId="12" xfId="71" applyNumberFormat="1" applyFont="1" applyBorder="1" applyAlignment="1">
      <alignment vertical="center"/>
      <protection/>
    </xf>
    <xf numFmtId="0" fontId="13" fillId="0" borderId="12" xfId="71" applyFont="1" applyBorder="1">
      <alignment/>
      <protection/>
    </xf>
    <xf numFmtId="3" fontId="13" fillId="0" borderId="12" xfId="71" applyNumberFormat="1" applyFont="1" applyBorder="1" applyAlignment="1">
      <alignment vertical="center"/>
      <protection/>
    </xf>
    <xf numFmtId="1" fontId="10" fillId="0" borderId="12" xfId="71" applyNumberFormat="1" applyFont="1" applyBorder="1" applyAlignment="1">
      <alignment horizontal="center" vertical="center"/>
      <protection/>
    </xf>
    <xf numFmtId="3" fontId="33" fillId="0" borderId="12" xfId="71" applyNumberFormat="1" applyFont="1" applyBorder="1" applyAlignment="1">
      <alignment vertical="center"/>
      <protection/>
    </xf>
    <xf numFmtId="0" fontId="55" fillId="0" borderId="12" xfId="71" applyFont="1" applyBorder="1" applyAlignment="1">
      <alignment vertical="center"/>
      <protection/>
    </xf>
    <xf numFmtId="3" fontId="57" fillId="18" borderId="12" xfId="71" applyNumberFormat="1" applyFont="1" applyFill="1" applyBorder="1" applyAlignment="1">
      <alignment vertical="center"/>
      <protection/>
    </xf>
    <xf numFmtId="3" fontId="10" fillId="0" borderId="0" xfId="71" applyNumberFormat="1">
      <alignment/>
      <protection/>
    </xf>
    <xf numFmtId="0" fontId="10" fillId="0" borderId="19" xfId="71" applyBorder="1">
      <alignment/>
      <protection/>
    </xf>
    <xf numFmtId="0" fontId="60" fillId="0" borderId="0" xfId="71" applyFont="1" applyAlignment="1">
      <alignment vertical="center"/>
      <protection/>
    </xf>
    <xf numFmtId="0" fontId="10" fillId="0" borderId="13" xfId="71" applyBorder="1">
      <alignment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0" fillId="0" borderId="11" xfId="71" applyBorder="1">
      <alignment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0" fontId="10" fillId="0" borderId="11" xfId="71" applyBorder="1" applyAlignment="1">
      <alignment horizontal="center" vertical="center" wrapText="1"/>
      <protection/>
    </xf>
    <xf numFmtId="1" fontId="10" fillId="0" borderId="12" xfId="71" applyNumberFormat="1" applyFont="1" applyBorder="1" applyAlignment="1">
      <alignment horizontal="right" vertical="center"/>
      <protection/>
    </xf>
    <xf numFmtId="0" fontId="10" fillId="0" borderId="12" xfId="0" applyFont="1" applyFill="1" applyBorder="1" applyAlignment="1">
      <alignment horizontal="left" vertical="center"/>
    </xf>
    <xf numFmtId="3" fontId="61" fillId="0" borderId="12" xfId="71" applyNumberFormat="1" applyFont="1" applyFill="1" applyBorder="1" applyAlignment="1">
      <alignment horizontal="right" vertical="center" wrapText="1"/>
      <protection/>
    </xf>
    <xf numFmtId="3" fontId="10" fillId="0" borderId="12" xfId="71" applyNumberFormat="1" applyFont="1" applyBorder="1" applyAlignment="1">
      <alignment vertical="center"/>
      <protection/>
    </xf>
    <xf numFmtId="3" fontId="10" fillId="0" borderId="12" xfId="71" applyNumberFormat="1" applyFont="1" applyBorder="1" applyAlignment="1">
      <alignment horizontal="right" vertical="center"/>
      <protection/>
    </xf>
    <xf numFmtId="0" fontId="10" fillId="0" borderId="43" xfId="71" applyFont="1" applyBorder="1">
      <alignment/>
      <protection/>
    </xf>
    <xf numFmtId="1" fontId="10" fillId="0" borderId="12" xfId="71" applyNumberFormat="1" applyBorder="1" applyAlignment="1">
      <alignment vertical="center"/>
      <protection/>
    </xf>
    <xf numFmtId="0" fontId="61" fillId="0" borderId="12" xfId="71" applyFont="1" applyFill="1" applyBorder="1" applyAlignment="1">
      <alignment horizontal="left" vertical="center" wrapText="1"/>
      <protection/>
    </xf>
    <xf numFmtId="3" fontId="59" fillId="0" borderId="12" xfId="71" applyNumberFormat="1" applyFont="1" applyFill="1" applyBorder="1" applyAlignment="1">
      <alignment horizontal="right" vertical="center" wrapText="1"/>
      <protection/>
    </xf>
    <xf numFmtId="0" fontId="59" fillId="0" borderId="12" xfId="71" applyFont="1" applyFill="1" applyBorder="1" applyAlignment="1">
      <alignment horizontal="right" vertical="center" wrapText="1"/>
      <protection/>
    </xf>
    <xf numFmtId="0" fontId="57" fillId="0" borderId="43" xfId="71" applyFont="1" applyFill="1" applyBorder="1" applyAlignment="1">
      <alignment horizontal="center" vertical="center" wrapText="1"/>
      <protection/>
    </xf>
    <xf numFmtId="0" fontId="10" fillId="0" borderId="12" xfId="71" applyFont="1" applyBorder="1" applyAlignment="1">
      <alignment horizontal="right" vertical="center"/>
      <protection/>
    </xf>
    <xf numFmtId="0" fontId="10" fillId="0" borderId="12" xfId="71" applyFont="1" applyFill="1" applyBorder="1" applyAlignment="1">
      <alignment vertical="center"/>
      <protection/>
    </xf>
    <xf numFmtId="0" fontId="62" fillId="0" borderId="12" xfId="71" applyFont="1" applyFill="1" applyBorder="1" applyAlignment="1">
      <alignment horizontal="center" vertical="center" wrapText="1"/>
      <protection/>
    </xf>
    <xf numFmtId="0" fontId="61" fillId="0" borderId="12" xfId="71" applyFont="1" applyFill="1" applyBorder="1" applyAlignment="1">
      <alignment horizontal="right" vertical="center" wrapText="1"/>
      <protection/>
    </xf>
    <xf numFmtId="3" fontId="61" fillId="0" borderId="12" xfId="71" applyNumberFormat="1" applyFont="1" applyFill="1" applyBorder="1" applyAlignment="1">
      <alignment horizontal="right" vertical="center"/>
      <protection/>
    </xf>
    <xf numFmtId="3" fontId="61" fillId="0" borderId="12" xfId="71" applyNumberFormat="1" applyFont="1" applyFill="1" applyBorder="1" applyAlignment="1">
      <alignment vertical="center"/>
      <protection/>
    </xf>
    <xf numFmtId="2" fontId="10" fillId="0" borderId="12" xfId="71" applyNumberFormat="1" applyFont="1" applyFill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10" fillId="0" borderId="12" xfId="7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0" fontId="10" fillId="0" borderId="12" xfId="71" applyFont="1" applyBorder="1" applyAlignment="1">
      <alignment vertical="center" wrapText="1"/>
      <protection/>
    </xf>
    <xf numFmtId="3" fontId="10" fillId="0" borderId="43" xfId="71" applyNumberFormat="1" applyFont="1" applyBorder="1">
      <alignment/>
      <protection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71" applyNumberFormat="1" applyFont="1" applyBorder="1" applyAlignment="1">
      <alignment vertical="center"/>
      <protection/>
    </xf>
    <xf numFmtId="0" fontId="63" fillId="0" borderId="11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left" vertical="center"/>
    </xf>
    <xf numFmtId="0" fontId="13" fillId="0" borderId="12" xfId="71" applyFont="1" applyBorder="1" applyAlignment="1">
      <alignment vertical="center"/>
      <protection/>
    </xf>
    <xf numFmtId="3" fontId="13" fillId="18" borderId="12" xfId="71" applyNumberFormat="1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57" fillId="0" borderId="12" xfId="71" applyFont="1" applyFill="1" applyBorder="1" applyAlignment="1">
      <alignment vertical="center" wrapText="1"/>
      <protection/>
    </xf>
    <xf numFmtId="0" fontId="57" fillId="0" borderId="11" xfId="71" applyFont="1" applyFill="1" applyBorder="1" applyAlignment="1">
      <alignment vertical="center" wrapText="1"/>
      <protection/>
    </xf>
    <xf numFmtId="0" fontId="0" fillId="0" borderId="12" xfId="0" applyBorder="1" applyAlignment="1">
      <alignment horizontal="left" vertical="center"/>
    </xf>
    <xf numFmtId="3" fontId="0" fillId="16" borderId="12" xfId="0" applyNumberForma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0" fontId="0" fillId="0" borderId="0" xfId="59">
      <alignment/>
      <protection/>
    </xf>
    <xf numFmtId="0" fontId="0" fillId="0" borderId="49" xfId="59" applyBorder="1">
      <alignment/>
      <protection/>
    </xf>
    <xf numFmtId="0" fontId="1" fillId="0" borderId="49" xfId="61" applyFont="1" applyBorder="1" applyAlignment="1">
      <alignment horizontal="right"/>
      <protection/>
    </xf>
    <xf numFmtId="0" fontId="34" fillId="0" borderId="14" xfId="59" applyFont="1" applyBorder="1" applyAlignment="1">
      <alignment horizontal="center"/>
      <protection/>
    </xf>
    <xf numFmtId="0" fontId="64" fillId="0" borderId="40" xfId="59" applyFont="1" applyBorder="1" applyAlignment="1">
      <alignment/>
      <protection/>
    </xf>
    <xf numFmtId="0" fontId="65" fillId="0" borderId="50" xfId="59" applyFont="1" applyBorder="1" applyAlignment="1">
      <alignment/>
      <protection/>
    </xf>
    <xf numFmtId="0" fontId="65" fillId="0" borderId="50" xfId="59" applyFont="1" applyBorder="1" applyAlignment="1">
      <alignment horizontal="center"/>
      <protection/>
    </xf>
    <xf numFmtId="0" fontId="65" fillId="0" borderId="50" xfId="59" applyFont="1" applyBorder="1">
      <alignment/>
      <protection/>
    </xf>
    <xf numFmtId="0" fontId="65" fillId="0" borderId="46" xfId="59" applyFont="1" applyBorder="1">
      <alignment/>
      <protection/>
    </xf>
    <xf numFmtId="0" fontId="64" fillId="0" borderId="39" xfId="59" applyFont="1" applyBorder="1" applyAlignment="1">
      <alignment vertical="center"/>
      <protection/>
    </xf>
    <xf numFmtId="0" fontId="64" fillId="0" borderId="27" xfId="59" applyFont="1" applyBorder="1">
      <alignment/>
      <protection/>
    </xf>
    <xf numFmtId="3" fontId="33" fillId="0" borderId="14" xfId="59" applyNumberFormat="1" applyFont="1" applyBorder="1">
      <alignment/>
      <protection/>
    </xf>
    <xf numFmtId="3" fontId="33" fillId="0" borderId="27" xfId="59" applyNumberFormat="1" applyFont="1" applyBorder="1">
      <alignment/>
      <protection/>
    </xf>
    <xf numFmtId="0" fontId="64" fillId="0" borderId="40" xfId="59" applyFont="1" applyBorder="1" applyAlignment="1">
      <alignment horizontal="left"/>
      <protection/>
    </xf>
    <xf numFmtId="0" fontId="39" fillId="0" borderId="50" xfId="59" applyFont="1" applyBorder="1">
      <alignment/>
      <protection/>
    </xf>
    <xf numFmtId="0" fontId="39" fillId="0" borderId="46" xfId="59" applyFont="1" applyBorder="1">
      <alignment/>
      <protection/>
    </xf>
    <xf numFmtId="0" fontId="64" fillId="0" borderId="39" xfId="59" applyFont="1" applyBorder="1">
      <alignment/>
      <protection/>
    </xf>
    <xf numFmtId="0" fontId="65" fillId="0" borderId="27" xfId="59" applyFont="1" applyBorder="1">
      <alignment/>
      <protection/>
    </xf>
    <xf numFmtId="0" fontId="0" fillId="0" borderId="0" xfId="59" applyBorder="1">
      <alignment/>
      <protection/>
    </xf>
    <xf numFmtId="0" fontId="10" fillId="0" borderId="0" xfId="68">
      <alignment/>
      <protection/>
    </xf>
    <xf numFmtId="0" fontId="10" fillId="0" borderId="0" xfId="68" applyAlignment="1">
      <alignment vertical="center"/>
      <protection/>
    </xf>
    <xf numFmtId="0" fontId="13" fillId="0" borderId="0" xfId="68" applyFont="1" applyAlignment="1">
      <alignment horizontal="right"/>
      <protection/>
    </xf>
    <xf numFmtId="0" fontId="10" fillId="0" borderId="0" xfId="68" applyFont="1">
      <alignment/>
      <protection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35" fillId="0" borderId="23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3" fontId="35" fillId="0" borderId="11" xfId="0" applyNumberFormat="1" applyFont="1" applyBorder="1" applyAlignment="1">
      <alignment horizontal="right" vertical="center"/>
    </xf>
    <xf numFmtId="3" fontId="35" fillId="0" borderId="12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5" fillId="0" borderId="23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3" fontId="35" fillId="0" borderId="13" xfId="0" applyNumberFormat="1" applyFont="1" applyBorder="1" applyAlignment="1">
      <alignment/>
    </xf>
    <xf numFmtId="0" fontId="13" fillId="0" borderId="0" xfId="62" applyFont="1" applyBorder="1" applyAlignment="1">
      <alignment horizontal="center"/>
      <protection/>
    </xf>
    <xf numFmtId="9" fontId="1" fillId="0" borderId="10" xfId="67" applyNumberFormat="1" applyFont="1" applyFill="1" applyBorder="1">
      <alignment/>
      <protection/>
    </xf>
    <xf numFmtId="3" fontId="2" fillId="0" borderId="12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left"/>
    </xf>
    <xf numFmtId="0" fontId="37" fillId="0" borderId="10" xfId="63" applyFont="1" applyBorder="1" applyAlignment="1">
      <alignment/>
      <protection/>
    </xf>
    <xf numFmtId="0" fontId="37" fillId="0" borderId="13" xfId="63" applyFont="1" applyBorder="1" applyAlignment="1">
      <alignment/>
      <protection/>
    </xf>
    <xf numFmtId="0" fontId="37" fillId="0" borderId="13" xfId="64" applyFont="1" applyBorder="1" applyAlignment="1">
      <alignment/>
      <protection/>
    </xf>
    <xf numFmtId="0" fontId="37" fillId="0" borderId="38" xfId="63" applyFont="1" applyBorder="1" applyAlignment="1">
      <alignment/>
      <protection/>
    </xf>
    <xf numFmtId="3" fontId="37" fillId="0" borderId="38" xfId="62" applyNumberFormat="1" applyFont="1" applyBorder="1">
      <alignment/>
      <protection/>
    </xf>
    <xf numFmtId="0" fontId="37" fillId="0" borderId="52" xfId="62" applyFont="1" applyBorder="1">
      <alignment/>
      <protection/>
    </xf>
    <xf numFmtId="0" fontId="0" fillId="0" borderId="10" xfId="0" applyFont="1" applyFill="1" applyBorder="1" applyAlignment="1">
      <alignment vertical="center"/>
    </xf>
    <xf numFmtId="0" fontId="10" fillId="0" borderId="0" xfId="69" applyBorder="1">
      <alignment/>
      <protection/>
    </xf>
    <xf numFmtId="0" fontId="8" fillId="0" borderId="0" xfId="63" applyFont="1" applyBorder="1" applyAlignment="1">
      <alignment/>
      <protection/>
    </xf>
    <xf numFmtId="0" fontId="49" fillId="0" borderId="41" xfId="69" applyFont="1" applyBorder="1">
      <alignment/>
      <protection/>
    </xf>
    <xf numFmtId="0" fontId="49" fillId="0" borderId="53" xfId="69" applyFont="1" applyBorder="1">
      <alignment/>
      <protection/>
    </xf>
    <xf numFmtId="0" fontId="49" fillId="0" borderId="45" xfId="69" applyFont="1" applyBorder="1">
      <alignment/>
      <protection/>
    </xf>
    <xf numFmtId="0" fontId="49" fillId="0" borderId="39" xfId="69" applyFont="1" applyBorder="1">
      <alignment/>
      <protection/>
    </xf>
    <xf numFmtId="3" fontId="42" fillId="0" borderId="14" xfId="69" applyNumberFormat="1" applyFont="1" applyBorder="1" applyAlignment="1">
      <alignment vertical="center"/>
      <protection/>
    </xf>
    <xf numFmtId="3" fontId="2" fillId="0" borderId="14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9" fontId="1" fillId="0" borderId="12" xfId="0" applyNumberFormat="1" applyFont="1" applyFill="1" applyBorder="1" applyAlignment="1">
      <alignment horizontal="right"/>
    </xf>
    <xf numFmtId="9" fontId="1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9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35" fillId="0" borderId="2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59" fillId="0" borderId="11" xfId="71" applyFont="1" applyBorder="1" applyAlignment="1">
      <alignment vertical="center" wrapText="1"/>
      <protection/>
    </xf>
    <xf numFmtId="3" fontId="8" fillId="18" borderId="11" xfId="0" applyNumberFormat="1" applyFont="1" applyFill="1" applyBorder="1" applyAlignment="1">
      <alignment horizontal="right"/>
    </xf>
    <xf numFmtId="3" fontId="66" fillId="18" borderId="11" xfId="0" applyNumberFormat="1" applyFont="1" applyFill="1" applyBorder="1" applyAlignment="1">
      <alignment horizontal="right" vertical="center"/>
    </xf>
    <xf numFmtId="3" fontId="35" fillId="18" borderId="11" xfId="71" applyNumberFormat="1" applyFont="1" applyFill="1" applyBorder="1" applyAlignment="1">
      <alignment horizontal="right" vertical="center"/>
      <protection/>
    </xf>
    <xf numFmtId="3" fontId="34" fillId="18" borderId="12" xfId="71" applyNumberFormat="1" applyFont="1" applyFill="1" applyBorder="1" applyAlignment="1">
      <alignment vertical="center"/>
      <protection/>
    </xf>
    <xf numFmtId="3" fontId="35" fillId="18" borderId="12" xfId="71" applyNumberFormat="1" applyFont="1" applyFill="1" applyBorder="1" applyAlignment="1">
      <alignment vertical="center"/>
      <protection/>
    </xf>
    <xf numFmtId="3" fontId="59" fillId="18" borderId="11" xfId="71" applyNumberFormat="1" applyFont="1" applyFill="1" applyBorder="1" applyAlignment="1">
      <alignment horizontal="right" vertical="center" wrapText="1"/>
      <protection/>
    </xf>
    <xf numFmtId="3" fontId="10" fillId="18" borderId="12" xfId="71" applyNumberFormat="1" applyFill="1" applyBorder="1" applyAlignment="1">
      <alignment vertical="center"/>
      <protection/>
    </xf>
    <xf numFmtId="3" fontId="61" fillId="18" borderId="12" xfId="71" applyNumberFormat="1" applyFont="1" applyFill="1" applyBorder="1" applyAlignment="1">
      <alignment horizontal="right" vertical="center" wrapText="1"/>
      <protection/>
    </xf>
    <xf numFmtId="0" fontId="59" fillId="0" borderId="43" xfId="71" applyFont="1" applyFill="1" applyBorder="1" applyAlignment="1">
      <alignment horizontal="right" vertical="center" wrapText="1"/>
      <protection/>
    </xf>
    <xf numFmtId="3" fontId="10" fillId="18" borderId="43" xfId="71" applyNumberFormat="1" applyFont="1" applyFill="1" applyBorder="1">
      <alignment/>
      <protection/>
    </xf>
    <xf numFmtId="3" fontId="35" fillId="0" borderId="12" xfId="0" applyNumberFormat="1" applyFont="1" applyFill="1" applyBorder="1" applyAlignment="1">
      <alignment/>
    </xf>
    <xf numFmtId="3" fontId="35" fillId="0" borderId="42" xfId="0" applyNumberFormat="1" applyFont="1" applyFill="1" applyBorder="1" applyAlignment="1">
      <alignment horizontal="right" vertical="center"/>
    </xf>
    <xf numFmtId="3" fontId="35" fillId="0" borderId="43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3" fontId="39" fillId="0" borderId="13" xfId="0" applyNumberFormat="1" applyFont="1" applyFill="1" applyBorder="1" applyAlignment="1">
      <alignment/>
    </xf>
    <xf numFmtId="3" fontId="35" fillId="0" borderId="13" xfId="0" applyNumberFormat="1" applyFont="1" applyFill="1" applyBorder="1" applyAlignment="1">
      <alignment/>
    </xf>
    <xf numFmtId="3" fontId="35" fillId="0" borderId="11" xfId="0" applyNumberFormat="1" applyFont="1" applyFill="1" applyBorder="1" applyAlignment="1">
      <alignment horizontal="right" vertical="center"/>
    </xf>
    <xf numFmtId="3" fontId="2" fillId="0" borderId="10" xfId="63" applyNumberFormat="1" applyFont="1" applyBorder="1" applyAlignment="1">
      <alignment/>
      <protection/>
    </xf>
    <xf numFmtId="0" fontId="13" fillId="0" borderId="0" xfId="62" applyFont="1" applyAlignment="1">
      <alignment horizontal="right"/>
      <protection/>
    </xf>
    <xf numFmtId="3" fontId="3" fillId="0" borderId="0" xfId="0" applyNumberFormat="1" applyFont="1" applyAlignment="1">
      <alignment horizontal="right"/>
    </xf>
    <xf numFmtId="0" fontId="10" fillId="0" borderId="0" xfId="66" applyBorder="1" applyAlignment="1">
      <alignment horizontal="right"/>
      <protection/>
    </xf>
    <xf numFmtId="0" fontId="35" fillId="0" borderId="12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35" fillId="0" borderId="0" xfId="0" applyFont="1" applyBorder="1" applyAlignment="1">
      <alignment vertical="center"/>
    </xf>
    <xf numFmtId="49" fontId="1" fillId="0" borderId="13" xfId="63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13" fillId="0" borderId="0" xfId="62" applyFont="1" applyBorder="1" applyAlignment="1">
      <alignment horizontal="center"/>
      <protection/>
    </xf>
    <xf numFmtId="0" fontId="13" fillId="0" borderId="13" xfId="62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0" fillId="0" borderId="0" xfId="0" applyAlignment="1">
      <alignment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3" fontId="1" fillId="0" borderId="13" xfId="6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3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7" applyNumberFormat="1" applyFont="1" applyBorder="1" applyAlignment="1">
      <alignment horizontal="center"/>
      <protection/>
    </xf>
    <xf numFmtId="2" fontId="0" fillId="0" borderId="0" xfId="67" applyNumberFormat="1" applyAlignment="1">
      <alignment/>
      <protection/>
    </xf>
    <xf numFmtId="0" fontId="0" fillId="0" borderId="0" xfId="67" applyAlignment="1">
      <alignment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1" fillId="0" borderId="0" xfId="67" applyFont="1" applyBorder="1" applyAlignment="1">
      <alignment horizont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0" fontId="10" fillId="0" borderId="10" xfId="58" applyFill="1" applyBorder="1" applyAlignment="1">
      <alignment horizontal="center" vertical="center"/>
      <protection/>
    </xf>
    <xf numFmtId="0" fontId="10" fillId="0" borderId="14" xfId="58" applyFill="1" applyBorder="1" applyAlignment="1">
      <alignment horizontal="center" vertical="center"/>
      <protection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0" fontId="0" fillId="0" borderId="10" xfId="63" applyFill="1" applyBorder="1" applyAlignment="1">
      <alignment horizontal="center" vertical="center" wrapText="1"/>
      <protection/>
    </xf>
    <xf numFmtId="0" fontId="0" fillId="0" borderId="14" xfId="67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13" fillId="0" borderId="10" xfId="7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72" applyFont="1" applyFill="1" applyAlignment="1">
      <alignment horizontal="center" vertical="center"/>
      <protection/>
    </xf>
    <xf numFmtId="0" fontId="14" fillId="0" borderId="0" xfId="72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6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3" fillId="0" borderId="13" xfId="65" applyFont="1" applyBorder="1" applyAlignment="1">
      <alignment vertical="center" wrapText="1"/>
      <protection/>
    </xf>
    <xf numFmtId="0" fontId="33" fillId="0" borderId="10" xfId="65" applyFont="1" applyBorder="1" applyAlignment="1">
      <alignment vertical="center" wrapText="1"/>
      <protection/>
    </xf>
    <xf numFmtId="0" fontId="39" fillId="0" borderId="25" xfId="65" applyFont="1" applyBorder="1" applyAlignment="1">
      <alignment vertical="center" wrapText="1"/>
      <protection/>
    </xf>
    <xf numFmtId="0" fontId="39" fillId="18" borderId="23" xfId="65" applyFont="1" applyFill="1" applyBorder="1" applyAlignment="1">
      <alignment/>
      <protection/>
    </xf>
    <xf numFmtId="0" fontId="39" fillId="18" borderId="43" xfId="65" applyFont="1" applyFill="1" applyBorder="1" applyAlignment="1">
      <alignment/>
      <protection/>
    </xf>
    <xf numFmtId="0" fontId="33" fillId="0" borderId="23" xfId="65" applyFont="1" applyBorder="1" applyAlignment="1">
      <alignment/>
      <protection/>
    </xf>
    <xf numFmtId="0" fontId="0" fillId="0" borderId="43" xfId="0" applyBorder="1" applyAlignment="1">
      <alignment/>
    </xf>
    <xf numFmtId="0" fontId="33" fillId="0" borderId="0" xfId="65" applyFont="1" applyBorder="1" applyAlignment="1">
      <alignment vertical="center" wrapText="1"/>
      <protection/>
    </xf>
    <xf numFmtId="0" fontId="39" fillId="0" borderId="0" xfId="65" applyFont="1" applyBorder="1" applyAlignment="1">
      <alignment vertical="center" wrapText="1"/>
      <protection/>
    </xf>
    <xf numFmtId="0" fontId="39" fillId="0" borderId="10" xfId="65" applyFont="1" applyBorder="1" applyAlignment="1">
      <alignment vertical="center"/>
      <protection/>
    </xf>
    <xf numFmtId="0" fontId="39" fillId="0" borderId="13" xfId="65" applyFont="1" applyBorder="1" applyAlignment="1">
      <alignment vertical="center"/>
      <protection/>
    </xf>
    <xf numFmtId="0" fontId="39" fillId="0" borderId="11" xfId="65" applyFont="1" applyBorder="1" applyAlignment="1">
      <alignment vertical="center"/>
      <protection/>
    </xf>
    <xf numFmtId="0" fontId="13" fillId="0" borderId="0" xfId="65" applyFont="1" applyAlignment="1">
      <alignment horizontal="center"/>
      <protection/>
    </xf>
    <xf numFmtId="0" fontId="13" fillId="0" borderId="0" xfId="65" applyFont="1" applyAlignment="1">
      <alignment/>
      <protection/>
    </xf>
    <xf numFmtId="0" fontId="3" fillId="0" borderId="0" xfId="0" applyFont="1" applyAlignment="1">
      <alignment/>
    </xf>
    <xf numFmtId="0" fontId="49" fillId="0" borderId="41" xfId="69" applyFont="1" applyBorder="1" applyAlignment="1">
      <alignment horizontal="center" vertical="center"/>
      <protection/>
    </xf>
    <xf numFmtId="0" fontId="49" fillId="0" borderId="16" xfId="69" applyFont="1" applyBorder="1" applyAlignment="1">
      <alignment horizontal="center" vertical="center"/>
      <protection/>
    </xf>
    <xf numFmtId="0" fontId="10" fillId="0" borderId="16" xfId="69" applyBorder="1" applyAlignment="1">
      <alignment horizontal="center" vertical="center"/>
      <protection/>
    </xf>
    <xf numFmtId="0" fontId="10" fillId="0" borderId="39" xfId="69" applyBorder="1" applyAlignment="1">
      <alignment horizontal="center" vertical="center"/>
      <protection/>
    </xf>
    <xf numFmtId="0" fontId="51" fillId="0" borderId="53" xfId="69" applyFont="1" applyBorder="1" applyAlignment="1">
      <alignment horizontal="center" vertical="center" wrapText="1"/>
      <protection/>
    </xf>
    <xf numFmtId="0" fontId="51" fillId="0" borderId="45" xfId="69" applyFont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 wrapText="1"/>
      <protection/>
    </xf>
    <xf numFmtId="0" fontId="51" fillId="0" borderId="20" xfId="69" applyFont="1" applyBorder="1" applyAlignment="1">
      <alignment horizontal="center" vertical="center" wrapText="1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52" fillId="0" borderId="20" xfId="69" applyFont="1" applyBorder="1" applyAlignment="1">
      <alignment horizontal="center" vertical="center" wrapText="1"/>
      <protection/>
    </xf>
    <xf numFmtId="0" fontId="52" fillId="0" borderId="49" xfId="69" applyFont="1" applyBorder="1" applyAlignment="1">
      <alignment horizontal="center" vertical="center" wrapText="1"/>
      <protection/>
    </xf>
    <xf numFmtId="0" fontId="52" fillId="0" borderId="27" xfId="69" applyFont="1" applyBorder="1" applyAlignment="1">
      <alignment horizontal="center" vertical="center" wrapText="1"/>
      <protection/>
    </xf>
    <xf numFmtId="0" fontId="49" fillId="0" borderId="32" xfId="69" applyFont="1" applyBorder="1" applyAlignment="1">
      <alignment horizontal="center" vertical="center"/>
      <protection/>
    </xf>
    <xf numFmtId="0" fontId="49" fillId="0" borderId="14" xfId="69" applyFont="1" applyBorder="1" applyAlignment="1">
      <alignment horizontal="center" vertical="center"/>
      <protection/>
    </xf>
    <xf numFmtId="0" fontId="49" fillId="0" borderId="10" xfId="69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49" fillId="0" borderId="41" xfId="69" applyFont="1" applyBorder="1" applyAlignment="1">
      <alignment horizontal="center" vertical="center" wrapText="1"/>
      <protection/>
    </xf>
    <xf numFmtId="0" fontId="49" fillId="0" borderId="45" xfId="69" applyFont="1" applyBorder="1" applyAlignment="1">
      <alignment horizontal="center" vertical="center" wrapText="1"/>
      <protection/>
    </xf>
    <xf numFmtId="0" fontId="49" fillId="0" borderId="16" xfId="69" applyFont="1" applyBorder="1" applyAlignment="1">
      <alignment horizontal="center" vertical="center" wrapText="1"/>
      <protection/>
    </xf>
    <xf numFmtId="0" fontId="49" fillId="0" borderId="20" xfId="69" applyFont="1" applyBorder="1" applyAlignment="1">
      <alignment horizontal="center" vertical="center" wrapText="1"/>
      <protection/>
    </xf>
    <xf numFmtId="0" fontId="10" fillId="0" borderId="16" xfId="69" applyBorder="1" applyAlignment="1">
      <alignment horizontal="center" vertical="center" wrapText="1"/>
      <protection/>
    </xf>
    <xf numFmtId="0" fontId="10" fillId="0" borderId="20" xfId="69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9" fillId="0" borderId="13" xfId="69" applyFont="1" applyBorder="1" applyAlignment="1">
      <alignment horizontal="center" vertical="center"/>
      <protection/>
    </xf>
    <xf numFmtId="0" fontId="13" fillId="0" borderId="0" xfId="69" applyFont="1" applyAlignment="1">
      <alignment horizontal="center"/>
      <protection/>
    </xf>
    <xf numFmtId="0" fontId="34" fillId="0" borderId="0" xfId="69" applyFont="1" applyAlignment="1">
      <alignment horizontal="center" vertical="center"/>
      <protection/>
    </xf>
    <xf numFmtId="0" fontId="42" fillId="0" borderId="13" xfId="69" applyFont="1" applyBorder="1" applyAlignment="1">
      <alignment horizontal="center" vertical="center"/>
      <protection/>
    </xf>
    <xf numFmtId="0" fontId="42" fillId="0" borderId="11" xfId="69" applyFont="1" applyBorder="1" applyAlignment="1">
      <alignment horizontal="center" vertical="center"/>
      <protection/>
    </xf>
    <xf numFmtId="0" fontId="42" fillId="0" borderId="17" xfId="69" applyFont="1" applyBorder="1" applyAlignment="1">
      <alignment horizontal="center" vertical="center"/>
      <protection/>
    </xf>
    <xf numFmtId="0" fontId="42" fillId="0" borderId="26" xfId="69" applyFont="1" applyBorder="1" applyAlignment="1">
      <alignment horizontal="center" vertical="center"/>
      <protection/>
    </xf>
    <xf numFmtId="0" fontId="42" fillId="0" borderId="28" xfId="69" applyFont="1" applyBorder="1" applyAlignment="1">
      <alignment horizontal="center" vertical="center"/>
      <protection/>
    </xf>
    <xf numFmtId="0" fontId="42" fillId="0" borderId="42" xfId="69" applyFont="1" applyBorder="1" applyAlignment="1">
      <alignment horizontal="center" vertical="center"/>
      <protection/>
    </xf>
    <xf numFmtId="0" fontId="42" fillId="0" borderId="36" xfId="69" applyFont="1" applyBorder="1" applyAlignment="1">
      <alignment horizontal="center" vertical="center"/>
      <protection/>
    </xf>
    <xf numFmtId="0" fontId="42" fillId="0" borderId="39" xfId="69" applyFont="1" applyBorder="1" applyAlignment="1">
      <alignment horizontal="center" vertical="center"/>
      <protection/>
    </xf>
    <xf numFmtId="0" fontId="42" fillId="0" borderId="49" xfId="69" applyFont="1" applyBorder="1" applyAlignment="1">
      <alignment horizontal="center" vertical="center"/>
      <protection/>
    </xf>
    <xf numFmtId="0" fontId="42" fillId="0" borderId="27" xfId="69" applyFont="1" applyBorder="1" applyAlignment="1">
      <alignment horizontal="center" vertical="center"/>
      <protection/>
    </xf>
    <xf numFmtId="0" fontId="42" fillId="0" borderId="13" xfId="69" applyFont="1" applyBorder="1" applyAlignment="1">
      <alignment horizontal="center" vertical="center" wrapText="1"/>
      <protection/>
    </xf>
    <xf numFmtId="0" fontId="42" fillId="0" borderId="14" xfId="69" applyFont="1" applyBorder="1" applyAlignment="1">
      <alignment horizontal="center" vertical="center" wrapText="1"/>
      <protection/>
    </xf>
    <xf numFmtId="0" fontId="13" fillId="0" borderId="13" xfId="66" applyFont="1" applyBorder="1" applyAlignment="1">
      <alignment horizontal="right" vertical="center"/>
      <protection/>
    </xf>
    <xf numFmtId="0" fontId="13" fillId="0" borderId="11" xfId="66" applyFont="1" applyBorder="1" applyAlignment="1">
      <alignment horizontal="right" vertical="center"/>
      <protection/>
    </xf>
    <xf numFmtId="0" fontId="10" fillId="0" borderId="13" xfId="66" applyFont="1" applyBorder="1" applyAlignment="1">
      <alignment/>
      <protection/>
    </xf>
    <xf numFmtId="0" fontId="10" fillId="0" borderId="11" xfId="66" applyBorder="1" applyAlignment="1">
      <alignment/>
      <protection/>
    </xf>
    <xf numFmtId="0" fontId="13" fillId="0" borderId="17" xfId="66" applyFont="1" applyBorder="1" applyAlignment="1">
      <alignment vertical="center"/>
      <protection/>
    </xf>
    <xf numFmtId="0" fontId="13" fillId="0" borderId="36" xfId="66" applyFont="1" applyBorder="1" applyAlignment="1">
      <alignment vertical="center"/>
      <protection/>
    </xf>
    <xf numFmtId="0" fontId="13" fillId="0" borderId="26" xfId="66" applyFont="1" applyBorder="1" applyAlignment="1">
      <alignment vertical="center"/>
      <protection/>
    </xf>
    <xf numFmtId="0" fontId="13" fillId="0" borderId="28" xfId="66" applyFont="1" applyBorder="1" applyAlignment="1">
      <alignment vertical="center"/>
      <protection/>
    </xf>
    <xf numFmtId="0" fontId="13" fillId="0" borderId="19" xfId="66" applyFont="1" applyBorder="1" applyAlignment="1">
      <alignment vertical="center"/>
      <protection/>
    </xf>
    <xf numFmtId="0" fontId="13" fillId="0" borderId="42" xfId="66" applyFont="1" applyBorder="1" applyAlignment="1">
      <alignment vertical="center"/>
      <protection/>
    </xf>
    <xf numFmtId="0" fontId="13" fillId="0" borderId="17" xfId="66" applyFont="1" applyBorder="1" applyAlignment="1">
      <alignment horizontal="left" vertical="center"/>
      <protection/>
    </xf>
    <xf numFmtId="0" fontId="13" fillId="0" borderId="36" xfId="66" applyFont="1" applyBorder="1" applyAlignment="1">
      <alignment horizontal="left" vertical="center"/>
      <protection/>
    </xf>
    <xf numFmtId="0" fontId="13" fillId="0" borderId="26" xfId="66" applyFont="1" applyBorder="1" applyAlignment="1">
      <alignment horizontal="left" vertical="center"/>
      <protection/>
    </xf>
    <xf numFmtId="0" fontId="13" fillId="0" borderId="28" xfId="66" applyFont="1" applyBorder="1" applyAlignment="1">
      <alignment horizontal="left" vertical="center"/>
      <protection/>
    </xf>
    <xf numFmtId="0" fontId="13" fillId="0" borderId="19" xfId="66" applyFont="1" applyBorder="1" applyAlignment="1">
      <alignment horizontal="left" vertical="center"/>
      <protection/>
    </xf>
    <xf numFmtId="0" fontId="13" fillId="0" borderId="42" xfId="66" applyFont="1" applyBorder="1" applyAlignment="1">
      <alignment horizontal="left" vertical="center"/>
      <protection/>
    </xf>
    <xf numFmtId="0" fontId="10" fillId="0" borderId="13" xfId="66" applyBorder="1" applyAlignment="1">
      <alignment horizontal="right" vertical="center"/>
      <protection/>
    </xf>
    <xf numFmtId="0" fontId="10" fillId="0" borderId="11" xfId="66" applyBorder="1" applyAlignment="1">
      <alignment horizontal="right" vertical="center"/>
      <protection/>
    </xf>
    <xf numFmtId="0" fontId="10" fillId="0" borderId="10" xfId="66" applyFont="1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0" fillId="0" borderId="36" xfId="66" applyBorder="1" applyAlignment="1">
      <alignment/>
      <protection/>
    </xf>
    <xf numFmtId="0" fontId="10" fillId="0" borderId="26" xfId="66" applyBorder="1" applyAlignment="1">
      <alignment/>
      <protection/>
    </xf>
    <xf numFmtId="0" fontId="10" fillId="0" borderId="28" xfId="66" applyBorder="1" applyAlignment="1">
      <alignment/>
      <protection/>
    </xf>
    <xf numFmtId="0" fontId="10" fillId="0" borderId="19" xfId="66" applyBorder="1" applyAlignment="1">
      <alignment/>
      <protection/>
    </xf>
    <xf numFmtId="0" fontId="10" fillId="0" borderId="42" xfId="66" applyBorder="1" applyAlignment="1">
      <alignment/>
      <protection/>
    </xf>
    <xf numFmtId="0" fontId="13" fillId="0" borderId="17" xfId="66" applyFont="1" applyBorder="1" applyAlignment="1">
      <alignment/>
      <protection/>
    </xf>
    <xf numFmtId="0" fontId="13" fillId="0" borderId="36" xfId="66" applyFont="1" applyBorder="1" applyAlignment="1">
      <alignment/>
      <protection/>
    </xf>
    <xf numFmtId="0" fontId="13" fillId="0" borderId="26" xfId="66" applyFont="1" applyBorder="1" applyAlignment="1">
      <alignment/>
      <protection/>
    </xf>
    <xf numFmtId="0" fontId="13" fillId="0" borderId="28" xfId="66" applyFont="1" applyBorder="1" applyAlignment="1">
      <alignment/>
      <protection/>
    </xf>
    <xf numFmtId="0" fontId="13" fillId="0" borderId="19" xfId="66" applyFont="1" applyBorder="1" applyAlignment="1">
      <alignment/>
      <protection/>
    </xf>
    <xf numFmtId="0" fontId="13" fillId="0" borderId="42" xfId="66" applyFont="1" applyBorder="1" applyAlignment="1">
      <alignment/>
      <protection/>
    </xf>
    <xf numFmtId="0" fontId="10" fillId="0" borderId="0" xfId="66" applyFont="1" applyBorder="1" applyAlignment="1">
      <alignment vertical="center" wrapText="1"/>
      <protection/>
    </xf>
    <xf numFmtId="0" fontId="10" fillId="0" borderId="19" xfId="66" applyBorder="1" applyAlignment="1">
      <alignment vertical="center" wrapText="1"/>
      <protection/>
    </xf>
    <xf numFmtId="0" fontId="10" fillId="0" borderId="13" xfId="66" applyFont="1" applyBorder="1" applyAlignment="1">
      <alignment vertical="center" wrapText="1"/>
      <protection/>
    </xf>
    <xf numFmtId="0" fontId="10" fillId="0" borderId="11" xfId="66" applyBorder="1" applyAlignment="1">
      <alignment vertical="center" wrapText="1"/>
      <protection/>
    </xf>
    <xf numFmtId="0" fontId="13" fillId="0" borderId="0" xfId="66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3" fillId="0" borderId="13" xfId="66" applyFont="1" applyBorder="1" applyAlignment="1">
      <alignment vertical="center"/>
      <protection/>
    </xf>
    <xf numFmtId="0" fontId="13" fillId="0" borderId="10" xfId="66" applyFont="1" applyBorder="1" applyAlignment="1">
      <alignment vertical="center"/>
      <protection/>
    </xf>
    <xf numFmtId="0" fontId="13" fillId="0" borderId="11" xfId="66" applyFont="1" applyBorder="1" applyAlignment="1">
      <alignment vertical="center"/>
      <protection/>
    </xf>
    <xf numFmtId="0" fontId="13" fillId="0" borderId="17" xfId="66" applyFont="1" applyBorder="1" applyAlignment="1">
      <alignment vertical="center" wrapText="1"/>
      <protection/>
    </xf>
    <xf numFmtId="0" fontId="13" fillId="0" borderId="36" xfId="66" applyFont="1" applyBorder="1" applyAlignment="1">
      <alignment vertical="center" wrapText="1"/>
      <protection/>
    </xf>
    <xf numFmtId="0" fontId="13" fillId="0" borderId="26" xfId="66" applyFont="1" applyBorder="1" applyAlignment="1">
      <alignment vertical="center" wrapText="1"/>
      <protection/>
    </xf>
    <xf numFmtId="0" fontId="13" fillId="0" borderId="16" xfId="66" applyFont="1" applyBorder="1" applyAlignment="1">
      <alignment vertical="center" wrapText="1"/>
      <protection/>
    </xf>
    <xf numFmtId="0" fontId="13" fillId="0" borderId="0" xfId="66" applyFont="1" applyBorder="1" applyAlignment="1">
      <alignment vertical="center" wrapText="1"/>
      <protection/>
    </xf>
    <xf numFmtId="0" fontId="13" fillId="0" borderId="20" xfId="66" applyFont="1" applyBorder="1" applyAlignment="1">
      <alignment vertical="center" wrapText="1"/>
      <protection/>
    </xf>
    <xf numFmtId="0" fontId="10" fillId="0" borderId="28" xfId="66" applyBorder="1" applyAlignment="1">
      <alignment wrapText="1"/>
      <protection/>
    </xf>
    <xf numFmtId="0" fontId="10" fillId="0" borderId="19" xfId="66" applyBorder="1" applyAlignment="1">
      <alignment wrapText="1"/>
      <protection/>
    </xf>
    <xf numFmtId="0" fontId="10" fillId="0" borderId="42" xfId="66" applyBorder="1" applyAlignment="1">
      <alignment wrapText="1"/>
      <protection/>
    </xf>
    <xf numFmtId="0" fontId="13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wrapText="1"/>
      <protection/>
    </xf>
    <xf numFmtId="0" fontId="10" fillId="0" borderId="11" xfId="66" applyBorder="1" applyAlignment="1">
      <alignment wrapText="1"/>
      <protection/>
    </xf>
    <xf numFmtId="0" fontId="13" fillId="0" borderId="23" xfId="66" applyFont="1" applyBorder="1" applyAlignment="1">
      <alignment horizontal="center"/>
      <protection/>
    </xf>
    <xf numFmtId="0" fontId="13" fillId="0" borderId="51" xfId="66" applyFont="1" applyBorder="1" applyAlignment="1">
      <alignment horizontal="center"/>
      <protection/>
    </xf>
    <xf numFmtId="0" fontId="10" fillId="0" borderId="51" xfId="66" applyBorder="1" applyAlignment="1">
      <alignment horizontal="center"/>
      <protection/>
    </xf>
    <xf numFmtId="0" fontId="13" fillId="0" borderId="43" xfId="66" applyFont="1" applyBorder="1" applyAlignment="1">
      <alignment horizontal="center"/>
      <protection/>
    </xf>
    <xf numFmtId="0" fontId="10" fillId="0" borderId="10" xfId="66" applyBorder="1" applyAlignment="1">
      <alignment vertical="center" wrapText="1"/>
      <protection/>
    </xf>
    <xf numFmtId="0" fontId="45" fillId="0" borderId="0" xfId="59" applyFont="1" applyAlignment="1">
      <alignment horizontal="center" vertical="center"/>
      <protection/>
    </xf>
    <xf numFmtId="0" fontId="13" fillId="0" borderId="0" xfId="73" applyFont="1" applyAlignment="1">
      <alignment horizontal="center" vertical="center"/>
      <protection/>
    </xf>
    <xf numFmtId="0" fontId="13" fillId="0" borderId="13" xfId="73" applyFont="1" applyBorder="1" applyAlignment="1">
      <alignment horizontal="center" vertical="center"/>
      <protection/>
    </xf>
    <xf numFmtId="0" fontId="13" fillId="0" borderId="11" xfId="73" applyFont="1" applyBorder="1" applyAlignment="1">
      <alignment horizontal="center" vertical="center"/>
      <protection/>
    </xf>
    <xf numFmtId="0" fontId="14" fillId="0" borderId="36" xfId="73" applyFont="1" applyBorder="1" applyAlignment="1">
      <alignment horizontal="center" vertical="center"/>
      <protection/>
    </xf>
    <xf numFmtId="0" fontId="14" fillId="0" borderId="19" xfId="73" applyFont="1" applyBorder="1" applyAlignment="1">
      <alignment horizontal="center" vertical="center"/>
      <protection/>
    </xf>
    <xf numFmtId="0" fontId="14" fillId="0" borderId="23" xfId="73" applyFont="1" applyBorder="1" applyAlignment="1">
      <alignment horizontal="center" vertical="center"/>
      <protection/>
    </xf>
    <xf numFmtId="0" fontId="14" fillId="0" borderId="43" xfId="73" applyFont="1" applyBorder="1" applyAlignment="1">
      <alignment horizontal="center" vertical="center"/>
      <protection/>
    </xf>
    <xf numFmtId="0" fontId="57" fillId="0" borderId="17" xfId="71" applyFont="1" applyBorder="1" applyAlignment="1">
      <alignment horizontal="center" vertical="center" wrapText="1"/>
      <protection/>
    </xf>
    <xf numFmtId="0" fontId="57" fillId="0" borderId="28" xfId="71" applyFont="1" applyBorder="1" applyAlignment="1">
      <alignment horizontal="center" vertical="center" wrapText="1"/>
      <protection/>
    </xf>
    <xf numFmtId="0" fontId="57" fillId="0" borderId="13" xfId="71" applyFont="1" applyFill="1" applyBorder="1" applyAlignment="1">
      <alignment horizontal="center" vertical="center" wrapText="1"/>
      <protection/>
    </xf>
    <xf numFmtId="0" fontId="13" fillId="0" borderId="13" xfId="71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48" fillId="0" borderId="0" xfId="71" applyFont="1" applyAlignment="1">
      <alignment horizontal="center" vertical="center"/>
      <protection/>
    </xf>
    <xf numFmtId="0" fontId="55" fillId="0" borderId="0" xfId="71" applyFont="1" applyAlignment="1">
      <alignment horizontal="center" vertical="center"/>
      <protection/>
    </xf>
    <xf numFmtId="0" fontId="57" fillId="0" borderId="13" xfId="71" applyFont="1" applyBorder="1" applyAlignment="1">
      <alignment horizontal="center" vertical="center" wrapText="1"/>
      <protection/>
    </xf>
    <xf numFmtId="0" fontId="57" fillId="0" borderId="11" xfId="7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0" borderId="26" xfId="71" applyFont="1" applyBorder="1" applyAlignment="1">
      <alignment horizontal="center" vertical="center" wrapText="1"/>
      <protection/>
    </xf>
    <xf numFmtId="0" fontId="57" fillId="0" borderId="42" xfId="71" applyFont="1" applyBorder="1" applyAlignment="1">
      <alignment horizontal="center" vertical="center" wrapText="1"/>
      <protection/>
    </xf>
    <xf numFmtId="0" fontId="57" fillId="0" borderId="23" xfId="71" applyFont="1" applyBorder="1" applyAlignment="1">
      <alignment horizontal="center" vertical="center" wrapText="1"/>
      <protection/>
    </xf>
    <xf numFmtId="0" fontId="57" fillId="0" borderId="43" xfId="71" applyFont="1" applyBorder="1" applyAlignment="1">
      <alignment horizontal="center" vertical="center" wrapText="1"/>
      <protection/>
    </xf>
    <xf numFmtId="0" fontId="57" fillId="0" borderId="51" xfId="71" applyFont="1" applyBorder="1" applyAlignment="1">
      <alignment horizontal="center" vertical="center" wrapText="1"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0" fillId="0" borderId="11" xfId="71" applyBorder="1" applyAlignment="1">
      <alignment horizontal="center" vertical="center" wrapText="1"/>
      <protection/>
    </xf>
    <xf numFmtId="0" fontId="13" fillId="0" borderId="0" xfId="71" applyFont="1" applyAlignment="1">
      <alignment horizontal="center" vertical="center" wrapText="1"/>
      <protection/>
    </xf>
    <xf numFmtId="0" fontId="56" fillId="0" borderId="0" xfId="71" applyFont="1" applyAlignment="1">
      <alignment horizontal="center" vertical="center"/>
      <protection/>
    </xf>
    <xf numFmtId="0" fontId="56" fillId="0" borderId="0" xfId="71" applyFont="1" applyAlignment="1">
      <alignment horizontal="center"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3" fontId="33" fillId="0" borderId="13" xfId="59" applyNumberFormat="1" applyFont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9" fillId="0" borderId="13" xfId="59" applyNumberFormat="1" applyFont="1" applyBorder="1" applyAlignment="1">
      <alignment vertical="center"/>
      <protection/>
    </xf>
    <xf numFmtId="3" fontId="39" fillId="0" borderId="14" xfId="57" applyNumberFormat="1" applyFont="1" applyBorder="1" applyAlignment="1">
      <alignment vertical="center"/>
      <protection/>
    </xf>
    <xf numFmtId="3" fontId="10" fillId="0" borderId="11" xfId="57" applyNumberFormat="1" applyFont="1" applyBorder="1" applyAlignment="1">
      <alignment vertical="center"/>
      <protection/>
    </xf>
    <xf numFmtId="3" fontId="33" fillId="0" borderId="11" xfId="59" applyNumberFormat="1" applyFont="1" applyBorder="1" applyAlignment="1">
      <alignment vertical="center"/>
      <protection/>
    </xf>
    <xf numFmtId="0" fontId="35" fillId="0" borderId="17" xfId="59" applyFont="1" applyBorder="1" applyAlignment="1">
      <alignment vertical="center" wrapText="1"/>
      <protection/>
    </xf>
    <xf numFmtId="0" fontId="35" fillId="0" borderId="26" xfId="57" applyFont="1" applyBorder="1" applyAlignment="1">
      <alignment vertical="center" wrapText="1"/>
      <protection/>
    </xf>
    <xf numFmtId="0" fontId="35" fillId="0" borderId="39" xfId="57" applyFont="1" applyBorder="1" applyAlignment="1">
      <alignment vertical="center" wrapText="1"/>
      <protection/>
    </xf>
    <xf numFmtId="0" fontId="35" fillId="0" borderId="27" xfId="57" applyFont="1" applyBorder="1" applyAlignment="1">
      <alignment vertical="center" wrapText="1"/>
      <protection/>
    </xf>
    <xf numFmtId="0" fontId="35" fillId="0" borderId="28" xfId="57" applyFont="1" applyBorder="1" applyAlignment="1">
      <alignment vertical="center" wrapText="1"/>
      <protection/>
    </xf>
    <xf numFmtId="0" fontId="35" fillId="0" borderId="42" xfId="57" applyFont="1" applyBorder="1" applyAlignment="1">
      <alignment vertical="center" wrapText="1"/>
      <protection/>
    </xf>
    <xf numFmtId="3" fontId="39" fillId="0" borderId="11" xfId="57" applyNumberFormat="1" applyFont="1" applyBorder="1" applyAlignment="1">
      <alignment vertical="center"/>
      <protection/>
    </xf>
    <xf numFmtId="3" fontId="39" fillId="0" borderId="10" xfId="59" applyNumberFormat="1" applyFont="1" applyBorder="1" applyAlignment="1">
      <alignment vertical="center"/>
      <protection/>
    </xf>
    <xf numFmtId="3" fontId="39" fillId="0" borderId="11" xfId="59" applyNumberFormat="1" applyFont="1" applyBorder="1" applyAlignment="1">
      <alignment vertical="center"/>
      <protection/>
    </xf>
    <xf numFmtId="0" fontId="35" fillId="0" borderId="16" xfId="59" applyFont="1" applyBorder="1" applyAlignment="1">
      <alignment vertical="center" wrapText="1"/>
      <protection/>
    </xf>
    <xf numFmtId="0" fontId="35" fillId="0" borderId="20" xfId="57" applyFont="1" applyBorder="1" applyAlignment="1">
      <alignment vertical="center" wrapText="1"/>
      <protection/>
    </xf>
    <xf numFmtId="0" fontId="35" fillId="0" borderId="17" xfId="59" applyFont="1" applyBorder="1" applyAlignment="1">
      <alignment horizontal="left" vertical="center" wrapText="1"/>
      <protection/>
    </xf>
    <xf numFmtId="3" fontId="33" fillId="0" borderId="10" xfId="59" applyNumberFormat="1" applyFont="1" applyBorder="1" applyAlignment="1">
      <alignment vertical="center"/>
      <protection/>
    </xf>
    <xf numFmtId="0" fontId="35" fillId="0" borderId="26" xfId="57" applyFont="1" applyBorder="1" applyAlignment="1">
      <alignment horizontal="left" vertical="center" wrapText="1"/>
      <protection/>
    </xf>
    <xf numFmtId="0" fontId="35" fillId="0" borderId="28" xfId="57" applyFont="1" applyBorder="1" applyAlignment="1">
      <alignment horizontal="left" vertical="center" wrapText="1"/>
      <protection/>
    </xf>
    <xf numFmtId="0" fontId="35" fillId="0" borderId="42" xfId="57" applyFont="1" applyBorder="1" applyAlignment="1">
      <alignment horizontal="left" vertical="center" wrapText="1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34" fillId="0" borderId="39" xfId="59" applyFont="1" applyBorder="1" applyAlignment="1">
      <alignment horizontal="center"/>
      <protection/>
    </xf>
    <xf numFmtId="0" fontId="34" fillId="0" borderId="27" xfId="59" applyFont="1" applyBorder="1" applyAlignment="1">
      <alignment horizontal="center"/>
      <protection/>
    </xf>
    <xf numFmtId="0" fontId="35" fillId="0" borderId="16" xfId="59" applyFont="1" applyBorder="1" applyAlignment="1">
      <alignment horizontal="left" vertical="center" wrapText="1"/>
      <protection/>
    </xf>
    <xf numFmtId="0" fontId="35" fillId="0" borderId="20" xfId="57" applyFont="1" applyBorder="1" applyAlignment="1">
      <alignment horizontal="left" vertical="center" wrapText="1"/>
      <protection/>
    </xf>
    <xf numFmtId="0" fontId="34" fillId="0" borderId="12" xfId="68" applyFont="1" applyBorder="1" applyAlignment="1">
      <alignment vertical="center" wrapText="1"/>
      <protection/>
    </xf>
    <xf numFmtId="0" fontId="34" fillId="0" borderId="35" xfId="68" applyFont="1" applyBorder="1" applyAlignment="1">
      <alignment vertical="center" wrapText="1"/>
      <protection/>
    </xf>
    <xf numFmtId="3" fontId="34" fillId="0" borderId="12" xfId="68" applyNumberFormat="1" applyFont="1" applyBorder="1" applyAlignment="1">
      <alignment vertical="center"/>
      <protection/>
    </xf>
    <xf numFmtId="3" fontId="34" fillId="0" borderId="35" xfId="68" applyNumberFormat="1" applyFont="1" applyBorder="1" applyAlignment="1">
      <alignment vertical="center"/>
      <protection/>
    </xf>
    <xf numFmtId="0" fontId="34" fillId="0" borderId="38" xfId="68" applyFont="1" applyBorder="1" applyAlignment="1">
      <alignment vertical="center" wrapText="1"/>
      <protection/>
    </xf>
    <xf numFmtId="3" fontId="34" fillId="0" borderId="38" xfId="68" applyNumberFormat="1" applyFont="1" applyBorder="1" applyAlignment="1">
      <alignment vertical="center"/>
      <protection/>
    </xf>
    <xf numFmtId="0" fontId="35" fillId="0" borderId="12" xfId="68" applyFont="1" applyBorder="1" applyAlignment="1">
      <alignment vertical="center" wrapText="1"/>
      <protection/>
    </xf>
    <xf numFmtId="3" fontId="35" fillId="0" borderId="12" xfId="68" applyNumberFormat="1" applyFont="1" applyBorder="1" applyAlignment="1">
      <alignment vertical="center"/>
      <protection/>
    </xf>
    <xf numFmtId="49" fontId="35" fillId="0" borderId="13" xfId="68" applyNumberFormat="1" applyFont="1" applyBorder="1" applyAlignment="1">
      <alignment horizontal="center" vertical="center"/>
      <protection/>
    </xf>
    <xf numFmtId="49" fontId="35" fillId="0" borderId="10" xfId="68" applyNumberFormat="1" applyFont="1" applyBorder="1" applyAlignment="1">
      <alignment horizontal="center" vertical="center"/>
      <protection/>
    </xf>
    <xf numFmtId="49" fontId="35" fillId="0" borderId="11" xfId="68" applyNumberFormat="1" applyFont="1" applyBorder="1" applyAlignment="1">
      <alignment horizontal="center" vertical="center"/>
      <protection/>
    </xf>
    <xf numFmtId="0" fontId="13" fillId="0" borderId="0" xfId="68" applyFont="1" applyAlignment="1">
      <alignment horizontal="center" vertical="center"/>
      <protection/>
    </xf>
    <xf numFmtId="0" fontId="13" fillId="0" borderId="0" xfId="6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68" applyFont="1" applyBorder="1" applyAlignment="1">
      <alignment horizontal="center" vertical="center"/>
      <protection/>
    </xf>
    <xf numFmtId="0" fontId="34" fillId="0" borderId="12" xfId="68" applyFont="1" applyBorder="1" applyAlignment="1">
      <alignment horizontal="center" vertical="center" wrapText="1"/>
      <protection/>
    </xf>
    <xf numFmtId="0" fontId="35" fillId="0" borderId="12" xfId="0" applyFont="1" applyBorder="1" applyAlignment="1">
      <alignment horizontal="center"/>
    </xf>
    <xf numFmtId="0" fontId="35" fillId="0" borderId="23" xfId="0" applyFont="1" applyBorder="1" applyAlignment="1">
      <alignment horizontal="left"/>
    </xf>
    <xf numFmtId="0" fontId="35" fillId="0" borderId="51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0" fontId="35" fillId="0" borderId="12" xfId="0" applyFont="1" applyBorder="1" applyAlignment="1">
      <alignment horizontal="center" vertical="center"/>
    </xf>
    <xf numFmtId="0" fontId="35" fillId="0" borderId="23" xfId="0" applyFont="1" applyBorder="1" applyAlignment="1">
      <alignment horizontal="left" vertical="center"/>
    </xf>
    <xf numFmtId="0" fontId="35" fillId="0" borderId="51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49" fontId="34" fillId="0" borderId="12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3" fontId="34" fillId="0" borderId="13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3" fontId="34" fillId="0" borderId="11" xfId="0" applyNumberFormat="1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0" fillId="0" borderId="0" xfId="0" applyAlignment="1">
      <alignment horizontal="center"/>
    </xf>
    <xf numFmtId="3" fontId="34" fillId="0" borderId="1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10koltsegvetesjan13" xfId="61"/>
    <cellStyle name="Normál_2011müködésifelhalmérlegfebr17" xfId="62"/>
    <cellStyle name="Normál_2012éviköltségvetésjan19este" xfId="63"/>
    <cellStyle name="Normál_2012éviköltségvetésjan19este 2" xfId="64"/>
    <cellStyle name="Normál_2012koncepcióhozhitel állomány" xfId="65"/>
    <cellStyle name="Normál_2012létszám tábla" xfId="66"/>
    <cellStyle name="Normál_2014.évi költségvetés tervezés jan11" xfId="67"/>
    <cellStyle name="Normál_3évsaját bevétel-2013" xfId="68"/>
    <cellStyle name="Normál_eus tábla" xfId="69"/>
    <cellStyle name="Normal_KARSZJ3" xfId="70"/>
    <cellStyle name="Normál_Kötelző feladatok" xfId="71"/>
    <cellStyle name="Normál_közterület" xfId="72"/>
    <cellStyle name="Normál_közvetett támogatás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B37">
      <selection activeCell="F46" sqref="F46"/>
    </sheetView>
  </sheetViews>
  <sheetFormatPr defaultColWidth="9.125" defaultRowHeight="12.75"/>
  <cols>
    <col min="1" max="1" width="60.25390625" style="100" customWidth="1"/>
    <col min="2" max="5" width="11.50390625" style="100" customWidth="1"/>
    <col min="6" max="6" width="51.875" style="100" customWidth="1"/>
    <col min="7" max="9" width="11.50390625" style="100" customWidth="1"/>
    <col min="10" max="10" width="11.75390625" style="100" customWidth="1"/>
    <col min="11" max="16384" width="9.125" style="100" customWidth="1"/>
  </cols>
  <sheetData>
    <row r="1" spans="1:9" ht="12.75">
      <c r="A1" s="1221" t="s">
        <v>105</v>
      </c>
      <c r="B1" s="1221"/>
      <c r="C1" s="1221"/>
      <c r="D1" s="1221"/>
      <c r="E1" s="1221"/>
      <c r="F1" s="1221"/>
      <c r="G1" s="1221"/>
      <c r="H1" s="1160"/>
      <c r="I1" s="1160"/>
    </row>
    <row r="2" spans="1:9" ht="12.75">
      <c r="A2" s="1221" t="s">
        <v>106</v>
      </c>
      <c r="B2" s="1221"/>
      <c r="C2" s="1221"/>
      <c r="D2" s="1221"/>
      <c r="E2" s="1221"/>
      <c r="F2" s="1221"/>
      <c r="G2" s="1221"/>
      <c r="H2" s="1160"/>
      <c r="I2" s="1160"/>
    </row>
    <row r="3" spans="1:10" ht="12.75" customHeight="1">
      <c r="A3" s="195"/>
      <c r="B3" s="195"/>
      <c r="C3" s="195"/>
      <c r="D3" s="195"/>
      <c r="E3" s="195"/>
      <c r="F3" s="195"/>
      <c r="G3" s="824"/>
      <c r="H3" s="824"/>
      <c r="I3" s="824"/>
      <c r="J3" s="1211" t="s">
        <v>392</v>
      </c>
    </row>
    <row r="4" spans="1:10" ht="12.75" customHeight="1">
      <c r="A4" s="1222" t="s">
        <v>320</v>
      </c>
      <c r="B4" s="1218" t="s">
        <v>499</v>
      </c>
      <c r="C4" s="1218" t="s">
        <v>1124</v>
      </c>
      <c r="D4" s="1220" t="s">
        <v>1099</v>
      </c>
      <c r="E4" s="1218" t="s">
        <v>544</v>
      </c>
      <c r="F4" s="1222" t="s">
        <v>321</v>
      </c>
      <c r="G4" s="1218" t="s">
        <v>499</v>
      </c>
      <c r="H4" s="1218" t="s">
        <v>1124</v>
      </c>
      <c r="I4" s="1220" t="s">
        <v>1099</v>
      </c>
      <c r="J4" s="1218" t="s">
        <v>544</v>
      </c>
    </row>
    <row r="5" spans="1:10" ht="24.75" customHeight="1" thickBot="1">
      <c r="A5" s="1223"/>
      <c r="B5" s="1219"/>
      <c r="C5" s="1219"/>
      <c r="D5" s="1219"/>
      <c r="E5" s="1219"/>
      <c r="F5" s="1223"/>
      <c r="G5" s="1219"/>
      <c r="H5" s="1219"/>
      <c r="I5" s="1219"/>
      <c r="J5" s="1219"/>
    </row>
    <row r="6" spans="1:10" s="155" customFormat="1" ht="12" thickTop="1">
      <c r="A6" s="170"/>
      <c r="B6" s="206"/>
      <c r="C6" s="206"/>
      <c r="D6" s="206"/>
      <c r="E6" s="206"/>
      <c r="F6" s="173" t="s">
        <v>322</v>
      </c>
      <c r="G6" s="171">
        <f>SUM('1c.mell '!C138)</f>
        <v>3735368</v>
      </c>
      <c r="H6" s="171">
        <v>3417311</v>
      </c>
      <c r="I6" s="171">
        <v>3659648</v>
      </c>
      <c r="J6" s="171">
        <f>SUM('1c.mell '!D138)</f>
        <v>4083384</v>
      </c>
    </row>
    <row r="7" spans="1:10" s="155" customFormat="1" ht="11.25">
      <c r="A7" s="257" t="s">
        <v>218</v>
      </c>
      <c r="B7" s="162">
        <f>SUM('1b.mell '!C232)</f>
        <v>1421744</v>
      </c>
      <c r="C7" s="162">
        <v>1560039</v>
      </c>
      <c r="D7" s="162">
        <v>1637033</v>
      </c>
      <c r="E7" s="162">
        <f>SUM('1b.mell '!D232)</f>
        <v>1701515</v>
      </c>
      <c r="F7" s="174" t="s">
        <v>373</v>
      </c>
      <c r="G7" s="171">
        <f>SUM('1c.mell '!C139)</f>
        <v>924418</v>
      </c>
      <c r="H7" s="171">
        <v>966160</v>
      </c>
      <c r="I7" s="171">
        <v>889473</v>
      </c>
      <c r="J7" s="171">
        <f>SUM('1c.mell '!D139)</f>
        <v>889160</v>
      </c>
    </row>
    <row r="8" spans="1:10" s="155" customFormat="1" ht="11.25">
      <c r="A8" s="257" t="s">
        <v>222</v>
      </c>
      <c r="B8" s="162">
        <f>SUM('1b.mell '!C17)</f>
        <v>0</v>
      </c>
      <c r="C8" s="162">
        <v>59</v>
      </c>
      <c r="D8" s="162"/>
      <c r="E8" s="162">
        <f>SUM('1b.mell '!D17)</f>
        <v>0</v>
      </c>
      <c r="F8" s="161" t="s">
        <v>323</v>
      </c>
      <c r="G8" s="162">
        <f>SUM('1c.mell '!C140)</f>
        <v>5483402</v>
      </c>
      <c r="H8" s="162">
        <v>5093897</v>
      </c>
      <c r="I8" s="162">
        <v>5365158</v>
      </c>
      <c r="J8" s="162">
        <f>SUM('1c.mell '!D140)</f>
        <v>5805981</v>
      </c>
    </row>
    <row r="9" spans="1:10" s="155" customFormat="1" ht="12" thickBot="1">
      <c r="A9" s="258" t="s">
        <v>223</v>
      </c>
      <c r="B9" s="266">
        <f>SUM('1b.mell '!C234)</f>
        <v>10000</v>
      </c>
      <c r="C9" s="266">
        <v>69635</v>
      </c>
      <c r="D9" s="266">
        <v>38627</v>
      </c>
      <c r="E9" s="266">
        <f>SUM('1b.mell '!D234)</f>
        <v>20484</v>
      </c>
      <c r="F9" s="161" t="s">
        <v>108</v>
      </c>
      <c r="G9" s="171">
        <f>SUM('1c.mell '!C141)</f>
        <v>298943</v>
      </c>
      <c r="H9" s="171">
        <v>233465</v>
      </c>
      <c r="I9" s="171">
        <v>193270</v>
      </c>
      <c r="J9" s="162">
        <f>SUM('1c.mell '!D141)</f>
        <v>213060</v>
      </c>
    </row>
    <row r="10" spans="1:10" s="155" customFormat="1" ht="12" thickBot="1">
      <c r="A10" s="259" t="s">
        <v>224</v>
      </c>
      <c r="B10" s="267">
        <f>SUM(B7:B9)</f>
        <v>1431744</v>
      </c>
      <c r="C10" s="267">
        <f>SUM(C7:C9)</f>
        <v>1629733</v>
      </c>
      <c r="D10" s="267">
        <f>SUM(D7:D9)</f>
        <v>1675660</v>
      </c>
      <c r="E10" s="267">
        <f>SUM(E7:E9)</f>
        <v>1721999</v>
      </c>
      <c r="F10" s="161" t="s">
        <v>107</v>
      </c>
      <c r="G10" s="772">
        <f>SUM('1c.mell '!C142)</f>
        <v>1499045</v>
      </c>
      <c r="H10" s="772">
        <v>1036953</v>
      </c>
      <c r="I10" s="772">
        <v>1183999</v>
      </c>
      <c r="J10" s="772">
        <f>SUM('1c.mell '!D142)</f>
        <v>1672228</v>
      </c>
    </row>
    <row r="11" spans="1:10" s="155" customFormat="1" ht="11.25">
      <c r="A11" s="200" t="s">
        <v>225</v>
      </c>
      <c r="B11" s="171">
        <f>SUM('1b.mell '!C236)</f>
        <v>3425000</v>
      </c>
      <c r="C11" s="171">
        <v>3548194</v>
      </c>
      <c r="D11" s="171">
        <v>3823350</v>
      </c>
      <c r="E11" s="171">
        <f>SUM('1b.mell '!D236)</f>
        <v>3630000</v>
      </c>
      <c r="F11" s="164"/>
      <c r="G11" s="833"/>
      <c r="H11" s="833"/>
      <c r="I11" s="833"/>
      <c r="J11" s="165"/>
    </row>
    <row r="12" spans="1:10" s="155" customFormat="1" ht="11.25">
      <c r="A12" s="200" t="s">
        <v>226</v>
      </c>
      <c r="B12" s="171">
        <f>SUM('1b.mell '!C237)</f>
        <v>4271121</v>
      </c>
      <c r="C12" s="171">
        <v>4298718</v>
      </c>
      <c r="D12" s="171">
        <v>4477344</v>
      </c>
      <c r="E12" s="171">
        <f>SUM('1b.mell '!D237)</f>
        <v>4629284</v>
      </c>
      <c r="F12" s="285"/>
      <c r="G12" s="834"/>
      <c r="H12" s="834"/>
      <c r="I12" s="834"/>
      <c r="J12" s="217"/>
    </row>
    <row r="13" spans="1:10" s="155" customFormat="1" ht="12" thickBot="1">
      <c r="A13" s="258" t="s">
        <v>5</v>
      </c>
      <c r="B13" s="171">
        <f>SUM('1b.mell '!C238)</f>
        <v>523860</v>
      </c>
      <c r="C13" s="171">
        <v>368601</v>
      </c>
      <c r="D13" s="171">
        <v>368918</v>
      </c>
      <c r="E13" s="171">
        <f>SUM('1b.mell '!D238)</f>
        <v>348560</v>
      </c>
      <c r="F13" s="285"/>
      <c r="G13" s="834"/>
      <c r="H13" s="834"/>
      <c r="I13" s="834"/>
      <c r="J13" s="217"/>
    </row>
    <row r="14" spans="1:10" s="155" customFormat="1" ht="13.5" thickBot="1">
      <c r="A14" s="260" t="s">
        <v>232</v>
      </c>
      <c r="B14" s="267">
        <f>SUM(B11:B13)</f>
        <v>8219981</v>
      </c>
      <c r="C14" s="267">
        <f>SUM(C11:C13)</f>
        <v>8215513</v>
      </c>
      <c r="D14" s="267">
        <f>SUM(D11:D13)</f>
        <v>8669612</v>
      </c>
      <c r="E14" s="267">
        <f>SUM(E11:E13)</f>
        <v>8607844</v>
      </c>
      <c r="F14" s="285"/>
      <c r="G14" s="834"/>
      <c r="H14" s="834"/>
      <c r="I14" s="834"/>
      <c r="J14" s="217"/>
    </row>
    <row r="15" spans="1:10" s="155" customFormat="1" ht="11.25">
      <c r="A15" s="264" t="s">
        <v>504</v>
      </c>
      <c r="B15" s="783"/>
      <c r="C15" s="274">
        <v>153</v>
      </c>
      <c r="D15" s="274">
        <v>107</v>
      </c>
      <c r="E15" s="274">
        <f>SUM('1b.mell '!D240)</f>
        <v>0</v>
      </c>
      <c r="F15" s="285"/>
      <c r="G15" s="834"/>
      <c r="H15" s="834"/>
      <c r="I15" s="834"/>
      <c r="J15" s="217"/>
    </row>
    <row r="16" spans="1:10" s="155" customFormat="1" ht="11.25">
      <c r="A16" s="200" t="s">
        <v>233</v>
      </c>
      <c r="B16" s="171">
        <f>SUM('1b.mell '!C241)</f>
        <v>1482560</v>
      </c>
      <c r="C16" s="171">
        <v>1494604</v>
      </c>
      <c r="D16" s="171">
        <v>1743425</v>
      </c>
      <c r="E16" s="171">
        <f>SUM('1b.mell '!D241)</f>
        <v>1633436</v>
      </c>
      <c r="F16" s="285"/>
      <c r="G16" s="834"/>
      <c r="H16" s="834"/>
      <c r="I16" s="834"/>
      <c r="J16" s="217"/>
    </row>
    <row r="17" spans="1:10" s="155" customFormat="1" ht="11.25">
      <c r="A17" s="257" t="s">
        <v>234</v>
      </c>
      <c r="B17" s="171">
        <f>SUM('1b.mell '!C242)</f>
        <v>234343</v>
      </c>
      <c r="C17" s="171">
        <v>250894</v>
      </c>
      <c r="D17" s="171">
        <v>229881</v>
      </c>
      <c r="E17" s="171">
        <f>SUM('1b.mell '!D242)</f>
        <v>220225</v>
      </c>
      <c r="F17" s="285"/>
      <c r="G17" s="834"/>
      <c r="H17" s="834"/>
      <c r="I17" s="834"/>
      <c r="J17" s="217"/>
    </row>
    <row r="18" spans="1:10" s="155" customFormat="1" ht="11.25">
      <c r="A18" s="257" t="s">
        <v>96</v>
      </c>
      <c r="B18" s="171">
        <f>SUM('1b.mell '!C243)</f>
        <v>0</v>
      </c>
      <c r="C18" s="171"/>
      <c r="D18" s="171"/>
      <c r="E18" s="171">
        <f>SUM('1b.mell '!D243)</f>
        <v>0</v>
      </c>
      <c r="F18" s="285"/>
      <c r="G18" s="834"/>
      <c r="H18" s="834"/>
      <c r="I18" s="834"/>
      <c r="J18" s="217"/>
    </row>
    <row r="19" spans="1:10" s="155" customFormat="1" ht="11.25">
      <c r="A19" s="257" t="s">
        <v>237</v>
      </c>
      <c r="B19" s="171">
        <f>SUM('1b.mell '!C244)</f>
        <v>177792</v>
      </c>
      <c r="C19" s="171">
        <v>194767</v>
      </c>
      <c r="D19" s="171">
        <v>196106</v>
      </c>
      <c r="E19" s="171">
        <f>SUM('1b.mell '!D244)</f>
        <v>178375</v>
      </c>
      <c r="F19" s="285"/>
      <c r="G19" s="834"/>
      <c r="H19" s="834"/>
      <c r="I19" s="834"/>
      <c r="J19" s="217"/>
    </row>
    <row r="20" spans="1:10" s="155" customFormat="1" ht="11.25">
      <c r="A20" s="257" t="s">
        <v>238</v>
      </c>
      <c r="B20" s="171">
        <f>SUM('1b.mell '!C245)</f>
        <v>726657</v>
      </c>
      <c r="C20" s="171">
        <v>523508</v>
      </c>
      <c r="D20" s="171">
        <v>694978</v>
      </c>
      <c r="E20" s="171">
        <f>SUM('1b.mell '!D245)</f>
        <v>545847</v>
      </c>
      <c r="F20" s="156"/>
      <c r="G20" s="835"/>
      <c r="H20" s="835"/>
      <c r="I20" s="835"/>
      <c r="J20" s="159"/>
    </row>
    <row r="21" spans="1:10" s="155" customFormat="1" ht="11.25">
      <c r="A21" s="200" t="s">
        <v>239</v>
      </c>
      <c r="B21" s="171">
        <f>SUM('1b.mell '!C246)</f>
        <v>0</v>
      </c>
      <c r="C21" s="171">
        <v>12367</v>
      </c>
      <c r="D21" s="171">
        <v>10030</v>
      </c>
      <c r="E21" s="171">
        <f>SUM('1b.mell '!D246)</f>
        <v>0</v>
      </c>
      <c r="F21" s="156"/>
      <c r="G21" s="835"/>
      <c r="H21" s="835"/>
      <c r="I21" s="835"/>
      <c r="J21" s="159"/>
    </row>
    <row r="22" spans="1:10" s="155" customFormat="1" ht="11.25">
      <c r="A22" s="200" t="s">
        <v>505</v>
      </c>
      <c r="B22" s="171">
        <f>SUM('1b.mell '!C247)</f>
        <v>20000</v>
      </c>
      <c r="C22" s="171">
        <v>8836</v>
      </c>
      <c r="D22" s="171">
        <v>15401</v>
      </c>
      <c r="E22" s="171">
        <f>SUM('1b.mell '!D247)</f>
        <v>15005</v>
      </c>
      <c r="F22" s="156"/>
      <c r="G22" s="835"/>
      <c r="H22" s="835"/>
      <c r="I22" s="835"/>
      <c r="J22" s="159"/>
    </row>
    <row r="23" spans="1:10" s="155" customFormat="1" ht="11.25">
      <c r="A23" s="1167" t="s">
        <v>1125</v>
      </c>
      <c r="B23" s="171"/>
      <c r="C23" s="171">
        <v>24000</v>
      </c>
      <c r="D23" s="171"/>
      <c r="E23" s="171"/>
      <c r="F23" s="156"/>
      <c r="G23" s="835"/>
      <c r="H23" s="835"/>
      <c r="I23" s="835"/>
      <c r="J23" s="159"/>
    </row>
    <row r="24" spans="1:10" s="155" customFormat="1" ht="12" thickBot="1">
      <c r="A24" s="258" t="s">
        <v>240</v>
      </c>
      <c r="B24" s="171">
        <f>SUM('1b.mell '!C248)</f>
        <v>24000</v>
      </c>
      <c r="C24" s="171">
        <v>649070</v>
      </c>
      <c r="D24" s="171">
        <v>55254</v>
      </c>
      <c r="E24" s="171">
        <f>SUM('1b.mell '!D248)</f>
        <v>22000</v>
      </c>
      <c r="F24" s="156"/>
      <c r="G24" s="835"/>
      <c r="H24" s="835"/>
      <c r="I24" s="835"/>
      <c r="J24" s="159"/>
    </row>
    <row r="25" spans="1:10" s="155" customFormat="1" ht="13.5" thickBot="1">
      <c r="A25" s="260" t="s">
        <v>372</v>
      </c>
      <c r="B25" s="267">
        <f>SUM(B16:B24)</f>
        <v>2665352</v>
      </c>
      <c r="C25" s="267">
        <f>SUM(C15:C24)</f>
        <v>3158199</v>
      </c>
      <c r="D25" s="267">
        <f>SUM(D15:D24)</f>
        <v>2945182</v>
      </c>
      <c r="E25" s="267">
        <f>SUM(E15:E24)</f>
        <v>2614888</v>
      </c>
      <c r="F25" s="156"/>
      <c r="G25" s="835"/>
      <c r="H25" s="835"/>
      <c r="I25" s="835"/>
      <c r="J25" s="159"/>
    </row>
    <row r="26" spans="1:10" s="155" customFormat="1" ht="12" thickBot="1">
      <c r="A26" s="261" t="s">
        <v>241</v>
      </c>
      <c r="B26" s="268">
        <f>SUM('1b.mell '!C250)</f>
        <v>0</v>
      </c>
      <c r="C26" s="268">
        <v>34313</v>
      </c>
      <c r="D26" s="268">
        <v>12145</v>
      </c>
      <c r="E26" s="268">
        <f>SUM('1b.mell '!D250)</f>
        <v>0</v>
      </c>
      <c r="F26" s="156"/>
      <c r="G26" s="835"/>
      <c r="H26" s="835"/>
      <c r="I26" s="835"/>
      <c r="J26" s="159"/>
    </row>
    <row r="27" spans="1:10" s="155" customFormat="1" ht="13.5" thickBot="1">
      <c r="A27" s="262" t="s">
        <v>242</v>
      </c>
      <c r="B27" s="276">
        <f>SUM(B26)</f>
        <v>0</v>
      </c>
      <c r="C27" s="276">
        <f>SUM(C26)</f>
        <v>34313</v>
      </c>
      <c r="D27" s="276">
        <f>SUM(D26)</f>
        <v>12145</v>
      </c>
      <c r="E27" s="276">
        <f>SUM(E26)</f>
        <v>0</v>
      </c>
      <c r="F27" s="157"/>
      <c r="G27" s="836"/>
      <c r="H27" s="836"/>
      <c r="I27" s="836"/>
      <c r="J27" s="160"/>
    </row>
    <row r="28" spans="1:10" s="155" customFormat="1" ht="15.75" thickBot="1" thickTop="1">
      <c r="A28" s="263" t="s">
        <v>73</v>
      </c>
      <c r="B28" s="222">
        <f>SUM(B27,B25,B14,B10)</f>
        <v>12317077</v>
      </c>
      <c r="C28" s="222">
        <f>SUM(C27,C25,C14,C10)</f>
        <v>13037758</v>
      </c>
      <c r="D28" s="222">
        <f>SUM(D27,D25,D14,D10)</f>
        <v>13302599</v>
      </c>
      <c r="E28" s="222">
        <f>SUM(E27,E25,E14,E10)</f>
        <v>12944731</v>
      </c>
      <c r="F28" s="178" t="s">
        <v>66</v>
      </c>
      <c r="G28" s="163">
        <f>SUM(G6:G10)</f>
        <v>11941176</v>
      </c>
      <c r="H28" s="163">
        <f>SUM(H6:H10)</f>
        <v>10747786</v>
      </c>
      <c r="I28" s="163">
        <f>SUM(I6:I10)</f>
        <v>11291548</v>
      </c>
      <c r="J28" s="163">
        <f>SUM(J6:J10)</f>
        <v>12663813</v>
      </c>
    </row>
    <row r="29" spans="1:10" s="155" customFormat="1" ht="12" thickTop="1">
      <c r="A29" s="200" t="s">
        <v>243</v>
      </c>
      <c r="B29" s="171">
        <f>SUM('1b.mell '!C253)</f>
        <v>300000</v>
      </c>
      <c r="C29" s="171">
        <v>6878</v>
      </c>
      <c r="D29" s="171">
        <v>300000</v>
      </c>
      <c r="E29" s="171">
        <f>SUM('1b.mell '!D253)</f>
        <v>50000</v>
      </c>
      <c r="F29" s="156"/>
      <c r="G29" s="283"/>
      <c r="H29" s="283"/>
      <c r="I29" s="283"/>
      <c r="J29" s="283"/>
    </row>
    <row r="30" spans="1:10" s="155" customFormat="1" ht="11.25">
      <c r="A30" s="257" t="s">
        <v>244</v>
      </c>
      <c r="B30" s="162">
        <f>SUM('1b.mell '!C254)</f>
        <v>0</v>
      </c>
      <c r="C30" s="162">
        <v>22962</v>
      </c>
      <c r="D30" s="162">
        <v>6105</v>
      </c>
      <c r="E30" s="162">
        <f>SUM('1b.mell '!D254)</f>
        <v>209034</v>
      </c>
      <c r="F30" s="158" t="s">
        <v>261</v>
      </c>
      <c r="G30" s="162">
        <f>SUM('1c.mell '!C145)</f>
        <v>688687</v>
      </c>
      <c r="H30" s="162">
        <v>787870</v>
      </c>
      <c r="I30" s="162">
        <v>634382</v>
      </c>
      <c r="J30" s="162">
        <f>SUM('1c.mell '!D145)</f>
        <v>1339250</v>
      </c>
    </row>
    <row r="31" spans="1:10" s="155" customFormat="1" ht="11.25">
      <c r="A31" s="257" t="s">
        <v>245</v>
      </c>
      <c r="B31" s="162">
        <f>SUM('1b.mell '!C255)</f>
        <v>65745</v>
      </c>
      <c r="C31" s="162">
        <v>435039</v>
      </c>
      <c r="D31" s="162">
        <v>65745</v>
      </c>
      <c r="E31" s="162">
        <f>SUM('1b.mell '!D255)</f>
        <v>250000</v>
      </c>
      <c r="F31" s="269" t="s">
        <v>262</v>
      </c>
      <c r="G31" s="162">
        <f>SUM('1c.mell '!C146)</f>
        <v>2949643</v>
      </c>
      <c r="H31" s="162">
        <v>1116890</v>
      </c>
      <c r="I31" s="162">
        <v>1853837</v>
      </c>
      <c r="J31" s="162">
        <f>SUM('1c.mell '!D146)</f>
        <v>2862162</v>
      </c>
    </row>
    <row r="32" spans="1:10" s="155" customFormat="1" ht="12" thickBot="1">
      <c r="A32" s="257" t="s">
        <v>271</v>
      </c>
      <c r="B32" s="162">
        <f>SUM('1b.mell '!C256)</f>
        <v>3500</v>
      </c>
      <c r="C32" s="162">
        <v>18</v>
      </c>
      <c r="D32" s="162">
        <v>18849</v>
      </c>
      <c r="E32" s="162">
        <f>SUM('1b.mell '!D256)</f>
        <v>280000</v>
      </c>
      <c r="F32" s="158" t="s">
        <v>421</v>
      </c>
      <c r="G32" s="162">
        <f>SUM('1c.mell '!C147)</f>
        <v>913437</v>
      </c>
      <c r="H32" s="162">
        <v>898472</v>
      </c>
      <c r="I32" s="162">
        <v>1045440</v>
      </c>
      <c r="J32" s="162">
        <f>SUM('1c.mell '!D147)</f>
        <v>1706008</v>
      </c>
    </row>
    <row r="33" spans="1:10" s="155" customFormat="1" ht="13.5" thickBot="1">
      <c r="A33" s="260" t="s">
        <v>246</v>
      </c>
      <c r="B33" s="267">
        <f>SUM(B29:B32)</f>
        <v>369245</v>
      </c>
      <c r="C33" s="267">
        <f>SUM(C29:C32)</f>
        <v>464897</v>
      </c>
      <c r="D33" s="267">
        <f>SUM(D29:D32)</f>
        <v>390699</v>
      </c>
      <c r="E33" s="267">
        <f>SUM(E29:E32)</f>
        <v>789034</v>
      </c>
      <c r="F33" s="156"/>
      <c r="G33" s="835"/>
      <c r="H33" s="835"/>
      <c r="I33" s="835"/>
      <c r="J33" s="879"/>
    </row>
    <row r="34" spans="1:10" s="155" customFormat="1" ht="11.25">
      <c r="A34" s="200" t="s">
        <v>247</v>
      </c>
      <c r="B34" s="274">
        <f>SUM('1b.mell '!C258)</f>
        <v>2170225</v>
      </c>
      <c r="C34" s="274">
        <v>1363985</v>
      </c>
      <c r="D34" s="274">
        <v>2045994</v>
      </c>
      <c r="E34" s="274">
        <f>SUM('1b.mell '!D258)</f>
        <v>2444000</v>
      </c>
      <c r="F34" s="156"/>
      <c r="G34" s="835"/>
      <c r="H34" s="835"/>
      <c r="I34" s="835"/>
      <c r="J34" s="159"/>
    </row>
    <row r="35" spans="1:10" s="155" customFormat="1" ht="11.25">
      <c r="A35" s="257" t="s">
        <v>259</v>
      </c>
      <c r="B35" s="162">
        <f>SUM('1b.mell '!C259)</f>
        <v>0</v>
      </c>
      <c r="C35" s="162">
        <v>283</v>
      </c>
      <c r="D35" s="162">
        <v>203</v>
      </c>
      <c r="E35" s="162">
        <f>SUM('1b.mell '!D259)</f>
        <v>0</v>
      </c>
      <c r="F35" s="156"/>
      <c r="G35" s="835"/>
      <c r="H35" s="835"/>
      <c r="I35" s="835"/>
      <c r="J35" s="159"/>
    </row>
    <row r="36" spans="1:10" s="155" customFormat="1" ht="12" thickBot="1">
      <c r="A36" s="1165" t="s">
        <v>1122</v>
      </c>
      <c r="B36" s="291"/>
      <c r="C36" s="291">
        <v>1100</v>
      </c>
      <c r="D36" s="291"/>
      <c r="E36" s="291"/>
      <c r="F36" s="156"/>
      <c r="G36" s="835"/>
      <c r="H36" s="835"/>
      <c r="I36" s="835"/>
      <c r="J36" s="159"/>
    </row>
    <row r="37" spans="1:10" s="155" customFormat="1" ht="13.5" thickBot="1">
      <c r="A37" s="260" t="s">
        <v>248</v>
      </c>
      <c r="B37" s="267">
        <f>SUM(B34:B35)</f>
        <v>2170225</v>
      </c>
      <c r="C37" s="267">
        <f>SUM(C34:C36)</f>
        <v>1365368</v>
      </c>
      <c r="D37" s="267">
        <f>SUM(D34:D36)</f>
        <v>2046197</v>
      </c>
      <c r="E37" s="267">
        <f>SUM(E34:E35)</f>
        <v>2444000</v>
      </c>
      <c r="F37" s="285"/>
      <c r="G37" s="837"/>
      <c r="H37" s="837"/>
      <c r="I37" s="837"/>
      <c r="J37" s="277"/>
    </row>
    <row r="38" spans="1:10" s="155" customFormat="1" ht="12.75" customHeight="1">
      <c r="A38" s="264" t="s">
        <v>489</v>
      </c>
      <c r="B38" s="274">
        <f>SUM('1b.mell '!C261)</f>
        <v>27000</v>
      </c>
      <c r="C38" s="274">
        <v>26381</v>
      </c>
      <c r="D38" s="274">
        <v>25372</v>
      </c>
      <c r="E38" s="274">
        <f>SUM('1b.mell '!D261)</f>
        <v>23000</v>
      </c>
      <c r="F38" s="286"/>
      <c r="G38" s="835"/>
      <c r="H38" s="835"/>
      <c r="I38" s="835"/>
      <c r="J38" s="159"/>
    </row>
    <row r="39" spans="1:10" s="155" customFormat="1" ht="12.75" customHeight="1" thickBot="1">
      <c r="A39" s="265" t="s">
        <v>256</v>
      </c>
      <c r="B39" s="266">
        <f>SUM('1b.mell '!C262+'1b.mell '!C263)</f>
        <v>0</v>
      </c>
      <c r="C39" s="266">
        <v>9061</v>
      </c>
      <c r="D39" s="266">
        <v>576040</v>
      </c>
      <c r="E39" s="266">
        <f>SUM('1b.mell '!D262+'1b.mell '!D263)</f>
        <v>235000</v>
      </c>
      <c r="F39" s="286"/>
      <c r="G39" s="834"/>
      <c r="H39" s="834"/>
      <c r="I39" s="834"/>
      <c r="J39" s="217"/>
    </row>
    <row r="40" spans="1:10" s="155" customFormat="1" ht="13.5" thickBot="1">
      <c r="A40" s="262" t="s">
        <v>257</v>
      </c>
      <c r="B40" s="276">
        <f>SUM(B38:B39)</f>
        <v>27000</v>
      </c>
      <c r="C40" s="276">
        <f>SUM(C38:C39)</f>
        <v>35442</v>
      </c>
      <c r="D40" s="276">
        <f>SUM(D38:D39)</f>
        <v>601412</v>
      </c>
      <c r="E40" s="276">
        <f>SUM(E38:E39)</f>
        <v>258000</v>
      </c>
      <c r="F40" s="287"/>
      <c r="G40" s="838"/>
      <c r="H40" s="838"/>
      <c r="I40" s="838"/>
      <c r="J40" s="166"/>
    </row>
    <row r="41" spans="1:10" s="155" customFormat="1" ht="20.25" customHeight="1" thickBot="1" thickTop="1">
      <c r="A41" s="275" t="s">
        <v>74</v>
      </c>
      <c r="B41" s="177">
        <f>SUM(B40,B37,B33)</f>
        <v>2566470</v>
      </c>
      <c r="C41" s="177">
        <f>SUM(C40,C37,C33)</f>
        <v>1865707</v>
      </c>
      <c r="D41" s="177">
        <f>SUM(D40,D37,D33)</f>
        <v>3038308</v>
      </c>
      <c r="E41" s="177">
        <f>SUM(E40,E37,E33)</f>
        <v>3491034</v>
      </c>
      <c r="F41" s="180" t="s">
        <v>72</v>
      </c>
      <c r="G41" s="177">
        <f>SUM(G30:G40)</f>
        <v>4551767</v>
      </c>
      <c r="H41" s="177">
        <f>SUM(H30:H40)</f>
        <v>2803232</v>
      </c>
      <c r="I41" s="177">
        <f>SUM(I30:I40)</f>
        <v>3533659</v>
      </c>
      <c r="J41" s="177">
        <f>SUM(J30:J40)</f>
        <v>5907420</v>
      </c>
    </row>
    <row r="42" spans="1:10" s="155" customFormat="1" ht="12.75" customHeight="1" thickTop="1">
      <c r="A42" s="200" t="s">
        <v>484</v>
      </c>
      <c r="B42" s="298">
        <f>SUM('1b.mell '!C266)</f>
        <v>45604</v>
      </c>
      <c r="C42" s="298">
        <v>1949271</v>
      </c>
      <c r="D42" s="298">
        <v>2627975</v>
      </c>
      <c r="E42" s="298">
        <f>SUM('1b.mell '!D266)</f>
        <v>108360</v>
      </c>
      <c r="F42" s="257"/>
      <c r="G42" s="298"/>
      <c r="H42" s="298"/>
      <c r="I42" s="298"/>
      <c r="J42" s="298"/>
    </row>
    <row r="43" spans="1:10" s="155" customFormat="1" ht="12.75" customHeight="1">
      <c r="A43" s="257" t="s">
        <v>506</v>
      </c>
      <c r="B43" s="673"/>
      <c r="C43" s="673">
        <v>45604</v>
      </c>
      <c r="D43" s="673">
        <v>55360</v>
      </c>
      <c r="E43" s="673"/>
      <c r="F43" s="257" t="s">
        <v>508</v>
      </c>
      <c r="G43" s="674">
        <f>SUM('1c.mell '!C150)</f>
        <v>45604</v>
      </c>
      <c r="H43" s="674">
        <v>46251</v>
      </c>
      <c r="I43" s="674">
        <v>45605</v>
      </c>
      <c r="J43" s="674">
        <f>SUM('1c.mell '!D150)</f>
        <v>55360</v>
      </c>
    </row>
    <row r="44" spans="1:10" s="155" customFormat="1" ht="12.75" customHeight="1">
      <c r="A44" s="257" t="s">
        <v>525</v>
      </c>
      <c r="B44" s="162">
        <f>SUM('1b.mell '!C267)</f>
        <v>6202918</v>
      </c>
      <c r="C44" s="162">
        <v>5852423</v>
      </c>
      <c r="D44" s="162">
        <v>6097338</v>
      </c>
      <c r="E44" s="162">
        <f>SUM('1b.mell '!D267)</f>
        <v>6578909</v>
      </c>
      <c r="F44" s="785" t="s">
        <v>526</v>
      </c>
      <c r="G44" s="162">
        <f>SUM('1c.mell '!C149)</f>
        <v>6202918</v>
      </c>
      <c r="H44" s="162">
        <v>5852423</v>
      </c>
      <c r="I44" s="162">
        <v>6097338</v>
      </c>
      <c r="J44" s="162">
        <f>SUM('1c.mell '!D149)</f>
        <v>6578909</v>
      </c>
    </row>
    <row r="45" spans="1:10" s="155" customFormat="1" ht="12.75" customHeight="1">
      <c r="A45" s="257" t="s">
        <v>465</v>
      </c>
      <c r="B45" s="162">
        <v>2000000</v>
      </c>
      <c r="C45" s="162"/>
      <c r="D45" s="162">
        <v>2000000</v>
      </c>
      <c r="E45" s="162">
        <v>2000000</v>
      </c>
      <c r="F45" s="785" t="s">
        <v>524</v>
      </c>
      <c r="G45" s="162">
        <v>2000000</v>
      </c>
      <c r="H45" s="162"/>
      <c r="I45" s="162">
        <v>2000000</v>
      </c>
      <c r="J45" s="162">
        <v>2000000</v>
      </c>
    </row>
    <row r="46" spans="1:10" s="155" customFormat="1" ht="12.75" customHeight="1">
      <c r="A46" s="1166" t="s">
        <v>1123</v>
      </c>
      <c r="B46" s="162"/>
      <c r="C46" s="162">
        <v>27400000</v>
      </c>
      <c r="D46" s="162"/>
      <c r="E46" s="162"/>
      <c r="F46" s="785" t="s">
        <v>1126</v>
      </c>
      <c r="G46" s="162"/>
      <c r="H46" s="162">
        <v>27400000</v>
      </c>
      <c r="I46" s="162"/>
      <c r="J46" s="162"/>
    </row>
    <row r="47" spans="1:10" s="155" customFormat="1" ht="12.75" customHeight="1" thickBot="1">
      <c r="A47" s="288" t="s">
        <v>503</v>
      </c>
      <c r="B47" s="784"/>
      <c r="C47" s="784"/>
      <c r="D47" s="784">
        <v>362</v>
      </c>
      <c r="E47" s="784"/>
      <c r="F47" s="284"/>
      <c r="G47" s="291"/>
      <c r="H47" s="291"/>
      <c r="I47" s="291"/>
      <c r="J47" s="291"/>
    </row>
    <row r="48" spans="1:10" s="155" customFormat="1" ht="15" thickBot="1" thickTop="1">
      <c r="A48" s="176" t="s">
        <v>67</v>
      </c>
      <c r="B48" s="163">
        <f>SUM(B42:B45)</f>
        <v>8248522</v>
      </c>
      <c r="C48" s="163">
        <f>SUM(C42:C47)</f>
        <v>35247298</v>
      </c>
      <c r="D48" s="163">
        <f>SUM(D42:D47)</f>
        <v>10781035</v>
      </c>
      <c r="E48" s="163">
        <f>SUM(E42:E47)</f>
        <v>8687269</v>
      </c>
      <c r="F48" s="176" t="s">
        <v>68</v>
      </c>
      <c r="G48" s="222">
        <f>SUM(G43:G45)</f>
        <v>8248522</v>
      </c>
      <c r="H48" s="222">
        <f>SUM(H43:H47)</f>
        <v>33298674</v>
      </c>
      <c r="I48" s="222">
        <f>SUM(I43:I47)</f>
        <v>8142943</v>
      </c>
      <c r="J48" s="222">
        <f>SUM(J43:J45)</f>
        <v>8634269</v>
      </c>
    </row>
    <row r="49" spans="1:10" s="155" customFormat="1" ht="12" thickTop="1">
      <c r="A49" s="1168" t="s">
        <v>484</v>
      </c>
      <c r="B49" s="1169">
        <f>SUM('1b.mell '!C271)</f>
        <v>1657396</v>
      </c>
      <c r="C49" s="1169">
        <v>1582193</v>
      </c>
      <c r="D49" s="1169">
        <v>2206909</v>
      </c>
      <c r="E49" s="1169">
        <f>SUM('1b.mell '!D271)</f>
        <v>2130468</v>
      </c>
      <c r="F49" s="1170" t="s">
        <v>509</v>
      </c>
      <c r="G49" s="1169">
        <f>SUM('1c.mell '!C153)</f>
        <v>48000</v>
      </c>
      <c r="H49" s="1169">
        <v>48000</v>
      </c>
      <c r="I49" s="1169">
        <v>48000</v>
      </c>
      <c r="J49" s="1169">
        <f>SUM('1c.mell '!D153)</f>
        <v>48000</v>
      </c>
    </row>
    <row r="50" spans="1:10" s="155" customFormat="1" ht="12" thickBot="1">
      <c r="A50" s="288" t="s">
        <v>525</v>
      </c>
      <c r="B50" s="784"/>
      <c r="C50" s="784">
        <v>163816</v>
      </c>
      <c r="D50" s="784"/>
      <c r="E50" s="784"/>
      <c r="F50" s="157"/>
      <c r="G50" s="166"/>
      <c r="H50" s="166">
        <v>163816</v>
      </c>
      <c r="I50" s="166"/>
      <c r="J50" s="166"/>
    </row>
    <row r="51" spans="1:10" s="155" customFormat="1" ht="16.5" customHeight="1" thickBot="1" thickTop="1">
      <c r="A51" s="290" t="s">
        <v>258</v>
      </c>
      <c r="B51" s="163">
        <f>SUM(B49:B49)</f>
        <v>1657396</v>
      </c>
      <c r="C51" s="163">
        <f>SUM(C49:C50)</f>
        <v>1746009</v>
      </c>
      <c r="D51" s="163">
        <f>SUM(D49:D50)</f>
        <v>2206909</v>
      </c>
      <c r="E51" s="163">
        <f>SUM(E49:E49)</f>
        <v>2130468</v>
      </c>
      <c r="F51" s="178" t="s">
        <v>49</v>
      </c>
      <c r="G51" s="292">
        <f>SUM(G49:G49)</f>
        <v>48000</v>
      </c>
      <c r="H51" s="292">
        <f>SUM(H49:H49)</f>
        <v>48000</v>
      </c>
      <c r="I51" s="292">
        <f>SUM(I49:I49)</f>
        <v>48000</v>
      </c>
      <c r="J51" s="292">
        <f>SUM(J49:J49)</f>
        <v>48000</v>
      </c>
    </row>
    <row r="52" spans="1:10" s="155" customFormat="1" ht="13.5" thickBot="1" thickTop="1">
      <c r="A52" s="278"/>
      <c r="B52" s="279"/>
      <c r="C52" s="279"/>
      <c r="D52" s="279"/>
      <c r="E52" s="279"/>
      <c r="F52" s="293"/>
      <c r="G52" s="289"/>
      <c r="H52" s="289"/>
      <c r="I52" s="289"/>
      <c r="J52" s="289"/>
    </row>
    <row r="53" spans="1:10" s="155" customFormat="1" ht="20.25" customHeight="1" thickBot="1" thickTop="1">
      <c r="A53" s="198" t="s">
        <v>507</v>
      </c>
      <c r="B53" s="179">
        <f>SUM(B28+B41+B49+B42+B45)</f>
        <v>18586547</v>
      </c>
      <c r="C53" s="179">
        <f>SUM(C28+C41+C49+C42+C45+C43)</f>
        <v>18480533</v>
      </c>
      <c r="D53" s="179">
        <f>SUM(D28+D41+D49+D42+D45+D43+D47)</f>
        <v>23231513</v>
      </c>
      <c r="E53" s="179">
        <f>SUM(E28+E41+E49+E42+E45+E47)</f>
        <v>20674593</v>
      </c>
      <c r="F53" s="198" t="s">
        <v>510</v>
      </c>
      <c r="G53" s="179">
        <f>SUM(G28+G41+G49+G43+G45)</f>
        <v>18586547</v>
      </c>
      <c r="H53" s="179">
        <f>SUM(H28+H41+H49+H43+H45)</f>
        <v>13645269</v>
      </c>
      <c r="I53" s="179">
        <f>SUM(I28+I41+I49+I43+I45)</f>
        <v>16918812</v>
      </c>
      <c r="J53" s="179">
        <f>SUM(J28+J41+J49+J43+J45)</f>
        <v>20674593</v>
      </c>
    </row>
    <row r="54" ht="14.25" thickTop="1">
      <c r="A54" s="154"/>
    </row>
    <row r="55" ht="13.5">
      <c r="A55" s="154"/>
    </row>
    <row r="56" ht="13.5">
      <c r="A56" s="154"/>
    </row>
  </sheetData>
  <sheetProtection/>
  <mergeCells count="12">
    <mergeCell ref="A1:G1"/>
    <mergeCell ref="G4:G5"/>
    <mergeCell ref="B4:B5"/>
    <mergeCell ref="A4:A5"/>
    <mergeCell ref="F4:F5"/>
    <mergeCell ref="C4:C5"/>
    <mergeCell ref="D4:D5"/>
    <mergeCell ref="H4:H5"/>
    <mergeCell ref="I4:I5"/>
    <mergeCell ref="A2:G2"/>
    <mergeCell ref="J4:J5"/>
    <mergeCell ref="E4:E5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67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showZeros="0" zoomScalePageLayoutView="0" workbookViewId="0" topLeftCell="A10">
      <selection activeCell="A14" sqref="A14"/>
    </sheetView>
  </sheetViews>
  <sheetFormatPr defaultColWidth="9.125" defaultRowHeight="12.75"/>
  <cols>
    <col min="1" max="1" width="6.125" style="41" customWidth="1"/>
    <col min="2" max="2" width="52.00390625" style="41" customWidth="1"/>
    <col min="3" max="4" width="13.125" style="20" customWidth="1"/>
    <col min="5" max="5" width="9.875" style="227" customWidth="1"/>
    <col min="6" max="6" width="40.50390625" style="41" customWidth="1"/>
    <col min="7" max="16384" width="9.125" style="41" customWidth="1"/>
  </cols>
  <sheetData>
    <row r="1" spans="1:6" s="39" customFormat="1" ht="12">
      <c r="A1" s="1280" t="s">
        <v>157</v>
      </c>
      <c r="B1" s="1226"/>
      <c r="C1" s="1226"/>
      <c r="D1" s="1226"/>
      <c r="E1" s="1226"/>
      <c r="F1" s="1226"/>
    </row>
    <row r="2" spans="1:6" s="39" customFormat="1" ht="12">
      <c r="A2" s="1272" t="s">
        <v>1112</v>
      </c>
      <c r="B2" s="1273"/>
      <c r="C2" s="1273"/>
      <c r="D2" s="1273"/>
      <c r="E2" s="1273"/>
      <c r="F2" s="1273"/>
    </row>
    <row r="3" spans="1:5" s="39" customFormat="1" ht="9.75" customHeight="1">
      <c r="A3" s="32"/>
      <c r="B3" s="32"/>
      <c r="C3" s="65"/>
      <c r="D3" s="65"/>
      <c r="E3" s="226"/>
    </row>
    <row r="4" spans="1:6" s="39" customFormat="1" ht="11.25">
      <c r="A4" s="570"/>
      <c r="B4" s="570"/>
      <c r="C4" s="571"/>
      <c r="D4" s="571"/>
      <c r="E4" s="572"/>
      <c r="F4" s="436" t="s">
        <v>192</v>
      </c>
    </row>
    <row r="5" spans="1:6" ht="12" customHeight="1">
      <c r="A5" s="518"/>
      <c r="B5" s="530"/>
      <c r="C5" s="1249" t="s">
        <v>499</v>
      </c>
      <c r="D5" s="1249" t="s">
        <v>254</v>
      </c>
      <c r="E5" s="1281" t="s">
        <v>1101</v>
      </c>
      <c r="F5" s="438" t="s">
        <v>152</v>
      </c>
    </row>
    <row r="6" spans="1:6" ht="12" customHeight="1">
      <c r="A6" s="76" t="s">
        <v>297</v>
      </c>
      <c r="B6" s="532" t="s">
        <v>151</v>
      </c>
      <c r="C6" s="1250"/>
      <c r="D6" s="1250"/>
      <c r="E6" s="1282"/>
      <c r="F6" s="76" t="s">
        <v>153</v>
      </c>
    </row>
    <row r="7" spans="1:6" s="39" customFormat="1" ht="12.75" customHeight="1" thickBot="1">
      <c r="A7" s="76"/>
      <c r="B7" s="399"/>
      <c r="C7" s="1257"/>
      <c r="D7" s="1257"/>
      <c r="E7" s="1283"/>
      <c r="F7" s="399"/>
    </row>
    <row r="8" spans="1:6" s="39" customFormat="1" ht="11.25">
      <c r="A8" s="400" t="s">
        <v>173</v>
      </c>
      <c r="B8" s="400" t="s">
        <v>174</v>
      </c>
      <c r="C8" s="438" t="s">
        <v>175</v>
      </c>
      <c r="D8" s="438" t="s">
        <v>176</v>
      </c>
      <c r="E8" s="438" t="s">
        <v>177</v>
      </c>
      <c r="F8" s="438" t="s">
        <v>48</v>
      </c>
    </row>
    <row r="9" spans="1:6" s="39" customFormat="1" ht="12.75">
      <c r="A9" s="486"/>
      <c r="B9" s="573" t="s">
        <v>288</v>
      </c>
      <c r="C9" s="443"/>
      <c r="D9" s="443"/>
      <c r="E9" s="523"/>
      <c r="F9" s="482"/>
    </row>
    <row r="10" spans="1:6" ht="11.25">
      <c r="A10" s="76"/>
      <c r="B10" s="539" t="s">
        <v>273</v>
      </c>
      <c r="C10" s="574"/>
      <c r="D10" s="574"/>
      <c r="E10" s="575"/>
      <c r="F10" s="391"/>
    </row>
    <row r="11" spans="1:6" ht="12">
      <c r="A11" s="464">
        <v>5012</v>
      </c>
      <c r="B11" s="765" t="s">
        <v>470</v>
      </c>
      <c r="C11" s="74">
        <v>2000</v>
      </c>
      <c r="D11" s="74">
        <v>2000</v>
      </c>
      <c r="E11" s="578">
        <f>SUM(D11/C11)</f>
        <v>1</v>
      </c>
      <c r="F11" s="545"/>
    </row>
    <row r="12" spans="1:6" ht="11.25">
      <c r="A12" s="486">
        <v>5010</v>
      </c>
      <c r="B12" s="764" t="s">
        <v>185</v>
      </c>
      <c r="C12" s="309">
        <f>SUM(C11:C11)</f>
        <v>2000</v>
      </c>
      <c r="D12" s="309">
        <f>SUM(D11:D11)</f>
        <v>2000</v>
      </c>
      <c r="E12" s="908">
        <f>SUM(D12/C12)</f>
        <v>1</v>
      </c>
      <c r="F12" s="75"/>
    </row>
    <row r="13" spans="1:6" s="39" customFormat="1" ht="11.25">
      <c r="A13" s="76"/>
      <c r="B13" s="560" t="s">
        <v>280</v>
      </c>
      <c r="C13" s="787"/>
      <c r="D13" s="787"/>
      <c r="E13" s="578"/>
      <c r="F13" s="552"/>
    </row>
    <row r="14" spans="1:6" ht="11.25">
      <c r="A14" s="464">
        <v>5021</v>
      </c>
      <c r="B14" s="576" t="s">
        <v>12</v>
      </c>
      <c r="C14" s="74">
        <v>28000</v>
      </c>
      <c r="D14" s="74">
        <v>20000</v>
      </c>
      <c r="E14" s="578">
        <f>SUM(D14/C14)</f>
        <v>0.7142857142857143</v>
      </c>
      <c r="F14" s="391"/>
    </row>
    <row r="15" spans="1:6" ht="11.25">
      <c r="A15" s="464">
        <v>5023</v>
      </c>
      <c r="B15" s="576" t="s">
        <v>436</v>
      </c>
      <c r="C15" s="74">
        <v>33664</v>
      </c>
      <c r="D15" s="74">
        <v>264784</v>
      </c>
      <c r="E15" s="578">
        <f>SUM(D15/C15)</f>
        <v>7.865494296577947</v>
      </c>
      <c r="F15" s="391"/>
    </row>
    <row r="16" spans="1:6" ht="11.25">
      <c r="A16" s="464">
        <v>5024</v>
      </c>
      <c r="B16" s="576" t="s">
        <v>449</v>
      </c>
      <c r="C16" s="74"/>
      <c r="D16" s="74">
        <v>525255</v>
      </c>
      <c r="E16" s="578"/>
      <c r="F16" s="391"/>
    </row>
    <row r="17" spans="1:6" ht="11.25">
      <c r="A17" s="464">
        <v>5025</v>
      </c>
      <c r="B17" s="675" t="s">
        <v>1164</v>
      </c>
      <c r="C17" s="74"/>
      <c r="D17" s="74">
        <v>60000</v>
      </c>
      <c r="E17" s="578"/>
      <c r="F17" s="391"/>
    </row>
    <row r="18" spans="1:6" s="39" customFormat="1" ht="11.25">
      <c r="A18" s="486">
        <v>5020</v>
      </c>
      <c r="B18" s="664" t="s">
        <v>185</v>
      </c>
      <c r="C18" s="309">
        <f>SUM(C14:C15)</f>
        <v>61664</v>
      </c>
      <c r="D18" s="309">
        <f>SUM(D14:D17)</f>
        <v>870039</v>
      </c>
      <c r="E18" s="907">
        <f>SUM(D18/C18)</f>
        <v>14.109350674623768</v>
      </c>
      <c r="F18" s="549"/>
    </row>
    <row r="19" spans="1:6" s="39" customFormat="1" ht="12" customHeight="1">
      <c r="A19" s="76"/>
      <c r="B19" s="579" t="s">
        <v>62</v>
      </c>
      <c r="C19" s="787"/>
      <c r="D19" s="787"/>
      <c r="E19" s="578"/>
      <c r="F19" s="552"/>
    </row>
    <row r="20" spans="1:6" s="39" customFormat="1" ht="12" customHeight="1">
      <c r="A20" s="541">
        <v>5030</v>
      </c>
      <c r="B20" s="769" t="s">
        <v>460</v>
      </c>
      <c r="C20" s="787">
        <v>10000</v>
      </c>
      <c r="D20" s="787">
        <v>16150</v>
      </c>
      <c r="E20" s="578">
        <f>SUM(D20/C20)</f>
        <v>1.615</v>
      </c>
      <c r="F20" s="543"/>
    </row>
    <row r="21" spans="1:6" s="39" customFormat="1" ht="12" customHeight="1">
      <c r="A21" s="541">
        <v>5032</v>
      </c>
      <c r="B21" s="905" t="s">
        <v>1152</v>
      </c>
      <c r="C21" s="787"/>
      <c r="D21" s="787">
        <v>28500</v>
      </c>
      <c r="E21" s="578"/>
      <c r="F21" s="543"/>
    </row>
    <row r="22" spans="1:6" ht="11.25">
      <c r="A22" s="464">
        <v>5033</v>
      </c>
      <c r="B22" s="765" t="s">
        <v>30</v>
      </c>
      <c r="C22" s="74">
        <v>20000</v>
      </c>
      <c r="D22" s="74">
        <v>5000</v>
      </c>
      <c r="E22" s="578">
        <f>SUM(D22/C22)</f>
        <v>0.25</v>
      </c>
      <c r="F22" s="580"/>
    </row>
    <row r="23" spans="1:6" ht="11.25">
      <c r="A23" s="464">
        <v>5034</v>
      </c>
      <c r="B23" s="765" t="s">
        <v>252</v>
      </c>
      <c r="C23" s="74"/>
      <c r="D23" s="74">
        <v>6650</v>
      </c>
      <c r="E23" s="578"/>
      <c r="F23" s="580"/>
    </row>
    <row r="24" spans="1:6" ht="11.25">
      <c r="A24" s="464">
        <v>5036</v>
      </c>
      <c r="B24" s="765" t="s">
        <v>1138</v>
      </c>
      <c r="C24" s="74"/>
      <c r="D24" s="74">
        <v>15200</v>
      </c>
      <c r="E24" s="578"/>
      <c r="F24" s="580"/>
    </row>
    <row r="25" spans="1:6" ht="11.25">
      <c r="A25" s="464">
        <v>5037</v>
      </c>
      <c r="B25" s="765" t="s">
        <v>1139</v>
      </c>
      <c r="C25" s="74"/>
      <c r="D25" s="74">
        <v>133529</v>
      </c>
      <c r="E25" s="578"/>
      <c r="F25" s="580"/>
    </row>
    <row r="26" spans="1:6" ht="11.25">
      <c r="A26" s="464">
        <v>5039</v>
      </c>
      <c r="B26" s="576" t="s">
        <v>953</v>
      </c>
      <c r="C26" s="74">
        <v>60000</v>
      </c>
      <c r="D26" s="74">
        <v>50535</v>
      </c>
      <c r="E26" s="578">
        <f>SUM(D26/C26)</f>
        <v>0.84225</v>
      </c>
      <c r="F26" s="580"/>
    </row>
    <row r="27" spans="1:6" ht="11.25">
      <c r="A27" s="464">
        <v>5042</v>
      </c>
      <c r="B27" s="576" t="s">
        <v>441</v>
      </c>
      <c r="C27" s="74">
        <v>1500</v>
      </c>
      <c r="D27" s="74"/>
      <c r="E27" s="578">
        <f>SUM(D27/C27)</f>
        <v>0</v>
      </c>
      <c r="F27" s="580"/>
    </row>
    <row r="28" spans="1:6" ht="11.25">
      <c r="A28" s="464">
        <v>5043</v>
      </c>
      <c r="B28" s="576" t="s">
        <v>461</v>
      </c>
      <c r="C28" s="74">
        <v>500</v>
      </c>
      <c r="D28" s="74"/>
      <c r="E28" s="578">
        <f>SUM(D28/C28)</f>
        <v>0</v>
      </c>
      <c r="F28" s="580"/>
    </row>
    <row r="29" spans="1:6" ht="11.25">
      <c r="A29" s="464">
        <v>5044</v>
      </c>
      <c r="B29" s="576" t="s">
        <v>464</v>
      </c>
      <c r="C29" s="74">
        <v>300000</v>
      </c>
      <c r="D29" s="74"/>
      <c r="E29" s="578">
        <f>SUM(D29/C29)</f>
        <v>0</v>
      </c>
      <c r="F29" s="580"/>
    </row>
    <row r="30" spans="1:6" ht="12" customHeight="1">
      <c r="A30" s="486">
        <v>5050</v>
      </c>
      <c r="B30" s="577" t="s">
        <v>185</v>
      </c>
      <c r="C30" s="309">
        <f>SUM(C22+C26+C27+C20+C28+C29)</f>
        <v>392000</v>
      </c>
      <c r="D30" s="309">
        <f>SUM(D20:D29)</f>
        <v>255564</v>
      </c>
      <c r="E30" s="907">
        <f>SUM(D30/C30)</f>
        <v>0.6519489795918367</v>
      </c>
      <c r="F30" s="549"/>
    </row>
    <row r="31" spans="1:6" ht="12" customHeight="1">
      <c r="A31" s="518"/>
      <c r="B31" s="676" t="s">
        <v>456</v>
      </c>
      <c r="C31" s="313"/>
      <c r="D31" s="581"/>
      <c r="E31" s="578"/>
      <c r="F31" s="677"/>
    </row>
    <row r="32" spans="1:6" ht="12" customHeight="1">
      <c r="A32" s="541">
        <v>5062</v>
      </c>
      <c r="B32" s="769" t="s">
        <v>442</v>
      </c>
      <c r="C32" s="301">
        <v>6864</v>
      </c>
      <c r="D32" s="301">
        <v>6937</v>
      </c>
      <c r="E32" s="578">
        <f>SUM(D32/C32)</f>
        <v>1.0106351981351982</v>
      </c>
      <c r="F32" s="770"/>
    </row>
    <row r="33" spans="1:6" ht="12" customHeight="1">
      <c r="A33" s="541">
        <v>5063</v>
      </c>
      <c r="B33" s="769" t="s">
        <v>462</v>
      </c>
      <c r="C33" s="301">
        <v>6000</v>
      </c>
      <c r="D33" s="301"/>
      <c r="E33" s="578">
        <f>SUM(D33/C33)</f>
        <v>0</v>
      </c>
      <c r="F33" s="770"/>
    </row>
    <row r="34" spans="1:6" ht="12" customHeight="1">
      <c r="A34" s="486">
        <v>5060</v>
      </c>
      <c r="B34" s="577" t="s">
        <v>185</v>
      </c>
      <c r="C34" s="309">
        <f>SUM(C32:C33)</f>
        <v>12864</v>
      </c>
      <c r="D34" s="309">
        <f>SUM(D32:D33)</f>
        <v>6937</v>
      </c>
      <c r="E34" s="907">
        <f>SUM(D34/C34)</f>
        <v>0.5392568407960199</v>
      </c>
      <c r="F34" s="549"/>
    </row>
    <row r="35" spans="1:6" ht="15.75" customHeight="1">
      <c r="A35" s="382"/>
      <c r="B35" s="678" t="s">
        <v>289</v>
      </c>
      <c r="C35" s="311">
        <f>SUM(C30+C18+C12+C34)</f>
        <v>468528</v>
      </c>
      <c r="D35" s="311">
        <f>SUM(D30+D18+D12+D34)</f>
        <v>1134540</v>
      </c>
      <c r="E35" s="907">
        <f>SUM(D35/C35)</f>
        <v>2.4214988218420244</v>
      </c>
      <c r="F35" s="563"/>
    </row>
    <row r="36" spans="1:6" ht="11.25">
      <c r="A36" s="76"/>
      <c r="B36" s="565" t="s">
        <v>76</v>
      </c>
      <c r="C36" s="581"/>
      <c r="D36" s="581"/>
      <c r="E36" s="578"/>
      <c r="F36" s="391"/>
    </row>
    <row r="37" spans="1:6" ht="11.25">
      <c r="A37" s="76"/>
      <c r="B37" s="391" t="s">
        <v>119</v>
      </c>
      <c r="C37" s="301"/>
      <c r="D37" s="301"/>
      <c r="E37" s="578"/>
      <c r="F37" s="391"/>
    </row>
    <row r="38" spans="1:6" ht="11.25">
      <c r="A38" s="76"/>
      <c r="B38" s="566" t="s">
        <v>114</v>
      </c>
      <c r="C38" s="301"/>
      <c r="D38" s="301"/>
      <c r="E38" s="578"/>
      <c r="F38" s="391"/>
    </row>
    <row r="39" spans="1:6" ht="12" customHeight="1">
      <c r="A39" s="387"/>
      <c r="B39" s="566" t="s">
        <v>115</v>
      </c>
      <c r="C39" s="566"/>
      <c r="D39" s="566"/>
      <c r="E39" s="578"/>
      <c r="F39" s="391"/>
    </row>
    <row r="40" spans="1:6" ht="12" customHeight="1">
      <c r="A40" s="387"/>
      <c r="B40" s="566" t="s">
        <v>312</v>
      </c>
      <c r="C40" s="392"/>
      <c r="D40" s="392"/>
      <c r="E40" s="578"/>
      <c r="F40" s="391"/>
    </row>
    <row r="41" spans="1:6" ht="12" customHeight="1">
      <c r="A41" s="387"/>
      <c r="B41" s="567" t="s">
        <v>66</v>
      </c>
      <c r="C41" s="582">
        <f>SUM(C37:C40)</f>
        <v>0</v>
      </c>
      <c r="D41" s="582">
        <f>SUM(D37:D40)</f>
        <v>0</v>
      </c>
      <c r="E41" s="578"/>
      <c r="F41" s="391"/>
    </row>
    <row r="42" spans="1:6" ht="12" customHeight="1">
      <c r="A42" s="387"/>
      <c r="B42" s="568" t="s">
        <v>77</v>
      </c>
      <c r="C42" s="392"/>
      <c r="D42" s="392"/>
      <c r="E42" s="578"/>
      <c r="F42" s="391"/>
    </row>
    <row r="43" spans="1:6" ht="12" customHeight="1">
      <c r="A43" s="387"/>
      <c r="B43" s="566" t="s">
        <v>264</v>
      </c>
      <c r="C43" s="392"/>
      <c r="D43" s="392"/>
      <c r="E43" s="578"/>
      <c r="F43" s="391"/>
    </row>
    <row r="44" spans="1:6" ht="12" customHeight="1">
      <c r="A44" s="387"/>
      <c r="B44" s="566" t="s">
        <v>450</v>
      </c>
      <c r="C44" s="392">
        <f>SUM(C30+C18+C12+C34)-C39-C37-C38-C45-C43</f>
        <v>468528</v>
      </c>
      <c r="D44" s="392">
        <f>SUM(D30+D18+D12+D34)-D39-D37-D38-D45-D43</f>
        <v>1134540</v>
      </c>
      <c r="E44" s="578">
        <f>SUM(D44/C44)</f>
        <v>2.4214988218420244</v>
      </c>
      <c r="F44" s="391"/>
    </row>
    <row r="45" spans="1:6" ht="12" customHeight="1">
      <c r="A45" s="387"/>
      <c r="B45" s="566" t="s">
        <v>347</v>
      </c>
      <c r="C45" s="392"/>
      <c r="D45" s="392"/>
      <c r="E45" s="578"/>
      <c r="F45" s="391"/>
    </row>
    <row r="46" spans="1:6" ht="12" customHeight="1">
      <c r="A46" s="558"/>
      <c r="B46" s="310" t="s">
        <v>72</v>
      </c>
      <c r="C46" s="408">
        <f>SUM(C43:C45)</f>
        <v>468528</v>
      </c>
      <c r="D46" s="408">
        <f>SUM(D43:D45)</f>
        <v>1134540</v>
      </c>
      <c r="E46" s="906">
        <f>SUM(D46/C46)</f>
        <v>2.4214988218420244</v>
      </c>
      <c r="F46" s="388"/>
    </row>
    <row r="47" spans="1:6" ht="12" customHeight="1">
      <c r="A47" s="583"/>
      <c r="B47" s="549" t="s">
        <v>118</v>
      </c>
      <c r="C47" s="584">
        <f>SUM(C30+C18+C12+C34)</f>
        <v>468528</v>
      </c>
      <c r="D47" s="584">
        <f>SUM(D30+D18+D12+D34)</f>
        <v>1134540</v>
      </c>
      <c r="E47" s="907">
        <f>SUM(D47/C47)</f>
        <v>2.4214988218420244</v>
      </c>
      <c r="F47" s="75"/>
    </row>
    <row r="49" ht="11.25">
      <c r="B49" s="41" t="s">
        <v>1158</v>
      </c>
    </row>
  </sheetData>
  <sheetProtection/>
  <mergeCells count="5">
    <mergeCell ref="A2:F2"/>
    <mergeCell ref="A1:F1"/>
    <mergeCell ref="E5:E7"/>
    <mergeCell ref="C5:C7"/>
    <mergeCell ref="D5:D7"/>
  </mergeCells>
  <printOptions horizontalCentered="1"/>
  <pageMargins left="0" right="0" top="0.1968503937007874" bottom="0.4724409448818898" header="0.31496062992125984" footer="0.31496062992125984"/>
  <pageSetup firstPageNumber="45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"/>
  <sheetViews>
    <sheetView showZeros="0" zoomScalePageLayoutView="0" workbookViewId="0" topLeftCell="A1">
      <selection activeCell="D13" sqref="D13"/>
    </sheetView>
  </sheetViews>
  <sheetFormatPr defaultColWidth="9.125" defaultRowHeight="12.75"/>
  <cols>
    <col min="1" max="1" width="10.125" style="61" customWidth="1"/>
    <col min="2" max="2" width="52.50390625" style="60" customWidth="1"/>
    <col min="3" max="4" width="11.50390625" style="60" customWidth="1"/>
    <col min="5" max="16384" width="9.125" style="60" customWidth="1"/>
  </cols>
  <sheetData>
    <row r="1" spans="1:3" ht="12.75" customHeight="1">
      <c r="A1" s="1284" t="s">
        <v>117</v>
      </c>
      <c r="B1" s="1284"/>
      <c r="C1" s="1284"/>
    </row>
    <row r="2" ht="12">
      <c r="B2" s="61"/>
    </row>
    <row r="3" spans="1:3" s="57" customFormat="1" ht="12.75" customHeight="1">
      <c r="A3" s="1290" t="s">
        <v>1115</v>
      </c>
      <c r="B3" s="1290"/>
      <c r="C3" s="1290"/>
    </row>
    <row r="4" s="57" customFormat="1" ht="12.75"/>
    <row r="5" s="57" customFormat="1" ht="12.75"/>
    <row r="6" spans="3:4" s="57" customFormat="1" ht="12.75">
      <c r="C6" s="823"/>
      <c r="D6" s="1212" t="s">
        <v>392</v>
      </c>
    </row>
    <row r="7" spans="1:4" s="57" customFormat="1" ht="12.75" customHeight="1">
      <c r="A7" s="1285" t="s">
        <v>297</v>
      </c>
      <c r="B7" s="1285" t="s">
        <v>172</v>
      </c>
      <c r="C7" s="1218" t="s">
        <v>499</v>
      </c>
      <c r="D7" s="1218" t="s">
        <v>544</v>
      </c>
    </row>
    <row r="8" spans="1:4" s="57" customFormat="1" ht="12.75">
      <c r="A8" s="1288"/>
      <c r="B8" s="1286"/>
      <c r="C8" s="1270"/>
      <c r="D8" s="1270"/>
    </row>
    <row r="9" spans="1:4" s="57" customFormat="1" ht="13.5" thickBot="1">
      <c r="A9" s="1289"/>
      <c r="B9" s="1287"/>
      <c r="C9" s="1238"/>
      <c r="D9" s="1238"/>
    </row>
    <row r="10" spans="1:4" s="57" customFormat="1" ht="12.75">
      <c r="A10" s="70" t="s">
        <v>173</v>
      </c>
      <c r="B10" s="70" t="s">
        <v>174</v>
      </c>
      <c r="C10" s="70" t="s">
        <v>175</v>
      </c>
      <c r="D10" s="70" t="s">
        <v>176</v>
      </c>
    </row>
    <row r="11" spans="1:4" s="57" customFormat="1" ht="12.75">
      <c r="A11" s="12"/>
      <c r="B11" s="12"/>
      <c r="C11" s="817"/>
      <c r="D11" s="817"/>
    </row>
    <row r="12" spans="1:4" s="28" customFormat="1" ht="12.75">
      <c r="A12" s="17">
        <v>6110</v>
      </c>
      <c r="B12" s="15" t="s">
        <v>63</v>
      </c>
      <c r="C12" s="789">
        <v>77653</v>
      </c>
      <c r="D12" s="789">
        <v>114162</v>
      </c>
    </row>
    <row r="13" spans="1:4" ht="12">
      <c r="A13" s="58"/>
      <c r="B13" s="59"/>
      <c r="C13" s="788"/>
      <c r="D13" s="788"/>
    </row>
    <row r="14" spans="1:4" s="28" customFormat="1" ht="12.75">
      <c r="A14" s="17">
        <v>6120</v>
      </c>
      <c r="B14" s="15" t="s">
        <v>65</v>
      </c>
      <c r="C14" s="789">
        <f>SUM(C15:C17)</f>
        <v>219597</v>
      </c>
      <c r="D14" s="789">
        <f>SUM(D15:D17)</f>
        <v>18500</v>
      </c>
    </row>
    <row r="15" spans="1:4" s="28" customFormat="1" ht="12.75">
      <c r="A15" s="58">
        <v>6121</v>
      </c>
      <c r="B15" s="59" t="s">
        <v>354</v>
      </c>
      <c r="C15" s="788">
        <v>18000</v>
      </c>
      <c r="D15" s="788">
        <v>18500</v>
      </c>
    </row>
    <row r="16" spans="1:4" ht="12">
      <c r="A16" s="151">
        <v>6125</v>
      </c>
      <c r="B16" s="152" t="s">
        <v>355</v>
      </c>
      <c r="C16" s="818">
        <v>4011</v>
      </c>
      <c r="D16" s="818"/>
    </row>
    <row r="17" spans="1:4" ht="12">
      <c r="A17" s="214">
        <v>6126</v>
      </c>
      <c r="B17" s="773" t="s">
        <v>443</v>
      </c>
      <c r="C17" s="819">
        <v>197586</v>
      </c>
      <c r="D17" s="819"/>
    </row>
    <row r="18" spans="1:4" ht="12">
      <c r="A18" s="58"/>
      <c r="B18" s="59"/>
      <c r="C18" s="788"/>
      <c r="D18" s="788"/>
    </row>
    <row r="19" spans="1:4" s="28" customFormat="1" ht="12.75">
      <c r="A19" s="17">
        <v>6100</v>
      </c>
      <c r="B19" s="15" t="s">
        <v>159</v>
      </c>
      <c r="C19" s="789">
        <f>SUM(C12+C14)</f>
        <v>297250</v>
      </c>
      <c r="D19" s="789">
        <f>SUM(D12+D14)</f>
        <v>132662</v>
      </c>
    </row>
    <row r="22" ht="12.75">
      <c r="A22" s="609"/>
    </row>
    <row r="23" ht="12.75">
      <c r="A23" s="609"/>
    </row>
  </sheetData>
  <sheetProtection/>
  <mergeCells count="6">
    <mergeCell ref="A1:C1"/>
    <mergeCell ref="C7:C9"/>
    <mergeCell ref="B7:B9"/>
    <mergeCell ref="D7:D9"/>
    <mergeCell ref="A7:A9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L87"/>
  <sheetViews>
    <sheetView zoomScalePageLayoutView="0" workbookViewId="0" topLeftCell="A53">
      <selection activeCell="D79" sqref="D79"/>
    </sheetView>
  </sheetViews>
  <sheetFormatPr defaultColWidth="9.125" defaultRowHeight="12.75"/>
  <cols>
    <col min="1" max="1" width="9.125" style="938" customWidth="1"/>
    <col min="2" max="2" width="7.00390625" style="938" customWidth="1"/>
    <col min="3" max="3" width="23.50390625" style="938" customWidth="1"/>
    <col min="4" max="4" width="10.50390625" style="938" customWidth="1"/>
    <col min="5" max="5" width="10.875" style="938" customWidth="1"/>
    <col min="6" max="6" width="10.125" style="938" customWidth="1"/>
    <col min="7" max="7" width="10.875" style="938" customWidth="1"/>
    <col min="8" max="9" width="11.00390625" style="938" customWidth="1"/>
    <col min="10" max="12" width="10.50390625" style="938" customWidth="1"/>
    <col min="13" max="16384" width="9.125" style="938" customWidth="1"/>
  </cols>
  <sheetData>
    <row r="2" spans="2:12" ht="12.75">
      <c r="B2" s="1303" t="s">
        <v>546</v>
      </c>
      <c r="C2" s="1303"/>
      <c r="D2" s="1303"/>
      <c r="E2" s="1303"/>
      <c r="F2" s="1303"/>
      <c r="G2" s="1303"/>
      <c r="H2" s="1303"/>
      <c r="I2" s="1303"/>
      <c r="J2" s="1303"/>
      <c r="K2" s="1303"/>
      <c r="L2" s="1303"/>
    </row>
    <row r="3" spans="2:12" ht="12">
      <c r="B3" s="939"/>
      <c r="C3" s="940"/>
      <c r="D3" s="940"/>
      <c r="E3" s="940"/>
      <c r="F3" s="940"/>
      <c r="G3" s="940"/>
      <c r="H3" s="940"/>
      <c r="I3" s="940"/>
      <c r="J3" s="940"/>
      <c r="K3" s="940"/>
      <c r="L3" s="940"/>
    </row>
    <row r="4" spans="2:12" ht="12.75">
      <c r="B4" s="1303" t="s">
        <v>547</v>
      </c>
      <c r="C4" s="1276"/>
      <c r="D4" s="1276"/>
      <c r="E4" s="1276"/>
      <c r="F4" s="1276"/>
      <c r="G4" s="1276"/>
      <c r="H4" s="1276"/>
      <c r="I4" s="1276"/>
      <c r="J4" s="1276"/>
      <c r="K4" s="1276"/>
      <c r="L4" s="1276"/>
    </row>
    <row r="5" spans="5:10" ht="15">
      <c r="E5" s="941"/>
      <c r="F5" s="941"/>
      <c r="G5" s="941"/>
      <c r="H5" s="941"/>
      <c r="I5" s="941"/>
      <c r="J5" s="941"/>
    </row>
    <row r="6" spans="2:10" ht="12.75">
      <c r="B6" s="1304" t="s">
        <v>548</v>
      </c>
      <c r="C6" s="1305"/>
      <c r="D6" s="1305"/>
      <c r="E6" s="1305"/>
      <c r="F6" s="1305"/>
      <c r="G6" s="942"/>
      <c r="H6" s="942"/>
      <c r="I6" s="942"/>
      <c r="J6" s="942"/>
    </row>
    <row r="7" spans="2:12" ht="12.75">
      <c r="B7" s="943"/>
      <c r="C7" s="943"/>
      <c r="D7" s="943"/>
      <c r="E7" s="944" t="s">
        <v>392</v>
      </c>
      <c r="F7" s="945"/>
      <c r="G7" s="945"/>
      <c r="H7" s="945"/>
      <c r="I7" s="945"/>
      <c r="J7" s="945"/>
      <c r="K7" s="945"/>
      <c r="L7" s="945"/>
    </row>
    <row r="8" spans="2:12" ht="22.5" customHeight="1">
      <c r="B8" s="1292" t="s">
        <v>549</v>
      </c>
      <c r="C8" s="1292" t="s">
        <v>550</v>
      </c>
      <c r="D8" s="1292" t="s">
        <v>551</v>
      </c>
      <c r="E8" s="1291" t="s">
        <v>187</v>
      </c>
      <c r="F8" s="1298"/>
      <c r="G8" s="1298"/>
      <c r="H8" s="1298"/>
      <c r="I8" s="1298"/>
      <c r="J8" s="1298"/>
      <c r="K8" s="1298"/>
      <c r="L8" s="1298"/>
    </row>
    <row r="9" spans="2:12" ht="21.75" customHeight="1">
      <c r="B9" s="1292"/>
      <c r="C9" s="1292"/>
      <c r="D9" s="1292"/>
      <c r="E9" s="1292"/>
      <c r="F9" s="1298"/>
      <c r="G9" s="1298"/>
      <c r="H9" s="1298"/>
      <c r="I9" s="1298"/>
      <c r="J9" s="1298"/>
      <c r="K9" s="1298"/>
      <c r="L9" s="1298"/>
    </row>
    <row r="10" spans="2:12" ht="18" customHeight="1" thickBot="1">
      <c r="B10" s="1293"/>
      <c r="C10" s="1293"/>
      <c r="D10" s="1293"/>
      <c r="E10" s="1293"/>
      <c r="F10" s="1299"/>
      <c r="G10" s="1299"/>
      <c r="H10" s="1299"/>
      <c r="I10" s="1299"/>
      <c r="J10" s="1299"/>
      <c r="K10" s="1299"/>
      <c r="L10" s="1299"/>
    </row>
    <row r="11" spans="2:12" ht="13.5" thickTop="1">
      <c r="B11" s="1300" t="s">
        <v>554</v>
      </c>
      <c r="C11" s="946" t="s">
        <v>552</v>
      </c>
      <c r="D11" s="947">
        <v>48000</v>
      </c>
      <c r="E11" s="948">
        <f aca="true" t="shared" si="0" ref="E11:E23">SUM(D11)</f>
        <v>48000</v>
      </c>
      <c r="F11" s="949"/>
      <c r="G11" s="949"/>
      <c r="H11" s="949"/>
      <c r="I11" s="949"/>
      <c r="J11" s="949"/>
      <c r="K11" s="949"/>
      <c r="L11" s="949"/>
    </row>
    <row r="12" spans="2:12" ht="12.75">
      <c r="B12" s="1300"/>
      <c r="C12" s="946" t="s">
        <v>553</v>
      </c>
      <c r="D12" s="947">
        <v>1591</v>
      </c>
      <c r="E12" s="948">
        <f>SUM(D12)</f>
        <v>1591</v>
      </c>
      <c r="F12" s="949"/>
      <c r="G12" s="949"/>
      <c r="H12" s="949"/>
      <c r="I12" s="949"/>
      <c r="J12" s="949"/>
      <c r="K12" s="949"/>
      <c r="L12" s="949"/>
    </row>
    <row r="13" spans="2:12" ht="12.75">
      <c r="B13" s="1301" t="s">
        <v>555</v>
      </c>
      <c r="C13" s="946" t="s">
        <v>552</v>
      </c>
      <c r="D13" s="947">
        <v>48000</v>
      </c>
      <c r="E13" s="948">
        <f t="shared" si="0"/>
        <v>48000</v>
      </c>
      <c r="F13" s="949"/>
      <c r="G13" s="949"/>
      <c r="H13" s="949"/>
      <c r="I13" s="949"/>
      <c r="J13" s="949"/>
      <c r="K13" s="949"/>
      <c r="L13" s="949"/>
    </row>
    <row r="14" spans="2:12" ht="12.75">
      <c r="B14" s="1302"/>
      <c r="C14" s="946" t="s">
        <v>553</v>
      </c>
      <c r="D14" s="947">
        <v>1331</v>
      </c>
      <c r="E14" s="948">
        <f>SUM(D14)</f>
        <v>1331</v>
      </c>
      <c r="F14" s="949"/>
      <c r="G14" s="949"/>
      <c r="H14" s="949"/>
      <c r="I14" s="949"/>
      <c r="J14" s="949"/>
      <c r="K14" s="949"/>
      <c r="L14" s="949"/>
    </row>
    <row r="15" spans="2:12" ht="12.75">
      <c r="B15" s="1300" t="s">
        <v>556</v>
      </c>
      <c r="C15" s="946" t="s">
        <v>552</v>
      </c>
      <c r="D15" s="947">
        <v>48000</v>
      </c>
      <c r="E15" s="948">
        <f t="shared" si="0"/>
        <v>48000</v>
      </c>
      <c r="F15" s="949"/>
      <c r="G15" s="949"/>
      <c r="H15" s="949"/>
      <c r="I15" s="949"/>
      <c r="J15" s="949"/>
      <c r="K15" s="949"/>
      <c r="L15" s="949"/>
    </row>
    <row r="16" spans="2:12" ht="12.75">
      <c r="B16" s="1300"/>
      <c r="C16" s="946" t="s">
        <v>553</v>
      </c>
      <c r="D16" s="947">
        <v>1075</v>
      </c>
      <c r="E16" s="948">
        <f>SUM(D16)</f>
        <v>1075</v>
      </c>
      <c r="F16" s="949"/>
      <c r="G16" s="949"/>
      <c r="H16" s="949"/>
      <c r="I16" s="949"/>
      <c r="J16" s="949"/>
      <c r="K16" s="949"/>
      <c r="L16" s="949"/>
    </row>
    <row r="17" spans="2:12" ht="12.75">
      <c r="B17" s="1301" t="s">
        <v>557</v>
      </c>
      <c r="C17" s="946" t="s">
        <v>552</v>
      </c>
      <c r="D17" s="947">
        <v>48000</v>
      </c>
      <c r="E17" s="948">
        <f t="shared" si="0"/>
        <v>48000</v>
      </c>
      <c r="F17" s="949"/>
      <c r="G17" s="949"/>
      <c r="H17" s="949"/>
      <c r="I17" s="949"/>
      <c r="J17" s="949"/>
      <c r="K17" s="949"/>
      <c r="L17" s="949"/>
    </row>
    <row r="18" spans="2:12" ht="12.75">
      <c r="B18" s="1302"/>
      <c r="C18" s="946" t="s">
        <v>553</v>
      </c>
      <c r="D18" s="947">
        <v>812</v>
      </c>
      <c r="E18" s="948">
        <f>SUM(D18)</f>
        <v>812</v>
      </c>
      <c r="F18" s="949"/>
      <c r="G18" s="949"/>
      <c r="H18" s="949"/>
      <c r="I18" s="949"/>
      <c r="J18" s="949"/>
      <c r="K18" s="949"/>
      <c r="L18" s="949"/>
    </row>
    <row r="19" spans="2:12" ht="12.75">
      <c r="B19" s="1300" t="s">
        <v>558</v>
      </c>
      <c r="C19" s="946" t="s">
        <v>552</v>
      </c>
      <c r="D19" s="947">
        <v>48000</v>
      </c>
      <c r="E19" s="948">
        <f t="shared" si="0"/>
        <v>48000</v>
      </c>
      <c r="F19" s="949"/>
      <c r="G19" s="949"/>
      <c r="H19" s="949"/>
      <c r="I19" s="949"/>
      <c r="J19" s="949"/>
      <c r="K19" s="949"/>
      <c r="L19" s="949"/>
    </row>
    <row r="20" spans="2:12" ht="12.75">
      <c r="B20" s="1300"/>
      <c r="C20" s="946" t="s">
        <v>553</v>
      </c>
      <c r="D20" s="947">
        <v>552</v>
      </c>
      <c r="E20" s="948">
        <f>SUM(D20)</f>
        <v>552</v>
      </c>
      <c r="F20" s="949"/>
      <c r="G20" s="949"/>
      <c r="H20" s="949"/>
      <c r="I20" s="949"/>
      <c r="J20" s="949"/>
      <c r="K20" s="949"/>
      <c r="L20" s="949"/>
    </row>
    <row r="21" spans="2:12" ht="12.75">
      <c r="B21" s="1301" t="s">
        <v>559</v>
      </c>
      <c r="C21" s="946" t="s">
        <v>552</v>
      </c>
      <c r="D21" s="947">
        <v>48000</v>
      </c>
      <c r="E21" s="948">
        <f t="shared" si="0"/>
        <v>48000</v>
      </c>
      <c r="F21" s="949"/>
      <c r="G21" s="949"/>
      <c r="H21" s="949"/>
      <c r="I21" s="949"/>
      <c r="J21" s="949"/>
      <c r="K21" s="949"/>
      <c r="L21" s="949"/>
    </row>
    <row r="22" spans="2:12" ht="12.75">
      <c r="B22" s="1302"/>
      <c r="C22" s="946" t="s">
        <v>553</v>
      </c>
      <c r="D22" s="947">
        <v>292</v>
      </c>
      <c r="E22" s="948">
        <f>SUM(D22)</f>
        <v>292</v>
      </c>
      <c r="F22" s="949"/>
      <c r="G22" s="949"/>
      <c r="H22" s="949"/>
      <c r="I22" s="949"/>
      <c r="J22" s="949"/>
      <c r="K22" s="949"/>
      <c r="L22" s="949"/>
    </row>
    <row r="23" spans="2:12" ht="12.75">
      <c r="B23" s="1301" t="s">
        <v>560</v>
      </c>
      <c r="C23" s="946" t="s">
        <v>552</v>
      </c>
      <c r="D23" s="947">
        <v>12000</v>
      </c>
      <c r="E23" s="948">
        <f t="shared" si="0"/>
        <v>12000</v>
      </c>
      <c r="F23" s="949"/>
      <c r="G23" s="949"/>
      <c r="H23" s="949"/>
      <c r="I23" s="949"/>
      <c r="J23" s="949"/>
      <c r="K23" s="949"/>
      <c r="L23" s="949"/>
    </row>
    <row r="24" spans="2:12" ht="12.75">
      <c r="B24" s="1302"/>
      <c r="C24" s="946" t="s">
        <v>553</v>
      </c>
      <c r="D24" s="947">
        <v>32</v>
      </c>
      <c r="E24" s="948">
        <f>SUM(D24)</f>
        <v>32</v>
      </c>
      <c r="F24" s="949"/>
      <c r="G24" s="949"/>
      <c r="H24" s="949"/>
      <c r="I24" s="949"/>
      <c r="J24" s="949"/>
      <c r="K24" s="949"/>
      <c r="L24" s="949"/>
    </row>
    <row r="25" spans="2:12" ht="12.75">
      <c r="B25" s="950"/>
      <c r="C25" s="950"/>
      <c r="D25" s="949"/>
      <c r="E25" s="949"/>
      <c r="F25" s="949"/>
      <c r="G25" s="949"/>
      <c r="H25" s="949"/>
      <c r="I25" s="949"/>
      <c r="J25" s="949"/>
      <c r="K25" s="949"/>
      <c r="L25" s="949"/>
    </row>
    <row r="26" spans="2:12" ht="12.75">
      <c r="B26" s="951" t="s">
        <v>561</v>
      </c>
      <c r="E26" s="945"/>
      <c r="F26" s="944"/>
      <c r="G26" s="952"/>
      <c r="H26" s="953"/>
      <c r="I26" s="953"/>
      <c r="J26" s="953"/>
      <c r="K26" s="953"/>
      <c r="L26" s="953"/>
    </row>
    <row r="27" spans="2:12" ht="12.75">
      <c r="B27" s="951"/>
      <c r="E27" s="968" t="s">
        <v>392</v>
      </c>
      <c r="F27" s="964"/>
      <c r="G27" s="952"/>
      <c r="H27" s="953"/>
      <c r="I27" s="953"/>
      <c r="J27" s="953"/>
      <c r="K27" s="953"/>
      <c r="L27" s="953"/>
    </row>
    <row r="28" spans="2:8" ht="12.75">
      <c r="B28" s="1296" t="s">
        <v>562</v>
      </c>
      <c r="C28" s="1297"/>
      <c r="D28" s="955" t="s">
        <v>1143</v>
      </c>
      <c r="E28" s="956" t="s">
        <v>555</v>
      </c>
      <c r="F28" s="957"/>
      <c r="G28" s="958"/>
      <c r="H28" s="958"/>
    </row>
    <row r="29" spans="2:8" ht="12.75">
      <c r="B29" s="959" t="s">
        <v>563</v>
      </c>
      <c r="C29" s="960"/>
      <c r="D29" s="947">
        <v>18122</v>
      </c>
      <c r="E29" s="961">
        <v>18122</v>
      </c>
      <c r="F29" s="962"/>
      <c r="G29" s="949"/>
      <c r="H29" s="949"/>
    </row>
    <row r="30" spans="2:8" ht="12.75">
      <c r="B30" s="963"/>
      <c r="C30" s="963"/>
      <c r="D30" s="949"/>
      <c r="E30" s="949"/>
      <c r="F30" s="949"/>
      <c r="G30" s="949"/>
      <c r="H30" s="949"/>
    </row>
    <row r="31" spans="2:8" ht="12.75">
      <c r="B31" s="951" t="s">
        <v>564</v>
      </c>
      <c r="D31" s="943"/>
      <c r="E31" s="944" t="s">
        <v>392</v>
      </c>
      <c r="F31" s="964"/>
      <c r="G31" s="949"/>
      <c r="H31" s="949"/>
    </row>
    <row r="32" spans="2:8" ht="12.75">
      <c r="B32" s="1296" t="s">
        <v>562</v>
      </c>
      <c r="C32" s="1297"/>
      <c r="D32" s="965" t="s">
        <v>554</v>
      </c>
      <c r="E32" s="955" t="s">
        <v>555</v>
      </c>
      <c r="F32" s="957"/>
      <c r="G32" s="949"/>
      <c r="H32" s="949"/>
    </row>
    <row r="33" spans="2:8" ht="12.75">
      <c r="B33" s="959" t="s">
        <v>1142</v>
      </c>
      <c r="C33" s="960"/>
      <c r="D33" s="947">
        <v>575000</v>
      </c>
      <c r="E33" s="947">
        <v>500000</v>
      </c>
      <c r="F33" s="962"/>
      <c r="G33" s="949"/>
      <c r="H33" s="949"/>
    </row>
    <row r="34" spans="2:8" ht="12.75">
      <c r="B34" s="963"/>
      <c r="C34" s="963"/>
      <c r="D34" s="949"/>
      <c r="E34" s="949"/>
      <c r="F34" s="949"/>
      <c r="G34" s="966"/>
      <c r="H34" s="966"/>
    </row>
    <row r="35" spans="2:8" ht="13.5" customHeight="1">
      <c r="B35" s="967" t="s">
        <v>565</v>
      </c>
      <c r="C35" s="943"/>
      <c r="D35" s="943"/>
      <c r="E35" s="943"/>
      <c r="F35" s="943"/>
      <c r="G35" s="943"/>
      <c r="H35" s="968" t="s">
        <v>392</v>
      </c>
    </row>
    <row r="36" spans="2:8" ht="12.75">
      <c r="B36" s="1296" t="s">
        <v>172</v>
      </c>
      <c r="C36" s="1297"/>
      <c r="D36" s="969" t="s">
        <v>554</v>
      </c>
      <c r="E36" s="969" t="s">
        <v>555</v>
      </c>
      <c r="F36" s="969" t="s">
        <v>556</v>
      </c>
      <c r="G36" s="955" t="s">
        <v>557</v>
      </c>
      <c r="H36" s="955" t="s">
        <v>558</v>
      </c>
    </row>
    <row r="37" spans="2:8" ht="12.75">
      <c r="B37" s="959" t="s">
        <v>566</v>
      </c>
      <c r="C37" s="954"/>
      <c r="D37" s="970">
        <v>4001</v>
      </c>
      <c r="E37" s="970">
        <v>333</v>
      </c>
      <c r="F37" s="970"/>
      <c r="G37" s="971"/>
      <c r="H37" s="971"/>
    </row>
    <row r="38" spans="2:8" ht="12.75">
      <c r="B38" s="959" t="s">
        <v>567</v>
      </c>
      <c r="C38" s="954"/>
      <c r="D38" s="970">
        <v>236</v>
      </c>
      <c r="E38" s="970">
        <v>40</v>
      </c>
      <c r="F38" s="970"/>
      <c r="G38" s="971"/>
      <c r="H38" s="971"/>
    </row>
    <row r="39" spans="2:8" ht="12.75">
      <c r="B39" s="959" t="s">
        <v>568</v>
      </c>
      <c r="C39" s="954"/>
      <c r="D39" s="970">
        <v>356</v>
      </c>
      <c r="E39" s="970">
        <v>711</v>
      </c>
      <c r="F39" s="970"/>
      <c r="G39" s="971"/>
      <c r="H39" s="971"/>
    </row>
    <row r="40" spans="2:8" ht="12.75">
      <c r="B40" s="959" t="s">
        <v>569</v>
      </c>
      <c r="C40" s="954"/>
      <c r="D40" s="970">
        <v>347</v>
      </c>
      <c r="E40" s="970">
        <v>266</v>
      </c>
      <c r="F40" s="970"/>
      <c r="G40" s="971"/>
      <c r="H40" s="971"/>
    </row>
    <row r="41" spans="2:8" ht="12.75">
      <c r="B41" s="959" t="s">
        <v>570</v>
      </c>
      <c r="C41" s="954"/>
      <c r="D41" s="970">
        <v>750</v>
      </c>
      <c r="E41" s="972">
        <v>375</v>
      </c>
      <c r="F41" s="970"/>
      <c r="G41" s="971"/>
      <c r="H41" s="971"/>
    </row>
    <row r="42" spans="2:8" ht="12.75">
      <c r="B42" s="959" t="s">
        <v>571</v>
      </c>
      <c r="C42" s="954"/>
      <c r="D42" s="970">
        <v>1620</v>
      </c>
      <c r="E42" s="972">
        <v>1620</v>
      </c>
      <c r="F42" s="970"/>
      <c r="G42" s="971"/>
      <c r="H42" s="971"/>
    </row>
    <row r="43" spans="2:8" ht="12.75">
      <c r="B43" s="959" t="s">
        <v>572</v>
      </c>
      <c r="C43" s="954"/>
      <c r="D43" s="970">
        <v>119</v>
      </c>
      <c r="E43" s="972">
        <v>33</v>
      </c>
      <c r="F43" s="970"/>
      <c r="G43" s="971"/>
      <c r="H43" s="971"/>
    </row>
    <row r="44" spans="2:8" ht="12.75">
      <c r="B44" s="959" t="s">
        <v>573</v>
      </c>
      <c r="C44" s="954"/>
      <c r="D44" s="970">
        <v>1241</v>
      </c>
      <c r="E44" s="972">
        <v>170</v>
      </c>
      <c r="F44" s="970"/>
      <c r="G44" s="971"/>
      <c r="H44" s="971"/>
    </row>
    <row r="45" spans="2:8" ht="12.75">
      <c r="B45" s="959" t="s">
        <v>574</v>
      </c>
      <c r="C45" s="954"/>
      <c r="D45" s="970">
        <v>6838</v>
      </c>
      <c r="E45" s="972">
        <v>2441</v>
      </c>
      <c r="F45" s="970"/>
      <c r="G45" s="971"/>
      <c r="H45" s="971"/>
    </row>
    <row r="46" spans="2:8" ht="12.75">
      <c r="B46" s="959" t="s">
        <v>575</v>
      </c>
      <c r="C46" s="954"/>
      <c r="D46" s="970">
        <v>5080</v>
      </c>
      <c r="E46" s="972">
        <v>1016</v>
      </c>
      <c r="F46" s="970"/>
      <c r="G46" s="971"/>
      <c r="H46" s="971"/>
    </row>
    <row r="47" spans="2:8" ht="12.75">
      <c r="B47" s="959" t="s">
        <v>576</v>
      </c>
      <c r="C47" s="954"/>
      <c r="D47" s="970">
        <v>1957</v>
      </c>
      <c r="E47" s="972">
        <v>3913</v>
      </c>
      <c r="F47" s="970"/>
      <c r="G47" s="971"/>
      <c r="H47" s="971"/>
    </row>
    <row r="48" spans="2:8" ht="12.75">
      <c r="B48" s="959" t="s">
        <v>577</v>
      </c>
      <c r="C48" s="954"/>
      <c r="D48" s="970"/>
      <c r="E48" s="972">
        <v>4800</v>
      </c>
      <c r="F48" s="970"/>
      <c r="G48" s="971"/>
      <c r="H48" s="971"/>
    </row>
    <row r="49" spans="2:8" ht="12.75">
      <c r="B49" s="959" t="s">
        <v>578</v>
      </c>
      <c r="C49" s="954"/>
      <c r="D49" s="970">
        <v>4763</v>
      </c>
      <c r="E49" s="972">
        <v>4763</v>
      </c>
      <c r="F49" s="970"/>
      <c r="G49" s="971"/>
      <c r="H49" s="971"/>
    </row>
    <row r="50" spans="2:8" ht="12.75">
      <c r="B50" s="959" t="s">
        <v>579</v>
      </c>
      <c r="C50" s="954"/>
      <c r="D50" s="970">
        <v>969</v>
      </c>
      <c r="E50" s="972">
        <v>692</v>
      </c>
      <c r="F50" s="970"/>
      <c r="G50" s="971"/>
      <c r="H50" s="971"/>
    </row>
    <row r="51" spans="2:8" ht="12.75">
      <c r="B51" s="959" t="s">
        <v>580</v>
      </c>
      <c r="C51" s="954"/>
      <c r="D51" s="970">
        <v>1567</v>
      </c>
      <c r="E51" s="972">
        <v>1061</v>
      </c>
      <c r="F51" s="970"/>
      <c r="G51" s="971"/>
      <c r="H51" s="971"/>
    </row>
    <row r="52" spans="2:8" ht="12.75">
      <c r="B52" s="959" t="s">
        <v>1160</v>
      </c>
      <c r="C52" s="954"/>
      <c r="D52" s="970">
        <v>502</v>
      </c>
      <c r="E52" s="972">
        <v>610</v>
      </c>
      <c r="F52" s="970"/>
      <c r="G52" s="971"/>
      <c r="H52" s="971"/>
    </row>
    <row r="53" spans="2:8" ht="12.75">
      <c r="B53" s="1294" t="s">
        <v>581</v>
      </c>
      <c r="C53" s="1295"/>
      <c r="D53" s="975">
        <v>8500</v>
      </c>
      <c r="E53" s="976">
        <v>1417</v>
      </c>
      <c r="F53" s="970"/>
      <c r="G53" s="971"/>
      <c r="H53" s="971"/>
    </row>
    <row r="54" spans="2:8" ht="12.75">
      <c r="B54" s="973" t="s">
        <v>582</v>
      </c>
      <c r="C54" s="974"/>
      <c r="D54" s="975">
        <v>2000</v>
      </c>
      <c r="E54" s="976">
        <v>400</v>
      </c>
      <c r="F54" s="970"/>
      <c r="G54" s="971"/>
      <c r="H54" s="971"/>
    </row>
    <row r="55" spans="2:8" ht="12.75">
      <c r="B55" s="973" t="s">
        <v>583</v>
      </c>
      <c r="C55" s="974"/>
      <c r="D55" s="975">
        <v>1990</v>
      </c>
      <c r="E55" s="976">
        <v>995</v>
      </c>
      <c r="F55" s="970"/>
      <c r="G55" s="971"/>
      <c r="H55" s="971"/>
    </row>
    <row r="56" spans="2:8" ht="12.75">
      <c r="B56" s="1294" t="s">
        <v>584</v>
      </c>
      <c r="C56" s="1295"/>
      <c r="D56" s="977">
        <v>8800</v>
      </c>
      <c r="E56" s="978">
        <v>8800</v>
      </c>
      <c r="F56" s="979"/>
      <c r="G56" s="971"/>
      <c r="H56" s="971"/>
    </row>
    <row r="57" spans="2:8" ht="12.75">
      <c r="B57" s="973" t="s">
        <v>585</v>
      </c>
      <c r="C57" s="974"/>
      <c r="D57" s="975">
        <v>2250</v>
      </c>
      <c r="E57" s="976">
        <v>2250</v>
      </c>
      <c r="F57" s="970"/>
      <c r="G57" s="971"/>
      <c r="H57" s="971"/>
    </row>
    <row r="58" spans="2:8" ht="12.75">
      <c r="B58" s="973" t="s">
        <v>586</v>
      </c>
      <c r="C58" s="974"/>
      <c r="D58" s="975">
        <v>3750</v>
      </c>
      <c r="E58" s="976">
        <v>1250</v>
      </c>
      <c r="F58" s="970"/>
      <c r="G58" s="971"/>
      <c r="H58" s="971"/>
    </row>
    <row r="59" spans="2:8" ht="12.75">
      <c r="B59" s="973" t="s">
        <v>587</v>
      </c>
      <c r="C59" s="974"/>
      <c r="D59" s="975">
        <v>4167</v>
      </c>
      <c r="E59" s="976">
        <v>835</v>
      </c>
      <c r="F59" s="970"/>
      <c r="G59" s="971"/>
      <c r="H59" s="971"/>
    </row>
    <row r="60" spans="2:8" ht="12.75">
      <c r="B60" s="973" t="s">
        <v>588</v>
      </c>
      <c r="C60" s="974"/>
      <c r="D60" s="975">
        <v>2760</v>
      </c>
      <c r="E60" s="976">
        <v>1380</v>
      </c>
      <c r="F60" s="970"/>
      <c r="G60" s="971"/>
      <c r="H60" s="971"/>
    </row>
    <row r="61" spans="2:8" ht="12.75">
      <c r="B61" s="973" t="s">
        <v>1144</v>
      </c>
      <c r="C61" s="974"/>
      <c r="D61" s="975">
        <v>850</v>
      </c>
      <c r="E61" s="976">
        <v>850</v>
      </c>
      <c r="F61" s="970"/>
      <c r="G61" s="971"/>
      <c r="H61" s="971"/>
    </row>
    <row r="62" spans="2:8" ht="12.75">
      <c r="B62" s="1294" t="s">
        <v>589</v>
      </c>
      <c r="C62" s="1295"/>
      <c r="D62" s="975">
        <v>150000</v>
      </c>
      <c r="E62" s="976">
        <v>50000</v>
      </c>
      <c r="F62" s="970"/>
      <c r="G62" s="971"/>
      <c r="H62" s="971"/>
    </row>
    <row r="63" spans="2:8" ht="12.75">
      <c r="B63" s="973" t="s">
        <v>590</v>
      </c>
      <c r="C63" s="974"/>
      <c r="D63" s="975">
        <v>2100</v>
      </c>
      <c r="E63" s="976">
        <v>3600</v>
      </c>
      <c r="F63" s="970">
        <v>3600</v>
      </c>
      <c r="G63" s="971">
        <v>1500</v>
      </c>
      <c r="H63" s="971"/>
    </row>
    <row r="64" spans="2:8" ht="12.75">
      <c r="B64" s="973" t="s">
        <v>591</v>
      </c>
      <c r="C64" s="974"/>
      <c r="D64" s="975">
        <v>1000</v>
      </c>
      <c r="E64" s="976">
        <v>1000</v>
      </c>
      <c r="F64" s="970"/>
      <c r="G64" s="971"/>
      <c r="H64" s="971"/>
    </row>
    <row r="65" spans="2:8" ht="12.75">
      <c r="B65" s="973" t="s">
        <v>592</v>
      </c>
      <c r="C65" s="974"/>
      <c r="D65" s="975">
        <v>139282</v>
      </c>
      <c r="E65" s="976">
        <v>139282</v>
      </c>
      <c r="F65" s="970"/>
      <c r="G65" s="970"/>
      <c r="H65" s="970"/>
    </row>
    <row r="66" spans="2:8" ht="12.75">
      <c r="B66" s="981" t="s">
        <v>593</v>
      </c>
      <c r="C66" s="982"/>
      <c r="D66" s="970">
        <v>3000</v>
      </c>
      <c r="E66" s="970">
        <v>3000</v>
      </c>
      <c r="F66" s="970"/>
      <c r="G66" s="971"/>
      <c r="H66" s="971"/>
    </row>
    <row r="67" spans="2:8" ht="12.75">
      <c r="B67" s="981" t="s">
        <v>32</v>
      </c>
      <c r="C67" s="982"/>
      <c r="D67" s="970">
        <v>2500</v>
      </c>
      <c r="E67" s="970">
        <v>2500</v>
      </c>
      <c r="F67" s="970"/>
      <c r="G67" s="971"/>
      <c r="H67" s="971"/>
    </row>
    <row r="68" spans="2:8" ht="12.75">
      <c r="B68" s="959" t="s">
        <v>594</v>
      </c>
      <c r="C68" s="954"/>
      <c r="D68" s="970">
        <v>5000</v>
      </c>
      <c r="E68" s="970">
        <v>5000</v>
      </c>
      <c r="F68" s="970"/>
      <c r="G68" s="971"/>
      <c r="H68" s="971"/>
    </row>
    <row r="69" spans="2:8" ht="12.75">
      <c r="B69" s="981" t="s">
        <v>595</v>
      </c>
      <c r="C69" s="982"/>
      <c r="D69" s="970">
        <v>5000</v>
      </c>
      <c r="E69" s="970">
        <v>5000</v>
      </c>
      <c r="F69" s="970"/>
      <c r="G69" s="970"/>
      <c r="H69" s="970"/>
    </row>
    <row r="70" spans="2:8" ht="12.75">
      <c r="B70" s="959" t="s">
        <v>596</v>
      </c>
      <c r="C70" s="954"/>
      <c r="D70" s="970">
        <v>3000</v>
      </c>
      <c r="E70" s="970">
        <v>3000</v>
      </c>
      <c r="F70" s="970"/>
      <c r="G70" s="971"/>
      <c r="H70" s="971"/>
    </row>
    <row r="71" spans="2:8" ht="12.75">
      <c r="B71" s="981" t="s">
        <v>597</v>
      </c>
      <c r="C71" s="982"/>
      <c r="D71" s="970">
        <v>3000</v>
      </c>
      <c r="E71" s="970">
        <v>3000</v>
      </c>
      <c r="F71" s="970"/>
      <c r="G71" s="971"/>
      <c r="H71" s="971"/>
    </row>
    <row r="72" spans="2:8" ht="12.75">
      <c r="B72" s="981" t="s">
        <v>598</v>
      </c>
      <c r="C72" s="982"/>
      <c r="D72" s="970">
        <v>1500</v>
      </c>
      <c r="E72" s="970">
        <v>1500</v>
      </c>
      <c r="F72" s="970"/>
      <c r="G72" s="971"/>
      <c r="H72" s="971"/>
    </row>
    <row r="73" spans="2:8" ht="12.75">
      <c r="B73" s="981" t="s">
        <v>599</v>
      </c>
      <c r="C73" s="982"/>
      <c r="D73" s="970">
        <v>2880</v>
      </c>
      <c r="E73" s="972">
        <v>2880</v>
      </c>
      <c r="F73" s="970"/>
      <c r="G73" s="971"/>
      <c r="H73" s="971"/>
    </row>
    <row r="74" spans="2:8" ht="12.75">
      <c r="B74" s="981" t="s">
        <v>600</v>
      </c>
      <c r="C74" s="982"/>
      <c r="D74" s="970">
        <v>1440</v>
      </c>
      <c r="E74" s="972">
        <v>1440</v>
      </c>
      <c r="F74" s="970"/>
      <c r="G74" s="971"/>
      <c r="H74" s="971"/>
    </row>
    <row r="75" spans="2:8" ht="12.75">
      <c r="B75" s="981" t="s">
        <v>601</v>
      </c>
      <c r="C75" s="982"/>
      <c r="D75" s="970">
        <v>34671</v>
      </c>
      <c r="E75" s="972">
        <v>34671</v>
      </c>
      <c r="F75" s="970"/>
      <c r="G75" s="970"/>
      <c r="H75" s="971"/>
    </row>
    <row r="76" spans="2:8" ht="12.75">
      <c r="B76" s="1296" t="s">
        <v>172</v>
      </c>
      <c r="C76" s="1297"/>
      <c r="D76" s="955" t="s">
        <v>554</v>
      </c>
      <c r="E76" s="980" t="s">
        <v>555</v>
      </c>
      <c r="F76" s="955" t="s">
        <v>556</v>
      </c>
      <c r="G76" s="955" t="s">
        <v>557</v>
      </c>
      <c r="H76" s="955" t="s">
        <v>558</v>
      </c>
    </row>
    <row r="77" spans="2:8" ht="12.75">
      <c r="B77" s="981" t="s">
        <v>602</v>
      </c>
      <c r="C77" s="982"/>
      <c r="D77" s="970">
        <v>997661</v>
      </c>
      <c r="E77" s="972">
        <v>997661</v>
      </c>
      <c r="F77" s="970"/>
      <c r="G77" s="970"/>
      <c r="H77" s="971"/>
    </row>
    <row r="78" spans="2:8" ht="12.75">
      <c r="B78" s="981" t="s">
        <v>603</v>
      </c>
      <c r="C78" s="982"/>
      <c r="D78" s="970">
        <v>279083</v>
      </c>
      <c r="E78" s="972">
        <v>279083</v>
      </c>
      <c r="F78" s="970"/>
      <c r="G78" s="970"/>
      <c r="H78" s="971"/>
    </row>
    <row r="79" spans="2:8" ht="12.75">
      <c r="B79" s="981" t="s">
        <v>604</v>
      </c>
      <c r="C79" s="982"/>
      <c r="D79" s="970">
        <v>407766</v>
      </c>
      <c r="E79" s="972">
        <v>407766</v>
      </c>
      <c r="F79" s="970"/>
      <c r="G79" s="970"/>
      <c r="H79" s="970"/>
    </row>
    <row r="80" spans="2:8" ht="12.75">
      <c r="B80" s="973" t="s">
        <v>605</v>
      </c>
      <c r="C80" s="974"/>
      <c r="D80" s="975">
        <v>694</v>
      </c>
      <c r="E80" s="976">
        <v>694</v>
      </c>
      <c r="F80" s="975">
        <v>694</v>
      </c>
      <c r="G80" s="947">
        <v>694</v>
      </c>
      <c r="H80" s="947"/>
    </row>
    <row r="81" spans="2:8" ht="12.75">
      <c r="B81" s="973" t="s">
        <v>606</v>
      </c>
      <c r="C81" s="974"/>
      <c r="D81" s="975">
        <v>1143</v>
      </c>
      <c r="E81" s="976">
        <v>1143</v>
      </c>
      <c r="F81" s="975"/>
      <c r="G81" s="975"/>
      <c r="H81" s="975"/>
    </row>
    <row r="82" spans="2:8" ht="12.75">
      <c r="B82" s="973" t="s">
        <v>607</v>
      </c>
      <c r="C82" s="974"/>
      <c r="D82" s="975">
        <v>28391</v>
      </c>
      <c r="E82" s="976">
        <v>6614</v>
      </c>
      <c r="F82" s="975"/>
      <c r="G82" s="975"/>
      <c r="H82" s="975"/>
    </row>
    <row r="83" spans="2:8" ht="12.75">
      <c r="B83" s="973" t="s">
        <v>608</v>
      </c>
      <c r="C83" s="974"/>
      <c r="D83" s="975">
        <v>7000</v>
      </c>
      <c r="E83" s="976">
        <v>2333</v>
      </c>
      <c r="F83" s="975"/>
      <c r="G83" s="975"/>
      <c r="H83" s="975"/>
    </row>
    <row r="84" spans="2:8" ht="12.75">
      <c r="B84" s="1294" t="s">
        <v>150</v>
      </c>
      <c r="C84" s="1295"/>
      <c r="D84" s="975">
        <v>10000</v>
      </c>
      <c r="E84" s="976">
        <v>8000</v>
      </c>
      <c r="F84" s="975">
        <v>5698</v>
      </c>
      <c r="G84" s="947"/>
      <c r="H84" s="947"/>
    </row>
    <row r="85" spans="2:8" ht="12.75">
      <c r="B85" s="1294" t="s">
        <v>609</v>
      </c>
      <c r="C85" s="1295"/>
      <c r="D85" s="975">
        <v>3000</v>
      </c>
      <c r="E85" s="976">
        <v>3000</v>
      </c>
      <c r="F85" s="975"/>
      <c r="G85" s="947"/>
      <c r="H85" s="947"/>
    </row>
    <row r="86" spans="2:8" ht="12.75">
      <c r="B86" s="973" t="s">
        <v>610</v>
      </c>
      <c r="C86" s="974"/>
      <c r="D86" s="975">
        <v>7264</v>
      </c>
      <c r="E86" s="976">
        <v>3836</v>
      </c>
      <c r="F86" s="975"/>
      <c r="G86" s="947"/>
      <c r="H86" s="947"/>
    </row>
    <row r="87" spans="2:8" ht="12.75">
      <c r="B87" s="1294" t="s">
        <v>611</v>
      </c>
      <c r="C87" s="1295"/>
      <c r="D87" s="975">
        <v>542013</v>
      </c>
      <c r="E87" s="976">
        <v>542013</v>
      </c>
      <c r="F87" s="975">
        <v>542013</v>
      </c>
      <c r="G87" s="947"/>
      <c r="H87" s="947"/>
    </row>
  </sheetData>
  <sheetProtection/>
  <mergeCells count="31">
    <mergeCell ref="F8:F10"/>
    <mergeCell ref="J8:J10"/>
    <mergeCell ref="L8:L10"/>
    <mergeCell ref="I8:I10"/>
    <mergeCell ref="D8:D10"/>
    <mergeCell ref="G8:G10"/>
    <mergeCell ref="B11:B12"/>
    <mergeCell ref="B62:C62"/>
    <mergeCell ref="B17:B18"/>
    <mergeCell ref="B13:B14"/>
    <mergeCell ref="B2:L2"/>
    <mergeCell ref="B4:L4"/>
    <mergeCell ref="B6:F6"/>
    <mergeCell ref="B8:B10"/>
    <mergeCell ref="C8:C10"/>
    <mergeCell ref="H8:H10"/>
    <mergeCell ref="B56:C56"/>
    <mergeCell ref="B85:C85"/>
    <mergeCell ref="B15:B16"/>
    <mergeCell ref="B19:B20"/>
    <mergeCell ref="K8:K10"/>
    <mergeCell ref="B76:C76"/>
    <mergeCell ref="B84:C84"/>
    <mergeCell ref="B21:B22"/>
    <mergeCell ref="B23:B24"/>
    <mergeCell ref="E8:E10"/>
    <mergeCell ref="B87:C87"/>
    <mergeCell ref="B28:C28"/>
    <mergeCell ref="B32:C32"/>
    <mergeCell ref="B36:C36"/>
    <mergeCell ref="B53:C53"/>
  </mergeCells>
  <printOptions/>
  <pageMargins left="0.1968503937007874" right="0.1968503937007874" top="0.1968503937007874" bottom="0.1968503937007874" header="0" footer="0"/>
  <pageSetup firstPageNumber="47" useFirstPageNumber="1" horizontalDpi="200" verticalDpi="200" orientation="landscape" paperSize="9" scale="97" r:id="rId1"/>
  <headerFooter alignWithMargins="0">
    <oddFooter>&amp;C&amp;P.oldal</oddFooter>
  </headerFooter>
  <rowBreaks count="2" manualBreakCount="2">
    <brk id="33" max="255" man="1"/>
    <brk id="7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8">
      <selection activeCell="I24" sqref="I24"/>
    </sheetView>
  </sheetViews>
  <sheetFormatPr defaultColWidth="9.125" defaultRowHeight="12.75"/>
  <cols>
    <col min="1" max="1" width="6.875" style="983" customWidth="1"/>
    <col min="2" max="2" width="10.125" style="983" customWidth="1"/>
    <col min="3" max="3" width="32.50390625" style="983" customWidth="1"/>
    <col min="4" max="4" width="10.50390625" style="983" customWidth="1"/>
    <col min="5" max="7" width="9.125" style="983" customWidth="1"/>
    <col min="8" max="8" width="18.875" style="983" customWidth="1"/>
    <col min="9" max="9" width="15.75390625" style="983" customWidth="1"/>
    <col min="10" max="10" width="16.25390625" style="983" customWidth="1"/>
    <col min="11" max="16384" width="9.125" style="983" customWidth="1"/>
  </cols>
  <sheetData>
    <row r="1" spans="1:10" ht="12.75">
      <c r="A1" s="1331" t="s">
        <v>612</v>
      </c>
      <c r="B1" s="1331"/>
      <c r="C1" s="1331"/>
      <c r="D1" s="1331"/>
      <c r="E1" s="1331"/>
      <c r="F1" s="1331"/>
      <c r="G1" s="1331"/>
      <c r="H1" s="1331"/>
      <c r="I1" s="1331"/>
      <c r="J1" s="1331"/>
    </row>
    <row r="2" ht="16.5" customHeight="1"/>
    <row r="3" spans="1:10" ht="13.5">
      <c r="A3" s="1332" t="s">
        <v>1116</v>
      </c>
      <c r="B3" s="1332"/>
      <c r="C3" s="1332"/>
      <c r="D3" s="1332"/>
      <c r="E3" s="1332"/>
      <c r="F3" s="1332"/>
      <c r="G3" s="1332"/>
      <c r="H3" s="1332"/>
      <c r="I3" s="1332"/>
      <c r="J3" s="1332"/>
    </row>
    <row r="4" spans="1:8" ht="13.5">
      <c r="A4" s="984"/>
      <c r="B4" s="984"/>
      <c r="C4" s="984"/>
      <c r="D4" s="984"/>
      <c r="E4" s="984"/>
      <c r="F4" s="984"/>
      <c r="G4" s="984"/>
      <c r="H4" s="984"/>
    </row>
    <row r="5" spans="1:8" ht="9.75" customHeight="1">
      <c r="A5" s="984"/>
      <c r="B5" s="984"/>
      <c r="C5" s="984"/>
      <c r="D5" s="984"/>
      <c r="E5" s="984"/>
      <c r="F5" s="984"/>
      <c r="G5" s="984"/>
      <c r="H5" s="984"/>
    </row>
    <row r="6" spans="4:10" ht="12">
      <c r="D6" s="985"/>
      <c r="E6" s="985"/>
      <c r="F6" s="985"/>
      <c r="G6" s="985"/>
      <c r="H6" s="985"/>
      <c r="I6" s="986"/>
      <c r="J6" s="986" t="s">
        <v>192</v>
      </c>
    </row>
    <row r="7" spans="1:10" ht="24.75" customHeight="1">
      <c r="A7" s="1333" t="s">
        <v>297</v>
      </c>
      <c r="B7" s="1335" t="s">
        <v>172</v>
      </c>
      <c r="C7" s="1336"/>
      <c r="D7" s="1335" t="s">
        <v>613</v>
      </c>
      <c r="E7" s="1339"/>
      <c r="F7" s="1339"/>
      <c r="G7" s="1339"/>
      <c r="H7" s="1336"/>
      <c r="I7" s="1343" t="s">
        <v>500</v>
      </c>
      <c r="J7" s="1343" t="s">
        <v>543</v>
      </c>
    </row>
    <row r="8" spans="1:13" ht="25.5" customHeight="1" thickBot="1">
      <c r="A8" s="1334"/>
      <c r="B8" s="1337"/>
      <c r="C8" s="1338"/>
      <c r="D8" s="1340"/>
      <c r="E8" s="1341"/>
      <c r="F8" s="1341"/>
      <c r="G8" s="1341"/>
      <c r="H8" s="1342"/>
      <c r="I8" s="1344"/>
      <c r="J8" s="1344"/>
      <c r="M8" s="1172"/>
    </row>
    <row r="9" spans="1:13" ht="15.75" customHeight="1">
      <c r="A9" s="1306" t="s">
        <v>173</v>
      </c>
      <c r="B9" s="1322" t="s">
        <v>1145</v>
      </c>
      <c r="C9" s="1323"/>
      <c r="D9" s="1320" t="s">
        <v>320</v>
      </c>
      <c r="E9" s="987" t="s">
        <v>614</v>
      </c>
      <c r="F9" s="988"/>
      <c r="G9" s="988"/>
      <c r="H9" s="989"/>
      <c r="I9" s="990"/>
      <c r="J9" s="990"/>
      <c r="M9" s="1173"/>
    </row>
    <row r="10" spans="1:13" ht="15.75" customHeight="1">
      <c r="A10" s="1308"/>
      <c r="B10" s="1324"/>
      <c r="C10" s="1325"/>
      <c r="D10" s="1320"/>
      <c r="E10" s="987" t="s">
        <v>615</v>
      </c>
      <c r="F10" s="988"/>
      <c r="G10" s="988"/>
      <c r="H10" s="989"/>
      <c r="I10" s="991"/>
      <c r="J10" s="991">
        <v>209034</v>
      </c>
      <c r="M10" s="1172"/>
    </row>
    <row r="11" spans="1:13" ht="15.75" customHeight="1">
      <c r="A11" s="1308"/>
      <c r="B11" s="1326"/>
      <c r="C11" s="1327"/>
      <c r="D11" s="1330" t="s">
        <v>321</v>
      </c>
      <c r="E11" s="992" t="s">
        <v>322</v>
      </c>
      <c r="F11" s="993"/>
      <c r="G11" s="993"/>
      <c r="H11" s="994"/>
      <c r="I11" s="995"/>
      <c r="J11" s="995"/>
      <c r="M11" s="1172"/>
    </row>
    <row r="12" spans="1:10" ht="15.75" customHeight="1">
      <c r="A12" s="1308"/>
      <c r="B12" s="1326"/>
      <c r="C12" s="1327"/>
      <c r="D12" s="1320"/>
      <c r="E12" s="987" t="s">
        <v>616</v>
      </c>
      <c r="F12" s="988"/>
      <c r="G12" s="988"/>
      <c r="H12" s="989"/>
      <c r="I12" s="991"/>
      <c r="J12" s="991"/>
    </row>
    <row r="13" spans="1:10" ht="15.75" customHeight="1">
      <c r="A13" s="1308"/>
      <c r="B13" s="1326"/>
      <c r="C13" s="1327"/>
      <c r="D13" s="1320"/>
      <c r="E13" s="987" t="s">
        <v>323</v>
      </c>
      <c r="F13" s="988"/>
      <c r="G13" s="988"/>
      <c r="H13" s="989"/>
      <c r="I13" s="991"/>
      <c r="J13" s="991">
        <v>50400</v>
      </c>
    </row>
    <row r="14" spans="1:10" ht="15.75" customHeight="1">
      <c r="A14" s="1308"/>
      <c r="B14" s="1326"/>
      <c r="C14" s="1327"/>
      <c r="D14" s="1320"/>
      <c r="E14" s="987" t="s">
        <v>107</v>
      </c>
      <c r="F14" s="988"/>
      <c r="G14" s="988"/>
      <c r="H14" s="989"/>
      <c r="I14" s="991"/>
      <c r="J14" s="991"/>
    </row>
    <row r="15" spans="1:10" ht="15.75" customHeight="1">
      <c r="A15" s="1308"/>
      <c r="B15" s="1326"/>
      <c r="C15" s="1327"/>
      <c r="D15" s="1320"/>
      <c r="E15" s="987" t="s">
        <v>617</v>
      </c>
      <c r="F15" s="988"/>
      <c r="G15" s="988"/>
      <c r="H15" s="989"/>
      <c r="I15" s="991"/>
      <c r="J15" s="991">
        <v>264784</v>
      </c>
    </row>
    <row r="16" spans="1:10" ht="15.75" customHeight="1">
      <c r="A16" s="1308"/>
      <c r="B16" s="1326"/>
      <c r="C16" s="1327"/>
      <c r="D16" s="1320"/>
      <c r="E16" s="987" t="s">
        <v>618</v>
      </c>
      <c r="F16" s="988"/>
      <c r="G16" s="988"/>
      <c r="H16" s="989"/>
      <c r="I16" s="991"/>
      <c r="J16" s="991"/>
    </row>
    <row r="17" spans="1:10" ht="15.75" customHeight="1" thickBot="1">
      <c r="A17" s="1321"/>
      <c r="B17" s="1328"/>
      <c r="C17" s="1329"/>
      <c r="D17" s="1287"/>
      <c r="E17" s="996" t="s">
        <v>619</v>
      </c>
      <c r="F17" s="997"/>
      <c r="G17" s="997"/>
      <c r="H17" s="998"/>
      <c r="I17" s="999"/>
      <c r="J17" s="999">
        <v>106150</v>
      </c>
    </row>
    <row r="18" spans="1:10" ht="13.5" customHeight="1">
      <c r="A18" s="1306"/>
      <c r="B18" s="1310" t="s">
        <v>187</v>
      </c>
      <c r="C18" s="1311"/>
      <c r="D18" s="1318" t="s">
        <v>320</v>
      </c>
      <c r="E18" s="1174" t="s">
        <v>614</v>
      </c>
      <c r="F18" s="1175"/>
      <c r="G18" s="1175"/>
      <c r="H18" s="1176"/>
      <c r="I18" s="1000">
        <v>0</v>
      </c>
      <c r="J18" s="1000">
        <v>0</v>
      </c>
    </row>
    <row r="19" spans="1:10" ht="13.5" customHeight="1" thickBot="1">
      <c r="A19" s="1307"/>
      <c r="B19" s="1312"/>
      <c r="C19" s="1313"/>
      <c r="D19" s="1319"/>
      <c r="E19" s="1177" t="s">
        <v>615</v>
      </c>
      <c r="F19" s="997"/>
      <c r="G19" s="997"/>
      <c r="H19" s="998"/>
      <c r="I19" s="1178"/>
      <c r="J19" s="1178">
        <v>209034</v>
      </c>
    </row>
    <row r="20" spans="1:10" ht="13.5" customHeight="1">
      <c r="A20" s="1308"/>
      <c r="B20" s="1314"/>
      <c r="C20" s="1315"/>
      <c r="D20" s="1320" t="s">
        <v>321</v>
      </c>
      <c r="E20" s="987" t="s">
        <v>322</v>
      </c>
      <c r="F20" s="988"/>
      <c r="G20" s="988"/>
      <c r="H20" s="989"/>
      <c r="I20" s="1001">
        <v>0</v>
      </c>
      <c r="J20" s="1001">
        <v>0</v>
      </c>
    </row>
    <row r="21" spans="1:10" ht="13.5" customHeight="1">
      <c r="A21" s="1308"/>
      <c r="B21" s="1314"/>
      <c r="C21" s="1315"/>
      <c r="D21" s="1320"/>
      <c r="E21" s="987" t="s">
        <v>616</v>
      </c>
      <c r="F21" s="988"/>
      <c r="G21" s="988"/>
      <c r="H21" s="989"/>
      <c r="I21" s="1001">
        <v>0</v>
      </c>
      <c r="J21" s="1001">
        <v>0</v>
      </c>
    </row>
    <row r="22" spans="1:10" ht="13.5" customHeight="1">
      <c r="A22" s="1308"/>
      <c r="B22" s="1314"/>
      <c r="C22" s="1315"/>
      <c r="D22" s="1320"/>
      <c r="E22" s="987" t="s">
        <v>323</v>
      </c>
      <c r="F22" s="988"/>
      <c r="G22" s="988"/>
      <c r="H22" s="989"/>
      <c r="I22" s="1001"/>
      <c r="J22" s="1001">
        <v>50400</v>
      </c>
    </row>
    <row r="23" spans="1:10" ht="13.5" customHeight="1">
      <c r="A23" s="1308"/>
      <c r="B23" s="1314"/>
      <c r="C23" s="1315"/>
      <c r="D23" s="1320"/>
      <c r="E23" s="987" t="s">
        <v>107</v>
      </c>
      <c r="F23" s="988"/>
      <c r="G23" s="988"/>
      <c r="H23" s="989"/>
      <c r="I23" s="1003">
        <v>0</v>
      </c>
      <c r="J23" s="1003">
        <v>0</v>
      </c>
    </row>
    <row r="24" spans="1:10" ht="13.5" customHeight="1">
      <c r="A24" s="1308"/>
      <c r="B24" s="1314"/>
      <c r="C24" s="1315"/>
      <c r="D24" s="1320"/>
      <c r="E24" s="987" t="s">
        <v>108</v>
      </c>
      <c r="F24" s="988"/>
      <c r="G24" s="988"/>
      <c r="H24" s="989"/>
      <c r="I24" s="991">
        <v>0</v>
      </c>
      <c r="J24" s="991">
        <v>0</v>
      </c>
    </row>
    <row r="25" spans="1:10" ht="13.5" customHeight="1">
      <c r="A25" s="1308"/>
      <c r="B25" s="1314"/>
      <c r="C25" s="1315"/>
      <c r="D25" s="1320"/>
      <c r="E25" s="987" t="s">
        <v>618</v>
      </c>
      <c r="F25" s="988"/>
      <c r="G25" s="988"/>
      <c r="H25" s="989"/>
      <c r="I25" s="1003">
        <v>0</v>
      </c>
      <c r="J25" s="1003">
        <v>0</v>
      </c>
    </row>
    <row r="26" spans="1:10" ht="13.5" customHeight="1">
      <c r="A26" s="1308"/>
      <c r="B26" s="1314"/>
      <c r="C26" s="1315"/>
      <c r="D26" s="1320"/>
      <c r="E26" s="1004" t="s">
        <v>619</v>
      </c>
      <c r="F26" s="988"/>
      <c r="G26" s="988"/>
      <c r="H26" s="989"/>
      <c r="I26" s="1005">
        <v>0</v>
      </c>
      <c r="J26" s="1005">
        <v>0</v>
      </c>
    </row>
    <row r="27" spans="1:10" ht="13.5" customHeight="1">
      <c r="A27" s="1308"/>
      <c r="B27" s="1314"/>
      <c r="C27" s="1315"/>
      <c r="D27" s="1320"/>
      <c r="E27" s="987" t="s">
        <v>617</v>
      </c>
      <c r="F27" s="988"/>
      <c r="G27" s="988"/>
      <c r="H27" s="989"/>
      <c r="I27" s="1003"/>
      <c r="J27" s="1003">
        <v>264784</v>
      </c>
    </row>
    <row r="28" spans="1:10" ht="13.5" customHeight="1" thickBot="1">
      <c r="A28" s="1309"/>
      <c r="B28" s="1316"/>
      <c r="C28" s="1317"/>
      <c r="D28" s="1319"/>
      <c r="E28" s="996" t="s">
        <v>619</v>
      </c>
      <c r="F28" s="997"/>
      <c r="G28" s="997"/>
      <c r="H28" s="998"/>
      <c r="I28" s="1006"/>
      <c r="J28" s="1006">
        <v>106150</v>
      </c>
    </row>
    <row r="29" spans="1:8" ht="13.5" customHeight="1">
      <c r="A29" s="1007"/>
      <c r="B29" s="1002"/>
      <c r="C29" s="1002"/>
      <c r="D29" s="1008"/>
      <c r="E29" s="988"/>
      <c r="F29" s="988"/>
      <c r="G29" s="988"/>
      <c r="H29" s="988"/>
    </row>
  </sheetData>
  <sheetProtection/>
  <mergeCells count="15">
    <mergeCell ref="A1:J1"/>
    <mergeCell ref="A3:J3"/>
    <mergeCell ref="A7:A8"/>
    <mergeCell ref="B7:C8"/>
    <mergeCell ref="D7:H8"/>
    <mergeCell ref="I7:I8"/>
    <mergeCell ref="J7:J8"/>
    <mergeCell ref="A18:A28"/>
    <mergeCell ref="B18:C28"/>
    <mergeCell ref="D18:D19"/>
    <mergeCell ref="D20:D28"/>
    <mergeCell ref="A9:A17"/>
    <mergeCell ref="B9:C17"/>
    <mergeCell ref="D9:D10"/>
    <mergeCell ref="D11:D17"/>
  </mergeCells>
  <printOptions/>
  <pageMargins left="1.3779527559055118" right="1.3779527559055118" top="0.31496062992125984" bottom="0" header="0.5118110236220472" footer="0.11811023622047245"/>
  <pageSetup firstPageNumber="50" useFirstPageNumber="1" horizontalDpi="600" verticalDpi="600" orientation="landscape" paperSize="9" scale="67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86"/>
  <sheetViews>
    <sheetView zoomScalePageLayoutView="0" workbookViewId="0" topLeftCell="A55">
      <selection activeCell="J7" sqref="J7"/>
    </sheetView>
  </sheetViews>
  <sheetFormatPr defaultColWidth="9.125" defaultRowHeight="12.75"/>
  <cols>
    <col min="1" max="1" width="4.875" style="1009" customWidth="1"/>
    <col min="2" max="2" width="14.125" style="1009" customWidth="1"/>
    <col min="3" max="3" width="13.875" style="1009" customWidth="1"/>
    <col min="4" max="4" width="14.125" style="1009" customWidth="1"/>
    <col min="5" max="5" width="13.125" style="1009" customWidth="1"/>
    <col min="6" max="10" width="12.125" style="1009" customWidth="1"/>
    <col min="11" max="16384" width="9.125" style="1009" customWidth="1"/>
  </cols>
  <sheetData>
    <row r="2" spans="2:10" ht="12.75">
      <c r="B2" s="1380" t="s">
        <v>620</v>
      </c>
      <c r="C2" s="1380"/>
      <c r="D2" s="1380"/>
      <c r="E2" s="1380"/>
      <c r="F2" s="1380"/>
      <c r="G2" s="1380"/>
      <c r="H2" s="1380"/>
      <c r="I2" s="1380"/>
      <c r="J2" s="1380"/>
    </row>
    <row r="4" spans="2:10" ht="12.75">
      <c r="B4" s="1381" t="s">
        <v>1097</v>
      </c>
      <c r="C4" s="1382"/>
      <c r="D4" s="1382"/>
      <c r="E4" s="1382"/>
      <c r="F4" s="1382"/>
      <c r="G4" s="1382"/>
      <c r="H4" s="1382"/>
      <c r="I4" s="1382"/>
      <c r="J4" s="1382"/>
    </row>
    <row r="5" spans="2:10" ht="12.75">
      <c r="B5" s="1010"/>
      <c r="C5" s="1011"/>
      <c r="D5" s="1011"/>
      <c r="E5" s="1011"/>
      <c r="F5" s="1011"/>
      <c r="G5" s="1011"/>
      <c r="H5" s="1011"/>
      <c r="I5" s="1011"/>
      <c r="J5" s="1011"/>
    </row>
    <row r="6" spans="2:10" ht="12.75">
      <c r="B6" s="1010"/>
      <c r="C6" s="1011"/>
      <c r="D6" s="1011"/>
      <c r="E6" s="1011"/>
      <c r="F6" s="1011"/>
      <c r="G6" s="1011"/>
      <c r="H6" s="1011"/>
      <c r="I6" s="1011"/>
      <c r="J6" s="1011"/>
    </row>
    <row r="7" spans="1:10" ht="12">
      <c r="A7" s="1012"/>
      <c r="J7" s="1213" t="s">
        <v>1159</v>
      </c>
    </row>
    <row r="8" spans="1:10" ht="12.75" customHeight="1">
      <c r="A8" s="1383" t="s">
        <v>621</v>
      </c>
      <c r="B8" s="1386" t="s">
        <v>622</v>
      </c>
      <c r="C8" s="1387"/>
      <c r="D8" s="1388"/>
      <c r="E8" s="1395" t="s">
        <v>1096</v>
      </c>
      <c r="F8" s="1398" t="s">
        <v>623</v>
      </c>
      <c r="G8" s="1399"/>
      <c r="H8" s="1400"/>
      <c r="I8" s="1400"/>
      <c r="J8" s="1014"/>
    </row>
    <row r="9" spans="1:10" ht="12.75">
      <c r="A9" s="1384"/>
      <c r="B9" s="1389"/>
      <c r="C9" s="1390"/>
      <c r="D9" s="1391"/>
      <c r="E9" s="1396"/>
      <c r="F9" s="1398" t="s">
        <v>624</v>
      </c>
      <c r="G9" s="1399"/>
      <c r="H9" s="1398" t="s">
        <v>625</v>
      </c>
      <c r="I9" s="1401"/>
      <c r="J9" s="1378" t="s">
        <v>626</v>
      </c>
    </row>
    <row r="10" spans="1:10" ht="12.75" customHeight="1">
      <c r="A10" s="1384"/>
      <c r="B10" s="1389"/>
      <c r="C10" s="1390"/>
      <c r="D10" s="1391"/>
      <c r="E10" s="1396"/>
      <c r="F10" s="1378" t="s">
        <v>627</v>
      </c>
      <c r="G10" s="1376" t="s">
        <v>628</v>
      </c>
      <c r="H10" s="1378" t="s">
        <v>629</v>
      </c>
      <c r="I10" s="1378" t="s">
        <v>630</v>
      </c>
      <c r="J10" s="1402"/>
    </row>
    <row r="11" spans="1:10" ht="28.5" customHeight="1">
      <c r="A11" s="1385"/>
      <c r="B11" s="1392"/>
      <c r="C11" s="1393"/>
      <c r="D11" s="1394"/>
      <c r="E11" s="1397"/>
      <c r="F11" s="1379"/>
      <c r="G11" s="1377"/>
      <c r="H11" s="1379"/>
      <c r="I11" s="1379"/>
      <c r="J11" s="1379"/>
    </row>
    <row r="12" spans="1:10" ht="12">
      <c r="A12" s="1347"/>
      <c r="B12" s="1370" t="s">
        <v>631</v>
      </c>
      <c r="C12" s="1371"/>
      <c r="D12" s="1372"/>
      <c r="E12" s="1361"/>
      <c r="F12" s="1361"/>
      <c r="G12" s="1361"/>
      <c r="H12" s="1361"/>
      <c r="I12" s="1361"/>
      <c r="J12" s="1361"/>
    </row>
    <row r="13" spans="1:10" ht="12">
      <c r="A13" s="1348"/>
      <c r="B13" s="1373"/>
      <c r="C13" s="1374"/>
      <c r="D13" s="1375"/>
      <c r="E13" s="1362"/>
      <c r="F13" s="1362"/>
      <c r="G13" s="1362"/>
      <c r="H13" s="1362"/>
      <c r="I13" s="1362"/>
      <c r="J13" s="1362"/>
    </row>
    <row r="14" spans="1:10" ht="12">
      <c r="A14" s="1363" t="s">
        <v>173</v>
      </c>
      <c r="B14" s="1364" t="s">
        <v>632</v>
      </c>
      <c r="C14" s="1365"/>
      <c r="D14" s="1366"/>
      <c r="E14" s="1361">
        <f>SUM(F14+G14+H14+I14)</f>
        <v>17</v>
      </c>
      <c r="F14" s="1361">
        <v>15</v>
      </c>
      <c r="G14" s="1361"/>
      <c r="H14" s="1361">
        <v>2</v>
      </c>
      <c r="I14" s="1361"/>
      <c r="J14" s="1361"/>
    </row>
    <row r="15" spans="1:10" ht="12">
      <c r="A15" s="1348"/>
      <c r="B15" s="1367"/>
      <c r="C15" s="1368"/>
      <c r="D15" s="1369"/>
      <c r="E15" s="1362"/>
      <c r="F15" s="1362"/>
      <c r="G15" s="1362"/>
      <c r="H15" s="1362"/>
      <c r="I15" s="1362"/>
      <c r="J15" s="1362"/>
    </row>
    <row r="16" spans="1:10" ht="12">
      <c r="A16" s="1347" t="s">
        <v>174</v>
      </c>
      <c r="B16" s="1364" t="s">
        <v>633</v>
      </c>
      <c r="C16" s="1365"/>
      <c r="D16" s="1366"/>
      <c r="E16" s="1361">
        <f>SUM(F16+G16+H16+I16)</f>
        <v>3</v>
      </c>
      <c r="F16" s="1361">
        <v>3</v>
      </c>
      <c r="G16" s="1361"/>
      <c r="H16" s="1361"/>
      <c r="I16" s="1361"/>
      <c r="J16" s="1361"/>
    </row>
    <row r="17" spans="1:10" ht="12">
      <c r="A17" s="1348"/>
      <c r="B17" s="1367"/>
      <c r="C17" s="1368"/>
      <c r="D17" s="1369"/>
      <c r="E17" s="1362"/>
      <c r="F17" s="1362"/>
      <c r="G17" s="1362"/>
      <c r="H17" s="1362"/>
      <c r="I17" s="1362"/>
      <c r="J17" s="1362"/>
    </row>
    <row r="18" spans="1:10" ht="12">
      <c r="A18" s="1347" t="s">
        <v>175</v>
      </c>
      <c r="B18" s="1364" t="s">
        <v>634</v>
      </c>
      <c r="C18" s="1365"/>
      <c r="D18" s="1366"/>
      <c r="E18" s="1361">
        <f>SUM(F18+G18+H18+I18)</f>
        <v>20</v>
      </c>
      <c r="F18" s="1361">
        <v>20</v>
      </c>
      <c r="G18" s="1361"/>
      <c r="H18" s="1361"/>
      <c r="I18" s="1361"/>
      <c r="J18" s="1361"/>
    </row>
    <row r="19" spans="1:10" ht="12">
      <c r="A19" s="1348"/>
      <c r="B19" s="1367"/>
      <c r="C19" s="1368"/>
      <c r="D19" s="1369"/>
      <c r="E19" s="1362"/>
      <c r="F19" s="1362"/>
      <c r="G19" s="1362"/>
      <c r="H19" s="1362"/>
      <c r="I19" s="1362"/>
      <c r="J19" s="1362"/>
    </row>
    <row r="20" spans="1:10" ht="12">
      <c r="A20" s="1363" t="s">
        <v>176</v>
      </c>
      <c r="B20" s="1364" t="s">
        <v>635</v>
      </c>
      <c r="C20" s="1365"/>
      <c r="D20" s="1366"/>
      <c r="E20" s="1361">
        <f>SUM(F20+G20+H20+I20)</f>
        <v>32</v>
      </c>
      <c r="F20" s="1361">
        <v>30</v>
      </c>
      <c r="G20" s="1361"/>
      <c r="H20" s="1361">
        <v>2</v>
      </c>
      <c r="I20" s="1361"/>
      <c r="J20" s="1361"/>
    </row>
    <row r="21" spans="1:10" ht="12">
      <c r="A21" s="1348"/>
      <c r="B21" s="1367"/>
      <c r="C21" s="1368"/>
      <c r="D21" s="1369"/>
      <c r="E21" s="1362"/>
      <c r="F21" s="1362"/>
      <c r="G21" s="1362"/>
      <c r="H21" s="1362"/>
      <c r="I21" s="1362"/>
      <c r="J21" s="1362"/>
    </row>
    <row r="22" spans="1:10" ht="12">
      <c r="A22" s="1347" t="s">
        <v>177</v>
      </c>
      <c r="B22" s="1364" t="s">
        <v>636</v>
      </c>
      <c r="C22" s="1365"/>
      <c r="D22" s="1366"/>
      <c r="E22" s="1361">
        <f>SUM(F22+G22+H22+I22)</f>
        <v>23</v>
      </c>
      <c r="F22" s="1361">
        <v>18</v>
      </c>
      <c r="G22" s="1361"/>
      <c r="H22" s="1361">
        <v>5</v>
      </c>
      <c r="I22" s="1361"/>
      <c r="J22" s="1361"/>
    </row>
    <row r="23" spans="1:10" ht="12">
      <c r="A23" s="1348"/>
      <c r="B23" s="1367"/>
      <c r="C23" s="1368"/>
      <c r="D23" s="1369"/>
      <c r="E23" s="1362"/>
      <c r="F23" s="1362"/>
      <c r="G23" s="1362"/>
      <c r="H23" s="1362"/>
      <c r="I23" s="1362"/>
      <c r="J23" s="1362"/>
    </row>
    <row r="24" spans="1:10" ht="12">
      <c r="A24" s="1363" t="s">
        <v>48</v>
      </c>
      <c r="B24" s="1364" t="s">
        <v>637</v>
      </c>
      <c r="C24" s="1365"/>
      <c r="D24" s="1366"/>
      <c r="E24" s="1361">
        <f>SUM(F24+G24+H24+I24)</f>
        <v>13</v>
      </c>
      <c r="F24" s="1361">
        <v>12</v>
      </c>
      <c r="G24" s="1361"/>
      <c r="H24" s="1361">
        <v>1</v>
      </c>
      <c r="I24" s="1361"/>
      <c r="J24" s="1361"/>
    </row>
    <row r="25" spans="1:10" ht="12">
      <c r="A25" s="1348"/>
      <c r="B25" s="1367"/>
      <c r="C25" s="1368"/>
      <c r="D25" s="1369"/>
      <c r="E25" s="1362"/>
      <c r="F25" s="1362"/>
      <c r="G25" s="1362"/>
      <c r="H25" s="1362"/>
      <c r="I25" s="1362"/>
      <c r="J25" s="1362"/>
    </row>
    <row r="26" spans="1:10" ht="12">
      <c r="A26" s="1363" t="s">
        <v>393</v>
      </c>
      <c r="B26" s="1364" t="s">
        <v>638</v>
      </c>
      <c r="C26" s="1365"/>
      <c r="D26" s="1366"/>
      <c r="E26" s="1361">
        <f>SUM(F26+G26+H26+I26)</f>
        <v>1</v>
      </c>
      <c r="F26" s="1361">
        <v>1</v>
      </c>
      <c r="G26" s="1361"/>
      <c r="H26" s="1361"/>
      <c r="I26" s="1361"/>
      <c r="J26" s="1361"/>
    </row>
    <row r="27" spans="1:10" ht="12">
      <c r="A27" s="1348"/>
      <c r="B27" s="1367"/>
      <c r="C27" s="1368"/>
      <c r="D27" s="1369"/>
      <c r="E27" s="1362"/>
      <c r="F27" s="1362"/>
      <c r="G27" s="1362"/>
      <c r="H27" s="1362"/>
      <c r="I27" s="1362"/>
      <c r="J27" s="1362"/>
    </row>
    <row r="28" spans="1:10" ht="12">
      <c r="A28" s="1347" t="s">
        <v>639</v>
      </c>
      <c r="B28" s="1364" t="s">
        <v>640</v>
      </c>
      <c r="C28" s="1365"/>
      <c r="D28" s="1366"/>
      <c r="E28" s="1361">
        <f>SUM(F28+G28+H28+I28)</f>
        <v>25</v>
      </c>
      <c r="F28" s="1361">
        <v>25</v>
      </c>
      <c r="G28" s="1361"/>
      <c r="H28" s="1361"/>
      <c r="I28" s="1361"/>
      <c r="J28" s="1361"/>
    </row>
    <row r="29" spans="1:10" ht="12">
      <c r="A29" s="1348"/>
      <c r="B29" s="1367"/>
      <c r="C29" s="1368"/>
      <c r="D29" s="1369"/>
      <c r="E29" s="1362"/>
      <c r="F29" s="1362"/>
      <c r="G29" s="1362"/>
      <c r="H29" s="1362"/>
      <c r="I29" s="1362"/>
      <c r="J29" s="1362"/>
    </row>
    <row r="30" spans="1:10" ht="12">
      <c r="A30" s="1347" t="s">
        <v>641</v>
      </c>
      <c r="B30" s="1364" t="s">
        <v>642</v>
      </c>
      <c r="C30" s="1365"/>
      <c r="D30" s="1366"/>
      <c r="E30" s="1361">
        <f>SUM(F30+G30+H30+I30)</f>
        <v>30</v>
      </c>
      <c r="F30" s="1361">
        <v>30</v>
      </c>
      <c r="G30" s="1361"/>
      <c r="H30" s="1361"/>
      <c r="I30" s="1361"/>
      <c r="J30" s="1361"/>
    </row>
    <row r="31" spans="1:10" ht="12">
      <c r="A31" s="1348"/>
      <c r="B31" s="1367"/>
      <c r="C31" s="1368"/>
      <c r="D31" s="1369"/>
      <c r="E31" s="1362"/>
      <c r="F31" s="1362"/>
      <c r="G31" s="1362"/>
      <c r="H31" s="1362"/>
      <c r="I31" s="1362"/>
      <c r="J31" s="1362"/>
    </row>
    <row r="32" spans="1:10" ht="12">
      <c r="A32" s="1363" t="s">
        <v>643</v>
      </c>
      <c r="B32" s="1364" t="s">
        <v>644</v>
      </c>
      <c r="C32" s="1365"/>
      <c r="D32" s="1366"/>
      <c r="E32" s="1361">
        <f>SUM(F32+G32+H32+I32)</f>
        <v>12</v>
      </c>
      <c r="F32" s="1361">
        <v>10</v>
      </c>
      <c r="G32" s="1361">
        <v>1</v>
      </c>
      <c r="H32" s="1361"/>
      <c r="I32" s="1361">
        <v>1</v>
      </c>
      <c r="J32" s="1361"/>
    </row>
    <row r="33" spans="1:10" ht="12">
      <c r="A33" s="1348"/>
      <c r="B33" s="1367"/>
      <c r="C33" s="1368"/>
      <c r="D33" s="1369"/>
      <c r="E33" s="1362"/>
      <c r="F33" s="1362"/>
      <c r="G33" s="1362"/>
      <c r="H33" s="1362"/>
      <c r="I33" s="1362"/>
      <c r="J33" s="1362"/>
    </row>
    <row r="34" spans="1:10" ht="12">
      <c r="A34" s="1363" t="s">
        <v>645</v>
      </c>
      <c r="B34" s="1364" t="s">
        <v>646</v>
      </c>
      <c r="C34" s="1365"/>
      <c r="D34" s="1366"/>
      <c r="E34" s="1361">
        <f>SUM(F34+G34+H34+I34)</f>
        <v>23</v>
      </c>
      <c r="F34" s="1361">
        <v>21</v>
      </c>
      <c r="G34" s="1361"/>
      <c r="H34" s="1361">
        <v>2</v>
      </c>
      <c r="I34" s="1361"/>
      <c r="J34" s="1361"/>
    </row>
    <row r="35" spans="1:10" ht="12">
      <c r="A35" s="1348"/>
      <c r="B35" s="1367"/>
      <c r="C35" s="1368"/>
      <c r="D35" s="1369"/>
      <c r="E35" s="1362"/>
      <c r="F35" s="1362"/>
      <c r="G35" s="1362"/>
      <c r="H35" s="1362"/>
      <c r="I35" s="1362"/>
      <c r="J35" s="1362"/>
    </row>
    <row r="36" spans="1:10" ht="12">
      <c r="A36" s="1363" t="s">
        <v>647</v>
      </c>
      <c r="B36" s="1364" t="s">
        <v>648</v>
      </c>
      <c r="C36" s="1365"/>
      <c r="D36" s="1366"/>
      <c r="E36" s="1361">
        <f>SUM(F36+G36+H36+I36)</f>
        <v>20</v>
      </c>
      <c r="F36" s="1361">
        <v>19</v>
      </c>
      <c r="G36" s="1361"/>
      <c r="H36" s="1361">
        <v>1</v>
      </c>
      <c r="I36" s="1361"/>
      <c r="J36" s="1361"/>
    </row>
    <row r="37" spans="1:10" ht="12">
      <c r="A37" s="1348"/>
      <c r="B37" s="1367"/>
      <c r="C37" s="1368"/>
      <c r="D37" s="1369"/>
      <c r="E37" s="1362"/>
      <c r="F37" s="1362"/>
      <c r="G37" s="1362"/>
      <c r="H37" s="1362"/>
      <c r="I37" s="1362"/>
      <c r="J37" s="1362"/>
    </row>
    <row r="38" spans="1:10" ht="12">
      <c r="A38" s="1363" t="s">
        <v>649</v>
      </c>
      <c r="B38" s="1364" t="s">
        <v>650</v>
      </c>
      <c r="C38" s="1365"/>
      <c r="D38" s="1366"/>
      <c r="E38" s="1361">
        <f>SUM(F38+G38+H38+I38)</f>
        <v>18</v>
      </c>
      <c r="F38" s="1361">
        <v>17</v>
      </c>
      <c r="G38" s="1361"/>
      <c r="H38" s="1361">
        <v>1</v>
      </c>
      <c r="I38" s="1361"/>
      <c r="J38" s="1361"/>
    </row>
    <row r="39" spans="1:10" ht="12">
      <c r="A39" s="1348"/>
      <c r="B39" s="1367"/>
      <c r="C39" s="1368"/>
      <c r="D39" s="1369"/>
      <c r="E39" s="1362"/>
      <c r="F39" s="1362"/>
      <c r="G39" s="1362"/>
      <c r="H39" s="1362"/>
      <c r="I39" s="1362"/>
      <c r="J39" s="1362"/>
    </row>
    <row r="40" spans="1:10" ht="12" customHeight="1">
      <c r="A40" s="1363"/>
      <c r="B40" s="1370" t="s">
        <v>159</v>
      </c>
      <c r="C40" s="1371"/>
      <c r="D40" s="1372"/>
      <c r="E40" s="1345">
        <f>SUM(E14:E39)</f>
        <v>237</v>
      </c>
      <c r="F40" s="1345">
        <f>SUM(F14:F39)</f>
        <v>221</v>
      </c>
      <c r="G40" s="1345">
        <f>SUM(G14:G39)</f>
        <v>1</v>
      </c>
      <c r="H40" s="1345">
        <f>SUM(H14:H39)</f>
        <v>14</v>
      </c>
      <c r="I40" s="1345">
        <f>SUM(I14:I39)</f>
        <v>1</v>
      </c>
      <c r="J40" s="1345"/>
    </row>
    <row r="41" spans="1:10" ht="12" customHeight="1">
      <c r="A41" s="1348"/>
      <c r="B41" s="1373"/>
      <c r="C41" s="1374"/>
      <c r="D41" s="1375"/>
      <c r="E41" s="1346"/>
      <c r="F41" s="1346"/>
      <c r="G41" s="1346"/>
      <c r="H41" s="1346"/>
      <c r="I41" s="1346"/>
      <c r="J41" s="1346"/>
    </row>
    <row r="42" spans="1:10" ht="12" customHeight="1">
      <c r="A42" s="1347" t="s">
        <v>651</v>
      </c>
      <c r="B42" s="1370" t="s">
        <v>652</v>
      </c>
      <c r="C42" s="1371"/>
      <c r="D42" s="1372"/>
      <c r="E42" s="1345">
        <f>SUM(F42+G42+H42+I42)</f>
        <v>77</v>
      </c>
      <c r="F42" s="1345">
        <v>61</v>
      </c>
      <c r="G42" s="1345"/>
      <c r="H42" s="1345">
        <v>16</v>
      </c>
      <c r="I42" s="1345"/>
      <c r="J42" s="1345"/>
    </row>
    <row r="43" spans="1:10" ht="12" customHeight="1">
      <c r="A43" s="1348"/>
      <c r="B43" s="1373"/>
      <c r="C43" s="1374"/>
      <c r="D43" s="1375"/>
      <c r="E43" s="1346"/>
      <c r="F43" s="1346"/>
      <c r="G43" s="1346"/>
      <c r="H43" s="1346"/>
      <c r="I43" s="1346"/>
      <c r="J43" s="1346"/>
    </row>
    <row r="44" spans="1:10" ht="12.75">
      <c r="A44" s="1016"/>
      <c r="B44" s="1015"/>
      <c r="C44" s="1015"/>
      <c r="D44" s="1015"/>
      <c r="E44" s="1017"/>
      <c r="F44" s="1017"/>
      <c r="G44" s="1017"/>
      <c r="H44" s="1017"/>
      <c r="I44" s="1017"/>
      <c r="J44" s="1017"/>
    </row>
    <row r="45" spans="1:10" ht="12.75">
      <c r="A45" s="1018"/>
      <c r="B45" s="1019"/>
      <c r="C45" s="1019"/>
      <c r="D45" s="1019"/>
      <c r="E45" s="1020"/>
      <c r="F45" s="1020"/>
      <c r="G45" s="1020"/>
      <c r="H45" s="1020"/>
      <c r="I45" s="1020"/>
      <c r="J45" s="1020"/>
    </row>
    <row r="46" spans="1:10" ht="12.75">
      <c r="A46" s="1018"/>
      <c r="B46" s="1019"/>
      <c r="C46" s="1019"/>
      <c r="D46" s="1019"/>
      <c r="E46" s="1020"/>
      <c r="F46" s="1020"/>
      <c r="G46" s="1020"/>
      <c r="H46" s="1020"/>
      <c r="I46" s="1020"/>
      <c r="J46" s="1020"/>
    </row>
    <row r="47" spans="1:10" ht="12.75">
      <c r="A47" s="1018"/>
      <c r="B47" s="1019"/>
      <c r="C47" s="1019"/>
      <c r="D47" s="1019"/>
      <c r="E47" s="1020"/>
      <c r="F47" s="1020"/>
      <c r="G47" s="1020"/>
      <c r="H47" s="1020"/>
      <c r="I47" s="1020"/>
      <c r="J47" s="1020"/>
    </row>
    <row r="48" spans="1:10" ht="12.75">
      <c r="A48" s="1018"/>
      <c r="B48" s="1019"/>
      <c r="C48" s="1019"/>
      <c r="D48" s="1019"/>
      <c r="E48" s="1020"/>
      <c r="F48" s="1020"/>
      <c r="G48" s="1020"/>
      <c r="H48" s="1020"/>
      <c r="I48" s="1020"/>
      <c r="J48" s="1020"/>
    </row>
    <row r="49" spans="1:10" ht="12.75">
      <c r="A49" s="1018"/>
      <c r="B49" s="1019"/>
      <c r="C49" s="1019"/>
      <c r="D49" s="1019"/>
      <c r="E49" s="1020"/>
      <c r="F49" s="1020"/>
      <c r="G49" s="1020"/>
      <c r="H49" s="1020"/>
      <c r="I49" s="1020"/>
      <c r="J49" s="1020"/>
    </row>
    <row r="50" spans="1:10" ht="12.75">
      <c r="A50" s="1018"/>
      <c r="B50" s="1019"/>
      <c r="C50" s="1019"/>
      <c r="D50" s="1019"/>
      <c r="E50" s="1020"/>
      <c r="F50" s="1020"/>
      <c r="G50" s="1020"/>
      <c r="H50" s="1020"/>
      <c r="I50" s="1020"/>
      <c r="J50" s="1020"/>
    </row>
    <row r="51" spans="1:10" ht="12">
      <c r="A51" s="1347" t="s">
        <v>651</v>
      </c>
      <c r="B51" s="1364" t="s">
        <v>653</v>
      </c>
      <c r="C51" s="1365"/>
      <c r="D51" s="1366"/>
      <c r="E51" s="1361">
        <f>SUM(F51+G51+H51+I51)</f>
        <v>32</v>
      </c>
      <c r="F51" s="1361">
        <v>29</v>
      </c>
      <c r="G51" s="1361"/>
      <c r="H51" s="1361">
        <v>3</v>
      </c>
      <c r="I51" s="1361"/>
      <c r="J51" s="1361"/>
    </row>
    <row r="52" spans="1:10" ht="12">
      <c r="A52" s="1348"/>
      <c r="B52" s="1367"/>
      <c r="C52" s="1368"/>
      <c r="D52" s="1369"/>
      <c r="E52" s="1362"/>
      <c r="F52" s="1362"/>
      <c r="G52" s="1362"/>
      <c r="H52" s="1362"/>
      <c r="I52" s="1362"/>
      <c r="J52" s="1362"/>
    </row>
    <row r="53" spans="1:10" ht="12">
      <c r="A53" s="1363" t="s">
        <v>654</v>
      </c>
      <c r="B53" s="1364" t="s">
        <v>655</v>
      </c>
      <c r="C53" s="1365"/>
      <c r="D53" s="1366"/>
      <c r="E53" s="1361">
        <f>SUM(F53+G53+H53+I53)</f>
        <v>39</v>
      </c>
      <c r="F53" s="1361">
        <v>37</v>
      </c>
      <c r="G53" s="1361"/>
      <c r="H53" s="1361">
        <v>2</v>
      </c>
      <c r="I53" s="1361"/>
      <c r="J53" s="1361"/>
    </row>
    <row r="54" spans="1:10" ht="12">
      <c r="A54" s="1348"/>
      <c r="B54" s="1367"/>
      <c r="C54" s="1368"/>
      <c r="D54" s="1369"/>
      <c r="E54" s="1362"/>
      <c r="F54" s="1362"/>
      <c r="G54" s="1362"/>
      <c r="H54" s="1362"/>
      <c r="I54" s="1362"/>
      <c r="J54" s="1362"/>
    </row>
    <row r="55" spans="1:10" ht="12">
      <c r="A55" s="1363" t="s">
        <v>656</v>
      </c>
      <c r="B55" s="1364" t="s">
        <v>657</v>
      </c>
      <c r="C55" s="1365"/>
      <c r="D55" s="1366"/>
      <c r="E55" s="1361">
        <f>SUM(F55+G55+H55+I55)</f>
        <v>16</v>
      </c>
      <c r="F55" s="1361">
        <v>14</v>
      </c>
      <c r="G55" s="1361"/>
      <c r="H55" s="1361">
        <v>2</v>
      </c>
      <c r="I55" s="1361"/>
      <c r="J55" s="1361"/>
    </row>
    <row r="56" spans="1:10" ht="12">
      <c r="A56" s="1348"/>
      <c r="B56" s="1367"/>
      <c r="C56" s="1368"/>
      <c r="D56" s="1369"/>
      <c r="E56" s="1362"/>
      <c r="F56" s="1362"/>
      <c r="G56" s="1362"/>
      <c r="H56" s="1362"/>
      <c r="I56" s="1362"/>
      <c r="J56" s="1362"/>
    </row>
    <row r="57" spans="1:10" ht="12">
      <c r="A57" s="1347" t="s">
        <v>658</v>
      </c>
      <c r="B57" s="1364" t="s">
        <v>659</v>
      </c>
      <c r="C57" s="1365"/>
      <c r="D57" s="1366"/>
      <c r="E57" s="1361">
        <f>SUM(F57+G57+H57+I57)</f>
        <v>63</v>
      </c>
      <c r="F57" s="1361">
        <v>59</v>
      </c>
      <c r="G57" s="1361"/>
      <c r="H57" s="1361">
        <v>4</v>
      </c>
      <c r="I57" s="1361"/>
      <c r="J57" s="1361"/>
    </row>
    <row r="58" spans="1:10" ht="12">
      <c r="A58" s="1348"/>
      <c r="B58" s="1367"/>
      <c r="C58" s="1368"/>
      <c r="D58" s="1369"/>
      <c r="E58" s="1362"/>
      <c r="F58" s="1362"/>
      <c r="G58" s="1362"/>
      <c r="H58" s="1362"/>
      <c r="I58" s="1362"/>
      <c r="J58" s="1362"/>
    </row>
    <row r="59" spans="1:10" ht="12">
      <c r="A59" s="1363" t="s">
        <v>660</v>
      </c>
      <c r="B59" s="1364" t="s">
        <v>661</v>
      </c>
      <c r="C59" s="1365"/>
      <c r="D59" s="1366"/>
      <c r="E59" s="1361">
        <f>SUM(F59+G59+H59+I59)</f>
        <v>32</v>
      </c>
      <c r="F59" s="1361">
        <v>31</v>
      </c>
      <c r="G59" s="1361"/>
      <c r="H59" s="1361">
        <v>1</v>
      </c>
      <c r="I59" s="1361"/>
      <c r="J59" s="1361"/>
    </row>
    <row r="60" spans="1:10" ht="12">
      <c r="A60" s="1348"/>
      <c r="B60" s="1367"/>
      <c r="C60" s="1368"/>
      <c r="D60" s="1369"/>
      <c r="E60" s="1362"/>
      <c r="F60" s="1362"/>
      <c r="G60" s="1362"/>
      <c r="H60" s="1362"/>
      <c r="I60" s="1362"/>
      <c r="J60" s="1362"/>
    </row>
    <row r="61" spans="1:10" ht="12">
      <c r="A61" s="1363" t="s">
        <v>662</v>
      </c>
      <c r="B61" s="1364" t="s">
        <v>663</v>
      </c>
      <c r="C61" s="1365"/>
      <c r="D61" s="1366"/>
      <c r="E61" s="1361">
        <f>SUM(F61+G61+H61+I61)</f>
        <v>25</v>
      </c>
      <c r="F61" s="1361">
        <v>23</v>
      </c>
      <c r="G61" s="1361"/>
      <c r="H61" s="1361">
        <v>2</v>
      </c>
      <c r="I61" s="1361"/>
      <c r="J61" s="1361"/>
    </row>
    <row r="62" spans="1:10" ht="12">
      <c r="A62" s="1348"/>
      <c r="B62" s="1367"/>
      <c r="C62" s="1368"/>
      <c r="D62" s="1369"/>
      <c r="E62" s="1362"/>
      <c r="F62" s="1362"/>
      <c r="G62" s="1362"/>
      <c r="H62" s="1362"/>
      <c r="I62" s="1362"/>
      <c r="J62" s="1362"/>
    </row>
    <row r="63" spans="1:10" ht="12">
      <c r="A63" s="1363" t="s">
        <v>664</v>
      </c>
      <c r="B63" s="1364" t="s">
        <v>665</v>
      </c>
      <c r="C63" s="1365"/>
      <c r="D63" s="1366"/>
      <c r="E63" s="1361">
        <f>SUM(F63+G63+H63+I63)</f>
        <v>16</v>
      </c>
      <c r="F63" s="1361">
        <v>15</v>
      </c>
      <c r="G63" s="1361"/>
      <c r="H63" s="1361">
        <v>1</v>
      </c>
      <c r="I63" s="1361"/>
      <c r="J63" s="1361"/>
    </row>
    <row r="64" spans="1:10" ht="12">
      <c r="A64" s="1348"/>
      <c r="B64" s="1367"/>
      <c r="C64" s="1368"/>
      <c r="D64" s="1369"/>
      <c r="E64" s="1362"/>
      <c r="F64" s="1362"/>
      <c r="G64" s="1362"/>
      <c r="H64" s="1362"/>
      <c r="I64" s="1362"/>
      <c r="J64" s="1362"/>
    </row>
    <row r="65" spans="1:10" ht="12">
      <c r="A65" s="1363" t="s">
        <v>666</v>
      </c>
      <c r="B65" s="1364" t="s">
        <v>667</v>
      </c>
      <c r="C65" s="1365"/>
      <c r="D65" s="1366"/>
      <c r="E65" s="1361">
        <f>SUM(F65+G65+H65+I65)</f>
        <v>16</v>
      </c>
      <c r="F65" s="1361">
        <v>15</v>
      </c>
      <c r="G65" s="1361"/>
      <c r="H65" s="1361">
        <v>1</v>
      </c>
      <c r="I65" s="1361"/>
      <c r="J65" s="1361"/>
    </row>
    <row r="66" spans="1:10" ht="12">
      <c r="A66" s="1348"/>
      <c r="B66" s="1367"/>
      <c r="C66" s="1368"/>
      <c r="D66" s="1369"/>
      <c r="E66" s="1362"/>
      <c r="F66" s="1362"/>
      <c r="G66" s="1362"/>
      <c r="H66" s="1362"/>
      <c r="I66" s="1362"/>
      <c r="J66" s="1362"/>
    </row>
    <row r="67" spans="1:10" ht="12">
      <c r="A67" s="1363" t="s">
        <v>668</v>
      </c>
      <c r="B67" s="1364" t="s">
        <v>669</v>
      </c>
      <c r="C67" s="1365"/>
      <c r="D67" s="1366"/>
      <c r="E67" s="1361">
        <f>SUM(F67+G67+H67+I67)</f>
        <v>16</v>
      </c>
      <c r="F67" s="1361">
        <v>14</v>
      </c>
      <c r="G67" s="1361"/>
      <c r="H67" s="1361">
        <v>2</v>
      </c>
      <c r="I67" s="1361"/>
      <c r="J67" s="1361"/>
    </row>
    <row r="68" spans="1:10" ht="12">
      <c r="A68" s="1348"/>
      <c r="B68" s="1367"/>
      <c r="C68" s="1368"/>
      <c r="D68" s="1369"/>
      <c r="E68" s="1362"/>
      <c r="F68" s="1362"/>
      <c r="G68" s="1362"/>
      <c r="H68" s="1362"/>
      <c r="I68" s="1362"/>
      <c r="J68" s="1362"/>
    </row>
    <row r="69" spans="1:10" ht="12">
      <c r="A69" s="1363" t="s">
        <v>670</v>
      </c>
      <c r="B69" s="1364" t="s">
        <v>671</v>
      </c>
      <c r="C69" s="1365"/>
      <c r="D69" s="1366"/>
      <c r="E69" s="1361">
        <f>SUM(F69+G69+H69+I69)</f>
        <v>130</v>
      </c>
      <c r="F69" s="1361">
        <v>130</v>
      </c>
      <c r="G69" s="1361"/>
      <c r="H69" s="1361"/>
      <c r="I69" s="1361"/>
      <c r="J69" s="1361"/>
    </row>
    <row r="70" spans="1:10" ht="12">
      <c r="A70" s="1348"/>
      <c r="B70" s="1367"/>
      <c r="C70" s="1368"/>
      <c r="D70" s="1369"/>
      <c r="E70" s="1362"/>
      <c r="F70" s="1362"/>
      <c r="G70" s="1362"/>
      <c r="H70" s="1362"/>
      <c r="I70" s="1362"/>
      <c r="J70" s="1362"/>
    </row>
    <row r="71" spans="1:10" ht="12">
      <c r="A71" s="1363" t="s">
        <v>672</v>
      </c>
      <c r="B71" s="1364" t="s">
        <v>673</v>
      </c>
      <c r="C71" s="1365"/>
      <c r="D71" s="1366"/>
      <c r="E71" s="1361">
        <f>SUM(F71+G71+H71+I71)</f>
        <v>125</v>
      </c>
      <c r="F71" s="1361">
        <v>75</v>
      </c>
      <c r="G71" s="1361">
        <v>1</v>
      </c>
      <c r="H71" s="1361">
        <v>49</v>
      </c>
      <c r="I71" s="1361"/>
      <c r="J71" s="1361"/>
    </row>
    <row r="72" spans="1:10" ht="12">
      <c r="A72" s="1348"/>
      <c r="B72" s="1367"/>
      <c r="C72" s="1368"/>
      <c r="D72" s="1369"/>
      <c r="E72" s="1362"/>
      <c r="F72" s="1362"/>
      <c r="G72" s="1362"/>
      <c r="H72" s="1362"/>
      <c r="I72" s="1362"/>
      <c r="J72" s="1362"/>
    </row>
    <row r="73" spans="1:10" ht="12">
      <c r="A73" s="1363" t="s">
        <v>674</v>
      </c>
      <c r="B73" s="1364" t="s">
        <v>329</v>
      </c>
      <c r="C73" s="1365"/>
      <c r="D73" s="1366"/>
      <c r="E73" s="1361">
        <f>SUM(F73+G73+H73+I73)</f>
        <v>145</v>
      </c>
      <c r="F73" s="1361">
        <v>99</v>
      </c>
      <c r="G73" s="1361">
        <v>16</v>
      </c>
      <c r="H73" s="1361">
        <v>26</v>
      </c>
      <c r="I73" s="1361">
        <v>4</v>
      </c>
      <c r="J73" s="1361"/>
    </row>
    <row r="74" spans="1:10" ht="12" customHeight="1">
      <c r="A74" s="1348"/>
      <c r="B74" s="1367"/>
      <c r="C74" s="1368"/>
      <c r="D74" s="1369"/>
      <c r="E74" s="1362"/>
      <c r="F74" s="1362"/>
      <c r="G74" s="1362"/>
      <c r="H74" s="1362"/>
      <c r="I74" s="1362"/>
      <c r="J74" s="1362"/>
    </row>
    <row r="75" spans="1:10" ht="12">
      <c r="A75" s="1363" t="s">
        <v>675</v>
      </c>
      <c r="B75" s="1364" t="s">
        <v>676</v>
      </c>
      <c r="C75" s="1365"/>
      <c r="D75" s="1366"/>
      <c r="E75" s="1361">
        <f>SUM(F75+G75+H75+I75)</f>
        <v>23</v>
      </c>
      <c r="F75" s="1361">
        <v>23</v>
      </c>
      <c r="G75" s="1361"/>
      <c r="H75" s="1361"/>
      <c r="I75" s="1361"/>
      <c r="J75" s="1361"/>
    </row>
    <row r="76" spans="1:10" ht="11.25" customHeight="1">
      <c r="A76" s="1348"/>
      <c r="B76" s="1367"/>
      <c r="C76" s="1368"/>
      <c r="D76" s="1369"/>
      <c r="E76" s="1362"/>
      <c r="F76" s="1362"/>
      <c r="G76" s="1362"/>
      <c r="H76" s="1362"/>
      <c r="I76" s="1362"/>
      <c r="J76" s="1362"/>
    </row>
    <row r="77" spans="1:10" ht="11.25" customHeight="1">
      <c r="A77" s="1363" t="s">
        <v>677</v>
      </c>
      <c r="B77" s="1364" t="s">
        <v>678</v>
      </c>
      <c r="C77" s="1365"/>
      <c r="D77" s="1366"/>
      <c r="E77" s="1361">
        <f>SUM(F77+G77+H77+I77)</f>
        <v>10</v>
      </c>
      <c r="F77" s="1361">
        <v>10</v>
      </c>
      <c r="G77" s="1021"/>
      <c r="H77" s="1021"/>
      <c r="I77" s="1021"/>
      <c r="J77" s="1021"/>
    </row>
    <row r="78" spans="1:10" ht="11.25" customHeight="1">
      <c r="A78" s="1348"/>
      <c r="B78" s="1367"/>
      <c r="C78" s="1368"/>
      <c r="D78" s="1369"/>
      <c r="E78" s="1362"/>
      <c r="F78" s="1362"/>
      <c r="G78" s="1021"/>
      <c r="H78" s="1021"/>
      <c r="I78" s="1021"/>
      <c r="J78" s="1021"/>
    </row>
    <row r="79" spans="1:10" ht="12" customHeight="1">
      <c r="A79" s="1347"/>
      <c r="B79" s="1355" t="s">
        <v>679</v>
      </c>
      <c r="C79" s="1356"/>
      <c r="D79" s="1357"/>
      <c r="E79" s="1345">
        <f>SUM(E51:E78)</f>
        <v>688</v>
      </c>
      <c r="F79" s="1345">
        <f>SUM(F51:F78)</f>
        <v>574</v>
      </c>
      <c r="G79" s="1345">
        <f>SUM(G51:G76)</f>
        <v>17</v>
      </c>
      <c r="H79" s="1345">
        <f>SUM(H51:H76)</f>
        <v>93</v>
      </c>
      <c r="I79" s="1345">
        <f>SUM(I51:I76)</f>
        <v>4</v>
      </c>
      <c r="J79" s="1345">
        <f>SUM(J51:J76)</f>
        <v>0</v>
      </c>
    </row>
    <row r="80" spans="1:10" ht="12" customHeight="1">
      <c r="A80" s="1348"/>
      <c r="B80" s="1358"/>
      <c r="C80" s="1359"/>
      <c r="D80" s="1360"/>
      <c r="E80" s="1346"/>
      <c r="F80" s="1346"/>
      <c r="G80" s="1346"/>
      <c r="H80" s="1346"/>
      <c r="I80" s="1346"/>
      <c r="J80" s="1346"/>
    </row>
    <row r="81" spans="1:10" ht="12" customHeight="1">
      <c r="A81" s="1347"/>
      <c r="B81" s="1349" t="s">
        <v>680</v>
      </c>
      <c r="C81" s="1350"/>
      <c r="D81" s="1351"/>
      <c r="E81" s="1345">
        <f aca="true" t="shared" si="0" ref="E81:J81">SUM(E79+E42+E40)</f>
        <v>1002</v>
      </c>
      <c r="F81" s="1345">
        <f t="shared" si="0"/>
        <v>856</v>
      </c>
      <c r="G81" s="1345">
        <f t="shared" si="0"/>
        <v>18</v>
      </c>
      <c r="H81" s="1345">
        <f t="shared" si="0"/>
        <v>123</v>
      </c>
      <c r="I81" s="1345">
        <f t="shared" si="0"/>
        <v>5</v>
      </c>
      <c r="J81" s="1345">
        <f t="shared" si="0"/>
        <v>0</v>
      </c>
    </row>
    <row r="82" spans="1:10" ht="12" customHeight="1">
      <c r="A82" s="1348"/>
      <c r="B82" s="1352"/>
      <c r="C82" s="1353"/>
      <c r="D82" s="1354"/>
      <c r="E82" s="1346"/>
      <c r="F82" s="1346"/>
      <c r="G82" s="1346"/>
      <c r="H82" s="1346"/>
      <c r="I82" s="1346"/>
      <c r="J82" s="1346"/>
    </row>
    <row r="83" ht="12">
      <c r="J83" s="1013"/>
    </row>
    <row r="84" ht="12">
      <c r="J84" s="1013"/>
    </row>
    <row r="85" ht="12">
      <c r="J85" s="1013"/>
    </row>
    <row r="86" ht="12">
      <c r="J86" s="1013"/>
    </row>
  </sheetData>
  <sheetProtection/>
  <mergeCells count="265"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A16:A17"/>
    <mergeCell ref="B16:D17"/>
    <mergeCell ref="E16:E17"/>
    <mergeCell ref="F16:F17"/>
    <mergeCell ref="G16:G17"/>
    <mergeCell ref="H16:H17"/>
    <mergeCell ref="I16:I17"/>
    <mergeCell ref="J16:J17"/>
    <mergeCell ref="A18:A19"/>
    <mergeCell ref="B18:D19"/>
    <mergeCell ref="E18:E19"/>
    <mergeCell ref="F18:F19"/>
    <mergeCell ref="G18:G19"/>
    <mergeCell ref="H18:H19"/>
    <mergeCell ref="I18:I19"/>
    <mergeCell ref="J18:J19"/>
    <mergeCell ref="A20:A21"/>
    <mergeCell ref="B20:D21"/>
    <mergeCell ref="E20:E21"/>
    <mergeCell ref="F20:F21"/>
    <mergeCell ref="G20:G21"/>
    <mergeCell ref="H20:H21"/>
    <mergeCell ref="I20:I21"/>
    <mergeCell ref="J20:J21"/>
    <mergeCell ref="A22:A23"/>
    <mergeCell ref="B22:D23"/>
    <mergeCell ref="E22:E23"/>
    <mergeCell ref="F22:F23"/>
    <mergeCell ref="G22:G23"/>
    <mergeCell ref="H22:H23"/>
    <mergeCell ref="I22:I23"/>
    <mergeCell ref="J22:J23"/>
    <mergeCell ref="A24:A25"/>
    <mergeCell ref="B24:D25"/>
    <mergeCell ref="E24:E25"/>
    <mergeCell ref="F24:F25"/>
    <mergeCell ref="G24:G25"/>
    <mergeCell ref="H24:H25"/>
    <mergeCell ref="I24:I25"/>
    <mergeCell ref="J24:J25"/>
    <mergeCell ref="A26:A27"/>
    <mergeCell ref="B26:D27"/>
    <mergeCell ref="E26:E27"/>
    <mergeCell ref="F26:F27"/>
    <mergeCell ref="G26:G27"/>
    <mergeCell ref="H26:H27"/>
    <mergeCell ref="I26:I27"/>
    <mergeCell ref="J26:J27"/>
    <mergeCell ref="A28:A29"/>
    <mergeCell ref="B28:D29"/>
    <mergeCell ref="E28:E29"/>
    <mergeCell ref="F28:F29"/>
    <mergeCell ref="G28:G29"/>
    <mergeCell ref="H28:H29"/>
    <mergeCell ref="I28:I29"/>
    <mergeCell ref="J28:J29"/>
    <mergeCell ref="A30:A31"/>
    <mergeCell ref="B30:D31"/>
    <mergeCell ref="E30:E31"/>
    <mergeCell ref="F30:F31"/>
    <mergeCell ref="G30:G31"/>
    <mergeCell ref="H30:H31"/>
    <mergeCell ref="I30:I31"/>
    <mergeCell ref="J30:J31"/>
    <mergeCell ref="A32:A33"/>
    <mergeCell ref="B32:D33"/>
    <mergeCell ref="E32:E33"/>
    <mergeCell ref="F32:F33"/>
    <mergeCell ref="G32:G33"/>
    <mergeCell ref="H32:H33"/>
    <mergeCell ref="I32:I33"/>
    <mergeCell ref="J32:J33"/>
    <mergeCell ref="A34:A35"/>
    <mergeCell ref="B34:D35"/>
    <mergeCell ref="E34:E35"/>
    <mergeCell ref="F34:F35"/>
    <mergeCell ref="G34:G35"/>
    <mergeCell ref="H34:H35"/>
    <mergeCell ref="I34:I35"/>
    <mergeCell ref="J34:J35"/>
    <mergeCell ref="A36:A37"/>
    <mergeCell ref="B36:D37"/>
    <mergeCell ref="E36:E37"/>
    <mergeCell ref="F36:F37"/>
    <mergeCell ref="G36:G37"/>
    <mergeCell ref="H36:H37"/>
    <mergeCell ref="I36:I37"/>
    <mergeCell ref="J36:J37"/>
    <mergeCell ref="A38:A39"/>
    <mergeCell ref="B38:D39"/>
    <mergeCell ref="E38:E39"/>
    <mergeCell ref="F38:F39"/>
    <mergeCell ref="G38:G39"/>
    <mergeCell ref="H38:H39"/>
    <mergeCell ref="I38:I39"/>
    <mergeCell ref="J38:J39"/>
    <mergeCell ref="A40:A41"/>
    <mergeCell ref="B40:D41"/>
    <mergeCell ref="E40:E41"/>
    <mergeCell ref="F40:F41"/>
    <mergeCell ref="G40:G41"/>
    <mergeCell ref="H40:H41"/>
    <mergeCell ref="I40:I41"/>
    <mergeCell ref="J40:J41"/>
    <mergeCell ref="A42:A43"/>
    <mergeCell ref="B42:D43"/>
    <mergeCell ref="E42:E43"/>
    <mergeCell ref="F42:F43"/>
    <mergeCell ref="G42:G43"/>
    <mergeCell ref="H42:H43"/>
    <mergeCell ref="I42:I43"/>
    <mergeCell ref="J42:J43"/>
    <mergeCell ref="A51:A52"/>
    <mergeCell ref="B51:D52"/>
    <mergeCell ref="E51:E52"/>
    <mergeCell ref="F51:F52"/>
    <mergeCell ref="G51:G52"/>
    <mergeCell ref="H51:H52"/>
    <mergeCell ref="I51:I52"/>
    <mergeCell ref="J51:J52"/>
    <mergeCell ref="A53:A54"/>
    <mergeCell ref="B53:D54"/>
    <mergeCell ref="E53:E54"/>
    <mergeCell ref="F53:F54"/>
    <mergeCell ref="G53:G54"/>
    <mergeCell ref="H53:H54"/>
    <mergeCell ref="I53:I54"/>
    <mergeCell ref="J53:J54"/>
    <mergeCell ref="A55:A56"/>
    <mergeCell ref="B55:D56"/>
    <mergeCell ref="E55:E56"/>
    <mergeCell ref="F55:F56"/>
    <mergeCell ref="G55:G56"/>
    <mergeCell ref="H55:H56"/>
    <mergeCell ref="I55:I56"/>
    <mergeCell ref="J55:J56"/>
    <mergeCell ref="A57:A58"/>
    <mergeCell ref="B57:D58"/>
    <mergeCell ref="E57:E58"/>
    <mergeCell ref="F57:F58"/>
    <mergeCell ref="G57:G58"/>
    <mergeCell ref="H57:H58"/>
    <mergeCell ref="I57:I58"/>
    <mergeCell ref="J57:J58"/>
    <mergeCell ref="A59:A60"/>
    <mergeCell ref="B59:D60"/>
    <mergeCell ref="E59:E60"/>
    <mergeCell ref="F59:F60"/>
    <mergeCell ref="G59:G60"/>
    <mergeCell ref="H59:H60"/>
    <mergeCell ref="I59:I60"/>
    <mergeCell ref="J59:J60"/>
    <mergeCell ref="A61:A62"/>
    <mergeCell ref="B61:D62"/>
    <mergeCell ref="E61:E62"/>
    <mergeCell ref="F61:F62"/>
    <mergeCell ref="G61:G62"/>
    <mergeCell ref="H61:H62"/>
    <mergeCell ref="I61:I62"/>
    <mergeCell ref="J61:J62"/>
    <mergeCell ref="A63:A64"/>
    <mergeCell ref="B63:D64"/>
    <mergeCell ref="E63:E64"/>
    <mergeCell ref="F63:F64"/>
    <mergeCell ref="G63:G64"/>
    <mergeCell ref="H63:H64"/>
    <mergeCell ref="I63:I64"/>
    <mergeCell ref="J63:J64"/>
    <mergeCell ref="A65:A66"/>
    <mergeCell ref="B65:D66"/>
    <mergeCell ref="E65:E66"/>
    <mergeCell ref="F65:F66"/>
    <mergeCell ref="G65:G66"/>
    <mergeCell ref="H65:H66"/>
    <mergeCell ref="I65:I66"/>
    <mergeCell ref="J65:J66"/>
    <mergeCell ref="A67:A68"/>
    <mergeCell ref="B67:D68"/>
    <mergeCell ref="E67:E68"/>
    <mergeCell ref="F67:F68"/>
    <mergeCell ref="G67:G68"/>
    <mergeCell ref="H67:H68"/>
    <mergeCell ref="I67:I68"/>
    <mergeCell ref="J67:J68"/>
    <mergeCell ref="A69:A70"/>
    <mergeCell ref="B69:D70"/>
    <mergeCell ref="E69:E70"/>
    <mergeCell ref="F69:F70"/>
    <mergeCell ref="G69:G70"/>
    <mergeCell ref="H69:H70"/>
    <mergeCell ref="I69:I70"/>
    <mergeCell ref="J69:J70"/>
    <mergeCell ref="I73:I74"/>
    <mergeCell ref="J73:J74"/>
    <mergeCell ref="A71:A72"/>
    <mergeCell ref="B71:D72"/>
    <mergeCell ref="E71:E72"/>
    <mergeCell ref="F71:F72"/>
    <mergeCell ref="G71:G72"/>
    <mergeCell ref="H71:H72"/>
    <mergeCell ref="G75:G76"/>
    <mergeCell ref="H75:H76"/>
    <mergeCell ref="I71:I72"/>
    <mergeCell ref="J71:J72"/>
    <mergeCell ref="A73:A74"/>
    <mergeCell ref="B73:D74"/>
    <mergeCell ref="E73:E74"/>
    <mergeCell ref="F73:F74"/>
    <mergeCell ref="G73:G74"/>
    <mergeCell ref="H73:H74"/>
    <mergeCell ref="I75:I76"/>
    <mergeCell ref="J75:J76"/>
    <mergeCell ref="A77:A78"/>
    <mergeCell ref="B77:D78"/>
    <mergeCell ref="E77:E78"/>
    <mergeCell ref="F77:F78"/>
    <mergeCell ref="A75:A76"/>
    <mergeCell ref="B75:D76"/>
    <mergeCell ref="E75:E76"/>
    <mergeCell ref="F75:F76"/>
    <mergeCell ref="A79:A80"/>
    <mergeCell ref="B79:D80"/>
    <mergeCell ref="E79:E80"/>
    <mergeCell ref="F79:F80"/>
    <mergeCell ref="G79:G80"/>
    <mergeCell ref="H79:H80"/>
    <mergeCell ref="I79:I80"/>
    <mergeCell ref="J79:J80"/>
    <mergeCell ref="A81:A82"/>
    <mergeCell ref="B81:D82"/>
    <mergeCell ref="E81:E82"/>
    <mergeCell ref="F81:F82"/>
    <mergeCell ref="G81:G82"/>
    <mergeCell ref="H81:H82"/>
    <mergeCell ref="I81:I82"/>
    <mergeCell ref="J81:J82"/>
  </mergeCells>
  <printOptions/>
  <pageMargins left="0.7874015748031497" right="0.7874015748031497" top="0.5905511811023623" bottom="0.1968503937007874" header="0.11811023622047245" footer="0.11811023622047245"/>
  <pageSetup firstPageNumber="51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3" sqref="I13"/>
    </sheetView>
  </sheetViews>
  <sheetFormatPr defaultColWidth="9.125" defaultRowHeight="12.75"/>
  <cols>
    <col min="1" max="1" width="6.875" style="1022" customWidth="1"/>
    <col min="2" max="4" width="9.125" style="1022" customWidth="1"/>
    <col min="5" max="5" width="23.50390625" style="1022" customWidth="1"/>
    <col min="6" max="6" width="20.875" style="1022" customWidth="1"/>
    <col min="7" max="7" width="18.50390625" style="1022" customWidth="1"/>
    <col min="8" max="8" width="21.125" style="1022" customWidth="1"/>
    <col min="9" max="9" width="18.50390625" style="1022" customWidth="1"/>
    <col min="10" max="16384" width="9.125" style="1022" customWidth="1"/>
  </cols>
  <sheetData>
    <row r="2" spans="1:9" ht="15">
      <c r="A2" s="1403" t="s">
        <v>681</v>
      </c>
      <c r="B2" s="1403"/>
      <c r="C2" s="1403"/>
      <c r="D2" s="1403"/>
      <c r="E2" s="1403"/>
      <c r="F2" s="1404"/>
      <c r="G2" s="1404"/>
      <c r="H2" s="1404"/>
      <c r="I2" s="1404"/>
    </row>
    <row r="3" spans="1:9" ht="18" customHeight="1">
      <c r="A3" s="1403" t="s">
        <v>1098</v>
      </c>
      <c r="B3" s="1403"/>
      <c r="C3" s="1403"/>
      <c r="D3" s="1403"/>
      <c r="E3" s="1403"/>
      <c r="F3" s="1404"/>
      <c r="G3" s="1404"/>
      <c r="H3" s="1404"/>
      <c r="I3" s="1404"/>
    </row>
    <row r="7" spans="1:9" ht="16.5" customHeight="1">
      <c r="A7" s="1023"/>
      <c r="B7" s="1023"/>
      <c r="C7" s="1023"/>
      <c r="D7" s="1023"/>
      <c r="E7" s="1023"/>
      <c r="F7" s="1023"/>
      <c r="G7" s="1023"/>
      <c r="H7" s="1023"/>
      <c r="I7" s="1024" t="s">
        <v>192</v>
      </c>
    </row>
    <row r="8" spans="1:9" ht="21.75" customHeight="1">
      <c r="A8" s="1405" t="s">
        <v>297</v>
      </c>
      <c r="B8" s="1407" t="s">
        <v>682</v>
      </c>
      <c r="C8" s="1407"/>
      <c r="D8" s="1407"/>
      <c r="E8" s="1407"/>
      <c r="F8" s="1409" t="s">
        <v>683</v>
      </c>
      <c r="G8" s="1410"/>
      <c r="H8" s="1409" t="s">
        <v>684</v>
      </c>
      <c r="I8" s="1410"/>
    </row>
    <row r="9" spans="1:9" ht="27" customHeight="1">
      <c r="A9" s="1406"/>
      <c r="B9" s="1408"/>
      <c r="C9" s="1408"/>
      <c r="D9" s="1408"/>
      <c r="E9" s="1408"/>
      <c r="F9" s="1025" t="s">
        <v>685</v>
      </c>
      <c r="G9" s="1025" t="s">
        <v>686</v>
      </c>
      <c r="H9" s="1025" t="s">
        <v>685</v>
      </c>
      <c r="I9" s="1025" t="s">
        <v>686</v>
      </c>
    </row>
    <row r="10" spans="1:9" ht="21.75" customHeight="1">
      <c r="A10" s="1026" t="s">
        <v>173</v>
      </c>
      <c r="B10" s="1027" t="s">
        <v>687</v>
      </c>
      <c r="C10" s="1028"/>
      <c r="D10" s="1028"/>
      <c r="E10" s="1028"/>
      <c r="F10" s="1029" t="s">
        <v>688</v>
      </c>
      <c r="G10" s="1030">
        <v>500</v>
      </c>
      <c r="H10" s="1031" t="s">
        <v>689</v>
      </c>
      <c r="I10" s="1030">
        <v>380000</v>
      </c>
    </row>
    <row r="11" spans="1:9" ht="21.75" customHeight="1">
      <c r="A11" s="1026" t="s">
        <v>174</v>
      </c>
      <c r="B11" s="1027" t="s">
        <v>690</v>
      </c>
      <c r="C11" s="1028"/>
      <c r="D11" s="1028"/>
      <c r="E11" s="1028"/>
      <c r="F11" s="1029" t="s">
        <v>688</v>
      </c>
      <c r="G11" s="1030"/>
      <c r="H11" s="1031" t="s">
        <v>689</v>
      </c>
      <c r="I11" s="1030">
        <v>135000</v>
      </c>
    </row>
    <row r="12" spans="1:9" ht="21.75" customHeight="1">
      <c r="A12" s="1026" t="s">
        <v>175</v>
      </c>
      <c r="B12" s="1027" t="s">
        <v>691</v>
      </c>
      <c r="C12" s="1028"/>
      <c r="D12" s="1028"/>
      <c r="E12" s="1028"/>
      <c r="F12" s="1031" t="s">
        <v>688</v>
      </c>
      <c r="G12" s="1030">
        <v>50</v>
      </c>
      <c r="H12" s="1031" t="s">
        <v>689</v>
      </c>
      <c r="I12" s="1030">
        <v>3800</v>
      </c>
    </row>
    <row r="13" spans="1:9" ht="21.75" customHeight="1">
      <c r="A13" s="1026" t="s">
        <v>176</v>
      </c>
      <c r="B13" s="1028" t="s">
        <v>692</v>
      </c>
      <c r="C13" s="1028"/>
      <c r="D13" s="1028"/>
      <c r="E13" s="1028"/>
      <c r="F13" s="1029"/>
      <c r="G13" s="1030"/>
      <c r="H13" s="1031" t="s">
        <v>693</v>
      </c>
      <c r="I13" s="1030">
        <v>130</v>
      </c>
    </row>
    <row r="14" spans="1:9" ht="21.75" customHeight="1">
      <c r="A14" s="1026" t="s">
        <v>177</v>
      </c>
      <c r="B14" s="1028" t="s">
        <v>694</v>
      </c>
      <c r="C14" s="1028"/>
      <c r="D14" s="1028"/>
      <c r="E14" s="1028"/>
      <c r="F14" s="1029"/>
      <c r="G14" s="1030"/>
      <c r="H14" s="1031" t="s">
        <v>693</v>
      </c>
      <c r="I14" s="1030">
        <v>4546</v>
      </c>
    </row>
    <row r="15" spans="1:9" ht="21.75" customHeight="1">
      <c r="A15" s="1032" t="s">
        <v>48</v>
      </c>
      <c r="B15" s="1033" t="s">
        <v>695</v>
      </c>
      <c r="C15" s="1033"/>
      <c r="D15" s="1033"/>
      <c r="E15" s="1033"/>
      <c r="F15" s="1034"/>
      <c r="G15" s="1035"/>
      <c r="H15" s="1036" t="s">
        <v>696</v>
      </c>
      <c r="I15" s="1035">
        <v>39952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3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O144"/>
  <sheetViews>
    <sheetView zoomScale="75" zoomScaleNormal="75" zoomScaleSheetLayoutView="75" zoomScalePageLayoutView="0" workbookViewId="0" topLeftCell="C124">
      <selection activeCell="O141" sqref="O141"/>
    </sheetView>
  </sheetViews>
  <sheetFormatPr defaultColWidth="9.125" defaultRowHeight="12.75"/>
  <cols>
    <col min="1" max="1" width="4.50390625" style="1037" customWidth="1"/>
    <col min="2" max="2" width="61.50390625" style="1037" bestFit="1" customWidth="1"/>
    <col min="3" max="3" width="17.125" style="1037" bestFit="1" customWidth="1"/>
    <col min="4" max="4" width="12.875" style="1037" bestFit="1" customWidth="1"/>
    <col min="5" max="5" width="15.875" style="1037" customWidth="1"/>
    <col min="6" max="6" width="12.50390625" style="1037" customWidth="1"/>
    <col min="7" max="7" width="12.50390625" style="1037" bestFit="1" customWidth="1"/>
    <col min="8" max="8" width="10.50390625" style="1037" bestFit="1" customWidth="1"/>
    <col min="9" max="9" width="12.125" style="1037" bestFit="1" customWidth="1"/>
    <col min="10" max="10" width="10.50390625" style="1037" bestFit="1" customWidth="1"/>
    <col min="11" max="12" width="13.875" style="1037" bestFit="1" customWidth="1"/>
    <col min="13" max="13" width="13.50390625" style="1037" bestFit="1" customWidth="1"/>
    <col min="14" max="14" width="14.75390625" style="1037" bestFit="1" customWidth="1"/>
    <col min="15" max="15" width="9.875" style="1037" bestFit="1" customWidth="1"/>
    <col min="16" max="16384" width="9.125" style="1037" customWidth="1"/>
  </cols>
  <sheetData>
    <row r="3" spans="1:14" ht="18.75" customHeight="1">
      <c r="A3" s="1416" t="s">
        <v>697</v>
      </c>
      <c r="B3" s="1416"/>
      <c r="C3" s="1416"/>
      <c r="D3" s="1416"/>
      <c r="E3" s="1416"/>
      <c r="F3" s="1416"/>
      <c r="G3" s="1416"/>
      <c r="H3" s="1416"/>
      <c r="I3" s="1416"/>
      <c r="J3" s="1416"/>
      <c r="K3" s="1416"/>
      <c r="L3" s="1416"/>
      <c r="M3" s="1416"/>
      <c r="N3" s="1416"/>
    </row>
    <row r="4" spans="1:14" ht="15">
      <c r="A4" s="1038"/>
      <c r="B4" s="1417" t="s">
        <v>698</v>
      </c>
      <c r="C4" s="1417"/>
      <c r="D4" s="1417"/>
      <c r="E4" s="1417"/>
      <c r="F4" s="1417"/>
      <c r="G4" s="1417"/>
      <c r="H4" s="1417"/>
      <c r="I4" s="1417"/>
      <c r="J4" s="1417"/>
      <c r="K4" s="1417"/>
      <c r="L4" s="1417"/>
      <c r="M4" s="1417"/>
      <c r="N4" s="1038"/>
    </row>
    <row r="5" spans="1:14" ht="15">
      <c r="A5" s="1038"/>
      <c r="B5" s="1417" t="s">
        <v>1117</v>
      </c>
      <c r="C5" s="1417"/>
      <c r="D5" s="1417"/>
      <c r="E5" s="1417"/>
      <c r="F5" s="1417"/>
      <c r="G5" s="1417"/>
      <c r="H5" s="1417"/>
      <c r="I5" s="1417"/>
      <c r="J5" s="1417"/>
      <c r="K5" s="1417"/>
      <c r="L5" s="1417"/>
      <c r="M5" s="1417"/>
      <c r="N5" s="1038"/>
    </row>
    <row r="6" spans="2:13" ht="17.25">
      <c r="B6" s="1039"/>
      <c r="C6" s="1039"/>
      <c r="D6" s="1039"/>
      <c r="E6" s="1039"/>
      <c r="F6" s="1039"/>
      <c r="G6" s="1039"/>
      <c r="H6" s="1039"/>
      <c r="I6" s="1039"/>
      <c r="J6" s="1039"/>
      <c r="K6" s="1039"/>
      <c r="L6" s="1039"/>
      <c r="M6" s="1039"/>
    </row>
    <row r="7" ht="12">
      <c r="N7" s="1040" t="s">
        <v>392</v>
      </c>
    </row>
    <row r="8" spans="1:14" ht="32.25" customHeight="1">
      <c r="A8" s="1041"/>
      <c r="B8" s="1418" t="s">
        <v>699</v>
      </c>
      <c r="C8" s="1220" t="s">
        <v>1118</v>
      </c>
      <c r="D8" s="1421" t="s">
        <v>700</v>
      </c>
      <c r="E8" s="1418" t="s">
        <v>701</v>
      </c>
      <c r="F8" s="1423" t="s">
        <v>702</v>
      </c>
      <c r="G8" s="1042" t="s">
        <v>703</v>
      </c>
      <c r="H8" s="1425" t="s">
        <v>704</v>
      </c>
      <c r="I8" s="1426"/>
      <c r="J8" s="1427" t="s">
        <v>705</v>
      </c>
      <c r="K8" s="1427"/>
      <c r="L8" s="1411" t="s">
        <v>706</v>
      </c>
      <c r="M8" s="1413" t="s">
        <v>707</v>
      </c>
      <c r="N8" s="1414" t="s">
        <v>708</v>
      </c>
    </row>
    <row r="9" spans="1:14" ht="52.5" customHeight="1">
      <c r="A9" s="1043"/>
      <c r="B9" s="1419"/>
      <c r="C9" s="1420"/>
      <c r="D9" s="1422"/>
      <c r="E9" s="1419"/>
      <c r="F9" s="1424"/>
      <c r="G9" s="1042" t="s">
        <v>709</v>
      </c>
      <c r="H9" s="1044" t="s">
        <v>710</v>
      </c>
      <c r="I9" s="1044" t="s">
        <v>711</v>
      </c>
      <c r="J9" s="1044" t="s">
        <v>710</v>
      </c>
      <c r="K9" s="1044" t="s">
        <v>712</v>
      </c>
      <c r="L9" s="1412"/>
      <c r="M9" s="1232"/>
      <c r="N9" s="1415"/>
    </row>
    <row r="10" spans="1:14" ht="21" customHeight="1">
      <c r="A10" s="1045" t="s">
        <v>173</v>
      </c>
      <c r="B10" s="1046" t="s">
        <v>713</v>
      </c>
      <c r="C10" s="1047">
        <f>SUM(C11:C21)</f>
        <v>525916</v>
      </c>
      <c r="D10" s="1048">
        <f>SUM(E10:M10)</f>
        <v>525916</v>
      </c>
      <c r="E10" s="1049"/>
      <c r="F10" s="1049">
        <v>525916</v>
      </c>
      <c r="G10" s="1049"/>
      <c r="H10" s="1049"/>
      <c r="I10" s="1049"/>
      <c r="J10" s="1049"/>
      <c r="K10" s="1049"/>
      <c r="L10" s="1049">
        <f>SUM(L12:L21)</f>
        <v>0</v>
      </c>
      <c r="M10" s="1049"/>
      <c r="N10" s="1050"/>
    </row>
    <row r="11" spans="1:14" ht="21" customHeight="1">
      <c r="A11" s="1045"/>
      <c r="B11" s="1055" t="s">
        <v>1154</v>
      </c>
      <c r="C11" s="1194">
        <f>SUM('3c.m.'!D25)</f>
        <v>3000</v>
      </c>
      <c r="D11" s="1049"/>
      <c r="E11" s="1049"/>
      <c r="F11" s="1049"/>
      <c r="G11" s="1049"/>
      <c r="H11" s="1049"/>
      <c r="I11" s="1049"/>
      <c r="J11" s="1049"/>
      <c r="K11" s="1049"/>
      <c r="L11" s="1049"/>
      <c r="M11" s="1049"/>
      <c r="N11" s="1050"/>
    </row>
    <row r="12" spans="1:14" ht="21" customHeight="1">
      <c r="A12" s="1045"/>
      <c r="B12" s="1051" t="s">
        <v>714</v>
      </c>
      <c r="C12" s="1195">
        <f>SUM('3c.m.'!D34)</f>
        <v>2500</v>
      </c>
      <c r="D12" s="1052"/>
      <c r="E12" s="1053"/>
      <c r="F12" s="1053"/>
      <c r="G12" s="1053"/>
      <c r="H12" s="1053"/>
      <c r="I12" s="1053"/>
      <c r="J12" s="1053"/>
      <c r="K12" s="1053"/>
      <c r="L12" s="1053"/>
      <c r="M12" s="1054"/>
      <c r="N12" s="1050"/>
    </row>
    <row r="13" spans="1:14" ht="21" customHeight="1">
      <c r="A13" s="1045"/>
      <c r="B13" s="1055" t="s">
        <v>715</v>
      </c>
      <c r="C13" s="1195">
        <f>SUM('3c.m.'!D42)</f>
        <v>6000</v>
      </c>
      <c r="D13" s="1052"/>
      <c r="E13" s="1053"/>
      <c r="F13" s="1053"/>
      <c r="G13" s="1053"/>
      <c r="H13" s="1053"/>
      <c r="I13" s="1053"/>
      <c r="J13" s="1053"/>
      <c r="K13" s="1053"/>
      <c r="L13" s="1053"/>
      <c r="M13" s="1054"/>
      <c r="N13" s="1050"/>
    </row>
    <row r="14" spans="1:14" ht="21" customHeight="1">
      <c r="A14" s="1045"/>
      <c r="B14" s="1055" t="s">
        <v>716</v>
      </c>
      <c r="C14" s="1195">
        <f>SUM('3c.m.'!D69)</f>
        <v>25000</v>
      </c>
      <c r="D14" s="1052"/>
      <c r="E14" s="1053"/>
      <c r="F14" s="1053"/>
      <c r="G14" s="1053"/>
      <c r="H14" s="1053"/>
      <c r="I14" s="1053"/>
      <c r="J14" s="1053"/>
      <c r="K14" s="1053"/>
      <c r="L14" s="1053"/>
      <c r="M14" s="1054"/>
      <c r="N14" s="1050"/>
    </row>
    <row r="15" spans="1:14" ht="21" customHeight="1">
      <c r="A15" s="1045"/>
      <c r="B15" s="1056" t="s">
        <v>717</v>
      </c>
      <c r="C15" s="1195">
        <f>SUM('3c.m.'!D203)</f>
        <v>8000</v>
      </c>
      <c r="D15" s="1052"/>
      <c r="E15" s="1053"/>
      <c r="F15" s="1053"/>
      <c r="G15" s="1053"/>
      <c r="H15" s="1053"/>
      <c r="I15" s="1053"/>
      <c r="J15" s="1053"/>
      <c r="K15" s="1053"/>
      <c r="L15" s="1053"/>
      <c r="M15" s="1054"/>
      <c r="N15" s="1050"/>
    </row>
    <row r="16" spans="1:14" ht="21" customHeight="1">
      <c r="A16" s="1045"/>
      <c r="B16" s="1055" t="s">
        <v>718</v>
      </c>
      <c r="C16" s="1195">
        <f>SUM('3c.m.'!D220)</f>
        <v>34500</v>
      </c>
      <c r="D16" s="1052"/>
      <c r="E16" s="1053"/>
      <c r="F16" s="1053"/>
      <c r="G16" s="1053"/>
      <c r="H16" s="1053"/>
      <c r="I16" s="1053"/>
      <c r="J16" s="1053"/>
      <c r="K16" s="1053"/>
      <c r="L16" s="1053"/>
      <c r="M16" s="1054"/>
      <c r="N16" s="1050"/>
    </row>
    <row r="17" spans="1:14" ht="21" customHeight="1">
      <c r="A17" s="1045"/>
      <c r="B17" s="1055" t="s">
        <v>719</v>
      </c>
      <c r="C17" s="1195">
        <f>SUM('3c.m.'!D293)</f>
        <v>407766</v>
      </c>
      <c r="D17" s="1052"/>
      <c r="E17" s="1053"/>
      <c r="F17" s="1053"/>
      <c r="G17" s="1053"/>
      <c r="H17" s="1053"/>
      <c r="I17" s="1053"/>
      <c r="J17" s="1053"/>
      <c r="K17" s="1053"/>
      <c r="L17" s="1053"/>
      <c r="M17" s="1054"/>
      <c r="N17" s="1050"/>
    </row>
    <row r="18" spans="1:14" ht="21" customHeight="1">
      <c r="A18" s="1045"/>
      <c r="B18" s="1055" t="s">
        <v>720</v>
      </c>
      <c r="C18" s="1195">
        <f>SUM('4.mell.'!D11)</f>
        <v>6000</v>
      </c>
      <c r="D18" s="1052"/>
      <c r="E18" s="1053"/>
      <c r="F18" s="1053"/>
      <c r="G18" s="1053"/>
      <c r="H18" s="1053"/>
      <c r="I18" s="1053"/>
      <c r="J18" s="1053"/>
      <c r="K18" s="1053"/>
      <c r="L18" s="1053"/>
      <c r="M18" s="1054"/>
      <c r="N18" s="1050"/>
    </row>
    <row r="19" spans="1:14" ht="25.5" customHeight="1">
      <c r="A19" s="1045"/>
      <c r="B19" s="1192" t="s">
        <v>1155</v>
      </c>
      <c r="C19" s="1195">
        <f>SUM('4.mell.'!D12)</f>
        <v>15000</v>
      </c>
      <c r="D19" s="1052"/>
      <c r="E19" s="1053"/>
      <c r="F19" s="1053"/>
      <c r="G19" s="1053"/>
      <c r="H19" s="1053"/>
      <c r="I19" s="1053"/>
      <c r="J19" s="1053"/>
      <c r="K19" s="1053"/>
      <c r="L19" s="1053"/>
      <c r="M19" s="1054"/>
      <c r="N19" s="1050"/>
    </row>
    <row r="20" spans="1:14" ht="21" customHeight="1">
      <c r="A20" s="1045"/>
      <c r="B20" s="1055" t="s">
        <v>721</v>
      </c>
      <c r="C20" s="1195">
        <f>SUM('5.mell. '!D11)</f>
        <v>2000</v>
      </c>
      <c r="D20" s="1052"/>
      <c r="E20" s="1053"/>
      <c r="F20" s="1053"/>
      <c r="G20" s="1053"/>
      <c r="H20" s="1053"/>
      <c r="I20" s="1053"/>
      <c r="J20" s="1053"/>
      <c r="K20" s="1053"/>
      <c r="L20" s="1053"/>
      <c r="M20" s="1054"/>
      <c r="N20" s="1050"/>
    </row>
    <row r="21" spans="1:14" ht="21" customHeight="1">
      <c r="A21" s="1045"/>
      <c r="B21" s="1055" t="s">
        <v>722</v>
      </c>
      <c r="C21" s="1195">
        <f>SUM('5.mell. '!D20)</f>
        <v>16150</v>
      </c>
      <c r="D21" s="1052"/>
      <c r="E21" s="1053"/>
      <c r="F21" s="1053"/>
      <c r="G21" s="1053"/>
      <c r="H21" s="1053"/>
      <c r="I21" s="1053"/>
      <c r="J21" s="1053"/>
      <c r="K21" s="1053"/>
      <c r="L21" s="1053"/>
      <c r="M21" s="1054"/>
      <c r="N21" s="1050"/>
    </row>
    <row r="22" spans="1:14" ht="21" customHeight="1">
      <c r="A22" s="1045" t="s">
        <v>174</v>
      </c>
      <c r="B22" s="1057" t="s">
        <v>723</v>
      </c>
      <c r="C22" s="1196">
        <f>SUM(C23)</f>
        <v>15000</v>
      </c>
      <c r="D22" s="1048">
        <f>SUM(E22:N22)</f>
        <v>15000</v>
      </c>
      <c r="E22" s="1048"/>
      <c r="F22" s="1048">
        <v>15000</v>
      </c>
      <c r="G22" s="1048"/>
      <c r="H22" s="1048"/>
      <c r="I22" s="1048"/>
      <c r="J22" s="1048"/>
      <c r="K22" s="1048"/>
      <c r="L22" s="1048"/>
      <c r="M22" s="1048"/>
      <c r="N22" s="1050"/>
    </row>
    <row r="23" spans="1:14" ht="21" customHeight="1">
      <c r="A23" s="1045"/>
      <c r="B23" s="1058" t="s">
        <v>724</v>
      </c>
      <c r="C23" s="1197">
        <f>SUM('3d.m.'!D9)</f>
        <v>15000</v>
      </c>
      <c r="D23" s="1059"/>
      <c r="E23" s="1060"/>
      <c r="F23" s="1060"/>
      <c r="G23" s="1060"/>
      <c r="H23" s="1060"/>
      <c r="I23" s="1060"/>
      <c r="J23" s="1060"/>
      <c r="K23" s="1060"/>
      <c r="L23" s="1060"/>
      <c r="M23" s="1061"/>
      <c r="N23" s="1050"/>
    </row>
    <row r="24" spans="1:14" ht="21" customHeight="1">
      <c r="A24" s="1045" t="s">
        <v>175</v>
      </c>
      <c r="B24" s="1057" t="s">
        <v>725</v>
      </c>
      <c r="C24" s="1196">
        <f>SUM(C25:C26)</f>
        <v>1336256</v>
      </c>
      <c r="D24" s="1048">
        <f>SUM(E24:M24)</f>
        <v>1336256</v>
      </c>
      <c r="E24" s="1060"/>
      <c r="F24" s="1062">
        <v>146083</v>
      </c>
      <c r="G24" s="1062">
        <v>1030478</v>
      </c>
      <c r="H24" s="1060"/>
      <c r="I24" s="1060"/>
      <c r="J24" s="1060"/>
      <c r="K24" s="1060"/>
      <c r="L24" s="1062">
        <f>SUM(L25)</f>
        <v>0</v>
      </c>
      <c r="M24" s="1061">
        <v>159695</v>
      </c>
      <c r="N24" s="1050"/>
    </row>
    <row r="25" spans="1:14" ht="28.5" customHeight="1">
      <c r="A25" s="1045"/>
      <c r="B25" s="1063" t="s">
        <v>726</v>
      </c>
      <c r="C25" s="1197">
        <f>SUM('3c.m.'!D265)</f>
        <v>1176561</v>
      </c>
      <c r="D25" s="1059"/>
      <c r="E25" s="1060"/>
      <c r="F25" s="1060">
        <v>146083</v>
      </c>
      <c r="G25" s="1060"/>
      <c r="H25" s="1060"/>
      <c r="I25" s="1060"/>
      <c r="J25" s="1060"/>
      <c r="K25" s="1060"/>
      <c r="L25" s="1060"/>
      <c r="M25" s="1061"/>
      <c r="N25" s="1050"/>
    </row>
    <row r="26" spans="1:14" ht="28.5" customHeight="1">
      <c r="A26" s="1045"/>
      <c r="B26" s="1215" t="s">
        <v>1167</v>
      </c>
      <c r="C26" s="1197">
        <f>SUM('3d.m.'!D16)</f>
        <v>159695</v>
      </c>
      <c r="D26" s="1059"/>
      <c r="E26" s="1060"/>
      <c r="F26" s="1060"/>
      <c r="G26" s="1060"/>
      <c r="H26" s="1060"/>
      <c r="I26" s="1060"/>
      <c r="J26" s="1060"/>
      <c r="K26" s="1060"/>
      <c r="L26" s="1060"/>
      <c r="M26" s="1061"/>
      <c r="N26" s="1050"/>
    </row>
    <row r="27" spans="1:14" ht="21" customHeight="1">
      <c r="A27" s="1045" t="s">
        <v>176</v>
      </c>
      <c r="B27" s="1057" t="s">
        <v>727</v>
      </c>
      <c r="C27" s="1196">
        <f>SUM(C28)</f>
        <v>718998</v>
      </c>
      <c r="D27" s="1048">
        <f>SUM(E27:N27)</f>
        <v>718998</v>
      </c>
      <c r="E27" s="1062"/>
      <c r="F27" s="1062">
        <v>718998</v>
      </c>
      <c r="G27" s="1062"/>
      <c r="H27" s="1060"/>
      <c r="I27" s="1060"/>
      <c r="J27" s="1060"/>
      <c r="K27" s="1060"/>
      <c r="L27" s="1062">
        <f>SUM(L28)</f>
        <v>0</v>
      </c>
      <c r="M27" s="1061"/>
      <c r="N27" s="1064"/>
    </row>
    <row r="28" spans="1:14" ht="21" customHeight="1">
      <c r="A28" s="1045"/>
      <c r="B28" s="1058" t="s">
        <v>728</v>
      </c>
      <c r="C28" s="1197">
        <f>SUM('3b.m.'!D48)</f>
        <v>718998</v>
      </c>
      <c r="D28" s="1059"/>
      <c r="E28" s="1060"/>
      <c r="F28" s="1060"/>
      <c r="G28" s="1060"/>
      <c r="H28" s="1060"/>
      <c r="I28" s="1060"/>
      <c r="J28" s="1060"/>
      <c r="K28" s="1060"/>
      <c r="L28" s="1060"/>
      <c r="M28" s="1061"/>
      <c r="N28" s="1050"/>
    </row>
    <row r="29" spans="1:14" ht="21" customHeight="1">
      <c r="A29" s="1045" t="s">
        <v>177</v>
      </c>
      <c r="B29" s="1057" t="s">
        <v>729</v>
      </c>
      <c r="C29" s="1196">
        <f>SUM(C30:C40)</f>
        <v>1526631</v>
      </c>
      <c r="D29" s="1048">
        <f>SUM(E29:N29)</f>
        <v>1526631</v>
      </c>
      <c r="E29" s="1060"/>
      <c r="F29" s="1062">
        <v>257268</v>
      </c>
      <c r="G29" s="1062"/>
      <c r="H29" s="1060"/>
      <c r="I29" s="1062"/>
      <c r="J29" s="1060"/>
      <c r="K29" s="1060">
        <v>235000</v>
      </c>
      <c r="L29" s="1062">
        <f>SUM(L30:L40)</f>
        <v>1034363</v>
      </c>
      <c r="M29" s="1065"/>
      <c r="N29" s="1066"/>
    </row>
    <row r="30" spans="1:14" ht="21" customHeight="1">
      <c r="A30" s="1045"/>
      <c r="B30" s="1058" t="s">
        <v>730</v>
      </c>
      <c r="C30" s="1197">
        <f>SUM('3c.m.'!D261)</f>
        <v>313754</v>
      </c>
      <c r="D30" s="1059"/>
      <c r="E30" s="1060"/>
      <c r="F30" s="1060"/>
      <c r="G30" s="1060"/>
      <c r="H30" s="1060"/>
      <c r="I30" s="1060"/>
      <c r="J30" s="1060"/>
      <c r="K30" s="1060"/>
      <c r="L30" s="1060"/>
      <c r="M30" s="1061"/>
      <c r="N30" s="1050"/>
    </row>
    <row r="31" spans="1:14" ht="24.75" customHeight="1">
      <c r="A31" s="1045"/>
      <c r="B31" s="1063" t="s">
        <v>731</v>
      </c>
      <c r="C31" s="1197">
        <f>SUM('3c.m.'!D285)</f>
        <v>28509</v>
      </c>
      <c r="D31" s="1059"/>
      <c r="E31" s="1060"/>
      <c r="F31" s="1060"/>
      <c r="G31" s="1060"/>
      <c r="H31" s="1060"/>
      <c r="I31" s="1060"/>
      <c r="J31" s="1060"/>
      <c r="K31" s="1060"/>
      <c r="L31" s="1060">
        <v>12380</v>
      </c>
      <c r="M31" s="1061"/>
      <c r="N31" s="1050"/>
    </row>
    <row r="32" spans="1:14" ht="24.75" customHeight="1">
      <c r="A32" s="1045"/>
      <c r="B32" s="1063" t="s">
        <v>1149</v>
      </c>
      <c r="C32" s="1197">
        <f>SUM('4.mell.'!D18)</f>
        <v>575000</v>
      </c>
      <c r="D32" s="1059"/>
      <c r="E32" s="1060"/>
      <c r="F32" s="1060"/>
      <c r="G32" s="1060"/>
      <c r="H32" s="1060"/>
      <c r="I32" s="1060"/>
      <c r="J32" s="1060"/>
      <c r="K32" s="1060"/>
      <c r="L32" s="1060">
        <v>575000</v>
      </c>
      <c r="M32" s="1061"/>
      <c r="N32" s="1050"/>
    </row>
    <row r="33" spans="1:14" ht="21" customHeight="1">
      <c r="A33" s="1045"/>
      <c r="B33" s="1058" t="s">
        <v>732</v>
      </c>
      <c r="C33" s="1197">
        <f>SUM('4.mell.'!D19)</f>
        <v>144982</v>
      </c>
      <c r="D33" s="1059"/>
      <c r="E33" s="1060"/>
      <c r="F33" s="1060"/>
      <c r="G33" s="1060"/>
      <c r="H33" s="1060"/>
      <c r="I33" s="1060"/>
      <c r="J33" s="1060"/>
      <c r="K33" s="1060"/>
      <c r="L33" s="1060">
        <v>144982</v>
      </c>
      <c r="M33" s="1061"/>
      <c r="N33" s="1050"/>
    </row>
    <row r="34" spans="1:14" ht="21" customHeight="1">
      <c r="A34" s="1045"/>
      <c r="B34" s="1058" t="s">
        <v>733</v>
      </c>
      <c r="C34" s="1197">
        <f>SUM('4.mell.'!D20)</f>
        <v>266001</v>
      </c>
      <c r="D34" s="1059"/>
      <c r="E34" s="1060"/>
      <c r="F34" s="1060"/>
      <c r="G34" s="1060"/>
      <c r="H34" s="1060"/>
      <c r="I34" s="1060"/>
      <c r="J34" s="1060"/>
      <c r="K34" s="1060"/>
      <c r="L34" s="1060">
        <v>266001</v>
      </c>
      <c r="M34" s="1061"/>
      <c r="N34" s="1050"/>
    </row>
    <row r="35" spans="1:14" ht="21" customHeight="1">
      <c r="A35" s="1045"/>
      <c r="B35" s="1058" t="s">
        <v>734</v>
      </c>
      <c r="C35" s="1197">
        <f>SUM('4.mell.'!D24)</f>
        <v>40000</v>
      </c>
      <c r="D35" s="1059"/>
      <c r="E35" s="1060"/>
      <c r="F35" s="1060"/>
      <c r="G35" s="1060"/>
      <c r="H35" s="1060"/>
      <c r="I35" s="1060"/>
      <c r="J35" s="1060"/>
      <c r="K35" s="1060"/>
      <c r="L35" s="1060"/>
      <c r="M35" s="1061"/>
      <c r="N35" s="1050"/>
    </row>
    <row r="36" spans="1:14" ht="21" customHeight="1">
      <c r="A36" s="1045"/>
      <c r="B36" s="1058" t="s">
        <v>735</v>
      </c>
      <c r="C36" s="1197">
        <f>SUM('4.mell.'!D32)</f>
        <v>51200</v>
      </c>
      <c r="D36" s="1059"/>
      <c r="E36" s="1060"/>
      <c r="F36" s="1060"/>
      <c r="G36" s="1060"/>
      <c r="H36" s="1060"/>
      <c r="I36" s="1060"/>
      <c r="J36" s="1060"/>
      <c r="K36" s="1060"/>
      <c r="L36" s="1060"/>
      <c r="M36" s="1061"/>
      <c r="N36" s="1050"/>
    </row>
    <row r="37" spans="1:14" ht="21" customHeight="1">
      <c r="A37" s="1045"/>
      <c r="B37" s="1058" t="s">
        <v>736</v>
      </c>
      <c r="C37" s="1197">
        <f>SUM('4.mell.'!D33)</f>
        <v>30000</v>
      </c>
      <c r="D37" s="1059"/>
      <c r="E37" s="1060"/>
      <c r="F37" s="1060"/>
      <c r="G37" s="1060"/>
      <c r="H37" s="1060"/>
      <c r="I37" s="1060"/>
      <c r="J37" s="1060"/>
      <c r="K37" s="1060"/>
      <c r="L37" s="1060"/>
      <c r="M37" s="1061"/>
      <c r="N37" s="1050"/>
    </row>
    <row r="38" spans="1:14" ht="21" customHeight="1">
      <c r="A38" s="1045"/>
      <c r="B38" s="1058" t="s">
        <v>737</v>
      </c>
      <c r="C38" s="1197">
        <f>SUM('5.mell. '!D14)</f>
        <v>20000</v>
      </c>
      <c r="D38" s="1059"/>
      <c r="E38" s="1060"/>
      <c r="F38" s="1060"/>
      <c r="G38" s="1060"/>
      <c r="H38" s="1060"/>
      <c r="I38" s="1060"/>
      <c r="J38" s="1060"/>
      <c r="K38" s="1060"/>
      <c r="L38" s="1060"/>
      <c r="M38" s="1061"/>
      <c r="N38" s="1050"/>
    </row>
    <row r="39" spans="1:14" ht="21" customHeight="1">
      <c r="A39" s="1045"/>
      <c r="B39" s="1189" t="s">
        <v>1153</v>
      </c>
      <c r="C39" s="1197">
        <f>SUM('5.mell. '!D23)</f>
        <v>6650</v>
      </c>
      <c r="D39" s="1059"/>
      <c r="E39" s="1060"/>
      <c r="F39" s="1060"/>
      <c r="G39" s="1060"/>
      <c r="H39" s="1060"/>
      <c r="I39" s="1060"/>
      <c r="J39" s="1060"/>
      <c r="K39" s="1060"/>
      <c r="L39" s="1060"/>
      <c r="M39" s="1061"/>
      <c r="N39" s="1050"/>
    </row>
    <row r="40" spans="1:14" ht="21" customHeight="1">
      <c r="A40" s="1045"/>
      <c r="B40" s="1058" t="s">
        <v>738</v>
      </c>
      <c r="C40" s="1197">
        <f>SUM('5.mell. '!D26)</f>
        <v>50535</v>
      </c>
      <c r="D40" s="1059"/>
      <c r="E40" s="1060"/>
      <c r="F40" s="1060"/>
      <c r="G40" s="1060"/>
      <c r="H40" s="1060"/>
      <c r="I40" s="1060"/>
      <c r="J40" s="1060"/>
      <c r="K40" s="1060"/>
      <c r="L40" s="1060">
        <v>36000</v>
      </c>
      <c r="M40" s="1061"/>
      <c r="N40" s="1050"/>
    </row>
    <row r="41" spans="1:14" ht="21" customHeight="1">
      <c r="A41" s="1045" t="s">
        <v>48</v>
      </c>
      <c r="B41" s="1057" t="s">
        <v>739</v>
      </c>
      <c r="C41" s="1197"/>
      <c r="D41" s="1048">
        <f>SUM(E41:M41)</f>
        <v>0</v>
      </c>
      <c r="E41" s="1060"/>
      <c r="F41" s="1060"/>
      <c r="G41" s="1060"/>
      <c r="H41" s="1060"/>
      <c r="I41" s="1060"/>
      <c r="J41" s="1060"/>
      <c r="K41" s="1060"/>
      <c r="L41" s="1060"/>
      <c r="M41" s="1061"/>
      <c r="N41" s="1050"/>
    </row>
    <row r="42" spans="1:14" ht="21" customHeight="1">
      <c r="A42" s="1045" t="s">
        <v>393</v>
      </c>
      <c r="B42" s="1057" t="s">
        <v>740</v>
      </c>
      <c r="C42" s="1197"/>
      <c r="D42" s="1048">
        <f>SUM(E42:M42)</f>
        <v>0</v>
      </c>
      <c r="E42" s="1060"/>
      <c r="F42" s="1060"/>
      <c r="G42" s="1060"/>
      <c r="H42" s="1060"/>
      <c r="I42" s="1060"/>
      <c r="J42" s="1060"/>
      <c r="K42" s="1060"/>
      <c r="L42" s="1060"/>
      <c r="M42" s="1061"/>
      <c r="N42" s="1050"/>
    </row>
    <row r="43" spans="1:14" ht="21" customHeight="1">
      <c r="A43" s="1045" t="s">
        <v>639</v>
      </c>
      <c r="B43" s="1057" t="s">
        <v>741</v>
      </c>
      <c r="C43" s="1197"/>
      <c r="D43" s="1048">
        <f>SUM(E43:M43)</f>
        <v>0</v>
      </c>
      <c r="E43" s="1060"/>
      <c r="F43" s="1060"/>
      <c r="G43" s="1060"/>
      <c r="H43" s="1060"/>
      <c r="I43" s="1060"/>
      <c r="J43" s="1060"/>
      <c r="K43" s="1060"/>
      <c r="L43" s="1060"/>
      <c r="M43" s="1061"/>
      <c r="N43" s="1050"/>
    </row>
    <row r="44" spans="1:14" ht="21" customHeight="1">
      <c r="A44" s="1045" t="s">
        <v>641</v>
      </c>
      <c r="B44" s="1057" t="s">
        <v>742</v>
      </c>
      <c r="C44" s="1196">
        <f>SUM(C45:C47)</f>
        <v>71400</v>
      </c>
      <c r="D44" s="1048">
        <f>SUM(E44:M44)</f>
        <v>71400</v>
      </c>
      <c r="E44" s="1062"/>
      <c r="F44" s="1062"/>
      <c r="G44" s="1062">
        <v>71400</v>
      </c>
      <c r="H44" s="1060"/>
      <c r="I44" s="1060"/>
      <c r="J44" s="1060"/>
      <c r="K44" s="1060"/>
      <c r="L44" s="1062">
        <f>SUM(L45:L47)</f>
        <v>0</v>
      </c>
      <c r="M44" s="1061"/>
      <c r="N44" s="1050"/>
    </row>
    <row r="45" spans="1:14" ht="21" customHeight="1">
      <c r="A45" s="1045"/>
      <c r="B45" s="1058" t="s">
        <v>743</v>
      </c>
      <c r="C45" s="1197">
        <f>SUM('3c.m.'!D319)</f>
        <v>11000</v>
      </c>
      <c r="D45" s="1059"/>
      <c r="E45" s="1060"/>
      <c r="F45" s="1060"/>
      <c r="G45" s="1060"/>
      <c r="H45" s="1060"/>
      <c r="I45" s="1060"/>
      <c r="J45" s="1060"/>
      <c r="K45" s="1060"/>
      <c r="L45" s="1060"/>
      <c r="M45" s="1061"/>
      <c r="N45" s="1050"/>
    </row>
    <row r="46" spans="1:14" ht="21" customHeight="1">
      <c r="A46" s="1045"/>
      <c r="B46" s="1058" t="s">
        <v>744</v>
      </c>
      <c r="C46" s="1197">
        <f>SUM('3c.m.'!D525)</f>
        <v>400</v>
      </c>
      <c r="D46" s="1059"/>
      <c r="E46" s="1060"/>
      <c r="F46" s="1060"/>
      <c r="G46" s="1060"/>
      <c r="H46" s="1060"/>
      <c r="I46" s="1060"/>
      <c r="J46" s="1060"/>
      <c r="K46" s="1060"/>
      <c r="L46" s="1060"/>
      <c r="M46" s="1061"/>
      <c r="N46" s="1050"/>
    </row>
    <row r="47" spans="1:14" ht="21" customHeight="1">
      <c r="A47" s="1045"/>
      <c r="B47" s="1058" t="s">
        <v>745</v>
      </c>
      <c r="C47" s="1197">
        <f>SUM('3c.m.'!D327)-'12.mell'!C17</f>
        <v>60000</v>
      </c>
      <c r="D47" s="1059"/>
      <c r="E47" s="1060"/>
      <c r="F47" s="1060"/>
      <c r="G47" s="1060"/>
      <c r="H47" s="1060"/>
      <c r="I47" s="1060"/>
      <c r="J47" s="1060"/>
      <c r="K47" s="1060"/>
      <c r="L47" s="1060"/>
      <c r="M47" s="1061"/>
      <c r="N47" s="1050"/>
    </row>
    <row r="48" spans="1:14" ht="21" customHeight="1">
      <c r="A48" s="1045" t="s">
        <v>643</v>
      </c>
      <c r="B48" s="1057" t="s">
        <v>746</v>
      </c>
      <c r="C48" s="1196">
        <f>SUM(C49:C57)</f>
        <v>1096327</v>
      </c>
      <c r="D48" s="1048">
        <f>SUM(E48:N48)</f>
        <v>1096327</v>
      </c>
      <c r="E48" s="1062">
        <v>797550</v>
      </c>
      <c r="F48" s="1062">
        <v>298777</v>
      </c>
      <c r="G48" s="1048"/>
      <c r="H48" s="1062"/>
      <c r="I48" s="1062"/>
      <c r="J48" s="1062"/>
      <c r="K48" s="1060"/>
      <c r="L48" s="1062">
        <f>SUM(L49:L57)</f>
        <v>0</v>
      </c>
      <c r="M48" s="1061"/>
      <c r="N48" s="1050"/>
    </row>
    <row r="49" spans="1:14" ht="21" customHeight="1">
      <c r="A49" s="1045"/>
      <c r="B49" s="1058" t="s">
        <v>747</v>
      </c>
      <c r="C49" s="1197">
        <f>SUM('2.mell'!D41)</f>
        <v>150073</v>
      </c>
      <c r="D49" s="1048"/>
      <c r="E49" s="1062"/>
      <c r="F49" s="1060"/>
      <c r="G49" s="1060"/>
      <c r="H49" s="1060"/>
      <c r="I49" s="1060"/>
      <c r="J49" s="1060"/>
      <c r="K49" s="1060"/>
      <c r="L49" s="1060"/>
      <c r="M49" s="1061"/>
      <c r="N49" s="1050"/>
    </row>
    <row r="50" spans="1:14" ht="21" customHeight="1">
      <c r="A50" s="1045"/>
      <c r="B50" s="1058" t="s">
        <v>748</v>
      </c>
      <c r="C50" s="1197">
        <f>SUM('2.mell'!D75)</f>
        <v>148133</v>
      </c>
      <c r="D50" s="1048"/>
      <c r="E50" s="1062"/>
      <c r="F50" s="1060"/>
      <c r="G50" s="1060"/>
      <c r="H50" s="1060"/>
      <c r="I50" s="1060"/>
      <c r="J50" s="1060"/>
      <c r="K50" s="1060"/>
      <c r="L50" s="1060"/>
      <c r="M50" s="1061"/>
      <c r="N50" s="1050"/>
    </row>
    <row r="51" spans="1:14" ht="21" customHeight="1">
      <c r="A51" s="1045"/>
      <c r="B51" s="1058" t="s">
        <v>749</v>
      </c>
      <c r="C51" s="1197">
        <f>SUM('2.mell'!D108)</f>
        <v>75651</v>
      </c>
      <c r="D51" s="1048"/>
      <c r="E51" s="1062"/>
      <c r="F51" s="1060"/>
      <c r="G51" s="1060"/>
      <c r="H51" s="1060"/>
      <c r="I51" s="1060"/>
      <c r="J51" s="1060"/>
      <c r="K51" s="1060"/>
      <c r="L51" s="1060"/>
      <c r="M51" s="1061"/>
      <c r="N51" s="1050"/>
    </row>
    <row r="52" spans="1:14" ht="21" customHeight="1">
      <c r="A52" s="1045"/>
      <c r="B52" s="1058" t="s">
        <v>750</v>
      </c>
      <c r="C52" s="1197">
        <f>SUM('2.mell'!D175)</f>
        <v>132015</v>
      </c>
      <c r="D52" s="1048"/>
      <c r="E52" s="1062"/>
      <c r="F52" s="1060"/>
      <c r="G52" s="1060"/>
      <c r="H52" s="1060"/>
      <c r="I52" s="1060"/>
      <c r="J52" s="1060"/>
      <c r="K52" s="1060"/>
      <c r="L52" s="1060"/>
      <c r="M52" s="1061"/>
      <c r="N52" s="1050"/>
    </row>
    <row r="53" spans="1:14" ht="21" customHeight="1">
      <c r="A53" s="1045"/>
      <c r="B53" s="1058" t="s">
        <v>751</v>
      </c>
      <c r="C53" s="1197">
        <f>SUM('2.mell'!D142)</f>
        <v>259553</v>
      </c>
      <c r="D53" s="1048"/>
      <c r="E53" s="1062"/>
      <c r="F53" s="1060"/>
      <c r="G53" s="1060"/>
      <c r="H53" s="1060"/>
      <c r="I53" s="1060"/>
      <c r="J53" s="1060"/>
      <c r="K53" s="1060"/>
      <c r="L53" s="1060"/>
      <c r="M53" s="1061"/>
      <c r="N53" s="1050"/>
    </row>
    <row r="54" spans="1:14" ht="21" customHeight="1">
      <c r="A54" s="1045"/>
      <c r="B54" s="1058" t="s">
        <v>752</v>
      </c>
      <c r="C54" s="1197">
        <f>SUM('2.mell'!D206)</f>
        <v>110756</v>
      </c>
      <c r="D54" s="1048"/>
      <c r="E54" s="1062"/>
      <c r="F54" s="1060"/>
      <c r="G54" s="1060"/>
      <c r="H54" s="1060"/>
      <c r="I54" s="1060"/>
      <c r="J54" s="1060"/>
      <c r="K54" s="1060"/>
      <c r="L54" s="1060"/>
      <c r="M54" s="1061"/>
      <c r="N54" s="1050"/>
    </row>
    <row r="55" spans="1:14" ht="21" customHeight="1">
      <c r="A55" s="1045"/>
      <c r="B55" s="1058" t="s">
        <v>753</v>
      </c>
      <c r="C55" s="1197">
        <f>SUM('2.mell'!D239)</f>
        <v>78536</v>
      </c>
      <c r="D55" s="1048"/>
      <c r="E55" s="1062"/>
      <c r="F55" s="1060"/>
      <c r="G55" s="1060"/>
      <c r="H55" s="1060"/>
      <c r="I55" s="1060"/>
      <c r="J55" s="1060"/>
      <c r="K55" s="1060"/>
      <c r="L55" s="1060"/>
      <c r="M55" s="1061"/>
      <c r="N55" s="1050"/>
    </row>
    <row r="56" spans="1:14" ht="21" customHeight="1">
      <c r="A56" s="1045"/>
      <c r="B56" s="1058" t="s">
        <v>754</v>
      </c>
      <c r="C56" s="1197">
        <f>SUM('2.mell'!D272)</f>
        <v>72074</v>
      </c>
      <c r="D56" s="1048"/>
      <c r="E56" s="1062"/>
      <c r="F56" s="1060"/>
      <c r="G56" s="1060"/>
      <c r="H56" s="1060"/>
      <c r="I56" s="1060"/>
      <c r="J56" s="1060"/>
      <c r="K56" s="1060"/>
      <c r="L56" s="1060"/>
      <c r="M56" s="1061"/>
      <c r="N56" s="1050"/>
    </row>
    <row r="57" spans="1:14" ht="21" customHeight="1">
      <c r="A57" s="1045"/>
      <c r="B57" s="1058" t="s">
        <v>755</v>
      </c>
      <c r="C57" s="1197">
        <f>SUM('2.mell'!D305)</f>
        <v>69536</v>
      </c>
      <c r="D57" s="1048"/>
      <c r="E57" s="1062"/>
      <c r="F57" s="1060"/>
      <c r="G57" s="1060"/>
      <c r="H57" s="1060"/>
      <c r="I57" s="1060"/>
      <c r="J57" s="1060"/>
      <c r="K57" s="1060"/>
      <c r="L57" s="1060"/>
      <c r="M57" s="1061"/>
      <c r="N57" s="1050"/>
    </row>
    <row r="58" spans="1:14" ht="21" customHeight="1">
      <c r="A58" s="1045" t="s">
        <v>645</v>
      </c>
      <c r="B58" s="1057" t="s">
        <v>1119</v>
      </c>
      <c r="C58" s="1196">
        <f>SUM(C59:C70)</f>
        <v>60029</v>
      </c>
      <c r="D58" s="1048">
        <f>SUM(E58:N58)</f>
        <v>60029</v>
      </c>
      <c r="E58" s="1062"/>
      <c r="F58" s="1062">
        <v>60029</v>
      </c>
      <c r="G58" s="1062"/>
      <c r="H58" s="1062"/>
      <c r="I58" s="1060"/>
      <c r="J58" s="1060"/>
      <c r="K58" s="1060"/>
      <c r="L58" s="1062">
        <f>SUM(L59:L70)</f>
        <v>0</v>
      </c>
      <c r="M58" s="1061"/>
      <c r="N58" s="1050"/>
    </row>
    <row r="59" spans="1:14" ht="21" customHeight="1">
      <c r="A59" s="1067"/>
      <c r="B59" s="1058" t="s">
        <v>756</v>
      </c>
      <c r="C59" s="1197">
        <f>SUM('3c.m.'!D51)</f>
        <v>20000</v>
      </c>
      <c r="D59" s="1059"/>
      <c r="E59" s="1060"/>
      <c r="F59" s="1060"/>
      <c r="G59" s="1060"/>
      <c r="H59" s="1060"/>
      <c r="I59" s="1060"/>
      <c r="J59" s="1060"/>
      <c r="K59" s="1060"/>
      <c r="L59" s="1060"/>
      <c r="M59" s="1061"/>
      <c r="N59" s="1050"/>
    </row>
    <row r="60" spans="1:14" ht="21" customHeight="1">
      <c r="A60" s="1067"/>
      <c r="B60" s="1058" t="s">
        <v>757</v>
      </c>
      <c r="C60" s="1197">
        <f>SUM('3c.m.'!D370)</f>
        <v>12000</v>
      </c>
      <c r="D60" s="1059"/>
      <c r="E60" s="1060"/>
      <c r="F60" s="1060"/>
      <c r="G60" s="1060"/>
      <c r="H60" s="1060"/>
      <c r="I60" s="1060"/>
      <c r="J60" s="1060"/>
      <c r="K60" s="1060"/>
      <c r="L60" s="1060"/>
      <c r="M60" s="1061"/>
      <c r="N60" s="1050"/>
    </row>
    <row r="61" spans="1:14" ht="21" customHeight="1">
      <c r="A61" s="1067"/>
      <c r="B61" s="1058" t="s">
        <v>758</v>
      </c>
      <c r="C61" s="1197">
        <f>SUM('3c.m.'!D419)</f>
        <v>800</v>
      </c>
      <c r="D61" s="1059"/>
      <c r="E61" s="1060"/>
      <c r="F61" s="1060"/>
      <c r="G61" s="1060"/>
      <c r="H61" s="1060"/>
      <c r="I61" s="1060"/>
      <c r="J61" s="1060"/>
      <c r="K61" s="1060"/>
      <c r="L61" s="1060"/>
      <c r="M61" s="1061"/>
      <c r="N61" s="1050"/>
    </row>
    <row r="62" spans="1:14" ht="21" customHeight="1">
      <c r="A62" s="1067"/>
      <c r="B62" s="1058" t="s">
        <v>759</v>
      </c>
      <c r="C62" s="1197">
        <f>SUM('3c.m.'!D428)</f>
        <v>1000</v>
      </c>
      <c r="D62" s="1059"/>
      <c r="E62" s="1060"/>
      <c r="F62" s="1060"/>
      <c r="G62" s="1060"/>
      <c r="H62" s="1060"/>
      <c r="I62" s="1060"/>
      <c r="J62" s="1060"/>
      <c r="K62" s="1060"/>
      <c r="L62" s="1060"/>
      <c r="M62" s="1061"/>
      <c r="N62" s="1050"/>
    </row>
    <row r="63" spans="1:14" ht="21" customHeight="1">
      <c r="A63" s="1067"/>
      <c r="B63" s="1058" t="s">
        <v>760</v>
      </c>
      <c r="C63" s="1197">
        <f>SUM('3c.m.'!D444)</f>
        <v>7500</v>
      </c>
      <c r="D63" s="1059"/>
      <c r="E63" s="1060"/>
      <c r="F63" s="1060"/>
      <c r="G63" s="1060"/>
      <c r="H63" s="1060"/>
      <c r="I63" s="1060"/>
      <c r="J63" s="1060"/>
      <c r="K63" s="1060"/>
      <c r="L63" s="1060"/>
      <c r="M63" s="1061"/>
      <c r="N63" s="1050"/>
    </row>
    <row r="64" spans="1:14" ht="21" customHeight="1">
      <c r="A64" s="1067"/>
      <c r="B64" s="1058" t="s">
        <v>761</v>
      </c>
      <c r="C64" s="1197">
        <f>SUM('3c.m.'!D460)</f>
        <v>7000</v>
      </c>
      <c r="D64" s="1059"/>
      <c r="E64" s="1060"/>
      <c r="F64" s="1060"/>
      <c r="G64" s="1060"/>
      <c r="H64" s="1060"/>
      <c r="I64" s="1060"/>
      <c r="J64" s="1060"/>
      <c r="K64" s="1060"/>
      <c r="L64" s="1060"/>
      <c r="M64" s="1061"/>
      <c r="N64" s="1050"/>
    </row>
    <row r="65" spans="1:14" ht="21" customHeight="1">
      <c r="A65" s="1067"/>
      <c r="B65" s="1058" t="s">
        <v>762</v>
      </c>
      <c r="C65" s="1197">
        <f>SUM('3c.m.'!D468)</f>
        <v>1736</v>
      </c>
      <c r="D65" s="1059"/>
      <c r="E65" s="1060"/>
      <c r="F65" s="1060"/>
      <c r="G65" s="1060"/>
      <c r="H65" s="1060"/>
      <c r="I65" s="1060"/>
      <c r="J65" s="1060"/>
      <c r="K65" s="1060"/>
      <c r="L65" s="1060"/>
      <c r="M65" s="1061"/>
      <c r="N65" s="1050"/>
    </row>
    <row r="66" spans="1:14" ht="21" customHeight="1">
      <c r="A66" s="1067"/>
      <c r="B66" s="1058" t="s">
        <v>763</v>
      </c>
      <c r="C66" s="1197">
        <f>SUM('3c.m.'!D477)</f>
        <v>880</v>
      </c>
      <c r="D66" s="1059"/>
      <c r="E66" s="1060"/>
      <c r="F66" s="1060"/>
      <c r="G66" s="1060"/>
      <c r="H66" s="1060"/>
      <c r="I66" s="1060"/>
      <c r="J66" s="1060"/>
      <c r="K66" s="1060"/>
      <c r="L66" s="1060"/>
      <c r="M66" s="1061"/>
      <c r="N66" s="1050"/>
    </row>
    <row r="67" spans="1:14" ht="21" customHeight="1">
      <c r="A67" s="1067"/>
      <c r="B67" s="1058" t="s">
        <v>764</v>
      </c>
      <c r="C67" s="1197">
        <f>SUM('3c.m.'!D501)</f>
        <v>300</v>
      </c>
      <c r="D67" s="1059"/>
      <c r="E67" s="1060"/>
      <c r="F67" s="1060"/>
      <c r="G67" s="1060"/>
      <c r="H67" s="1060"/>
      <c r="I67" s="1060"/>
      <c r="J67" s="1060"/>
      <c r="K67" s="1060"/>
      <c r="L67" s="1060"/>
      <c r="M67" s="1061"/>
      <c r="N67" s="1050"/>
    </row>
    <row r="68" spans="1:14" ht="21" customHeight="1">
      <c r="A68" s="1067"/>
      <c r="B68" s="1058" t="s">
        <v>765</v>
      </c>
      <c r="C68" s="1197">
        <f>SUM('3c.m.'!D509)</f>
        <v>3933</v>
      </c>
      <c r="D68" s="1059"/>
      <c r="E68" s="1060"/>
      <c r="F68" s="1060"/>
      <c r="G68" s="1060"/>
      <c r="H68" s="1060"/>
      <c r="I68" s="1060"/>
      <c r="J68" s="1060"/>
      <c r="K68" s="1060"/>
      <c r="L68" s="1060"/>
      <c r="M68" s="1061"/>
      <c r="N68" s="1050"/>
    </row>
    <row r="69" spans="1:14" ht="21" customHeight="1">
      <c r="A69" s="1067"/>
      <c r="B69" s="1058" t="s">
        <v>766</v>
      </c>
      <c r="C69" s="1197">
        <f>SUM('3c.m.'!D517)</f>
        <v>2000</v>
      </c>
      <c r="D69" s="1059"/>
      <c r="E69" s="1060"/>
      <c r="F69" s="1060"/>
      <c r="G69" s="1060"/>
      <c r="H69" s="1060"/>
      <c r="I69" s="1060"/>
      <c r="J69" s="1060"/>
      <c r="K69" s="1060"/>
      <c r="L69" s="1060"/>
      <c r="M69" s="1061"/>
      <c r="N69" s="1050"/>
    </row>
    <row r="70" spans="1:14" ht="21" customHeight="1">
      <c r="A70" s="1067"/>
      <c r="B70" s="1058" t="s">
        <v>767</v>
      </c>
      <c r="C70" s="1197">
        <f>SUM('3c.m.'!D533)</f>
        <v>2880</v>
      </c>
      <c r="D70" s="1059"/>
      <c r="E70" s="1060"/>
      <c r="F70" s="1060"/>
      <c r="G70" s="1060"/>
      <c r="H70" s="1060"/>
      <c r="I70" s="1060"/>
      <c r="J70" s="1060"/>
      <c r="K70" s="1060"/>
      <c r="L70" s="1060"/>
      <c r="M70" s="1061"/>
      <c r="N70" s="1050"/>
    </row>
    <row r="71" spans="1:14" ht="21" customHeight="1">
      <c r="A71" s="1045" t="s">
        <v>647</v>
      </c>
      <c r="B71" s="1057" t="s">
        <v>768</v>
      </c>
      <c r="C71" s="1196">
        <f>SUM(C72:C73)</f>
        <v>2027</v>
      </c>
      <c r="D71" s="1048">
        <f>SUM(E71:N71)</f>
        <v>2027</v>
      </c>
      <c r="E71" s="1060"/>
      <c r="F71" s="1062"/>
      <c r="G71" s="1062">
        <v>2027</v>
      </c>
      <c r="H71" s="1060"/>
      <c r="I71" s="1060"/>
      <c r="J71" s="1060"/>
      <c r="K71" s="1060"/>
      <c r="L71" s="1060"/>
      <c r="M71" s="1061"/>
      <c r="N71" s="1050"/>
    </row>
    <row r="72" spans="1:14" ht="21" customHeight="1">
      <c r="A72" s="1045"/>
      <c r="B72" s="1058" t="s">
        <v>769</v>
      </c>
      <c r="C72" s="1197">
        <f>SUM('3c.m.'!D485)</f>
        <v>1000</v>
      </c>
      <c r="D72" s="1059"/>
      <c r="E72" s="1060"/>
      <c r="F72" s="1060"/>
      <c r="G72" s="1060"/>
      <c r="H72" s="1060"/>
      <c r="I72" s="1060"/>
      <c r="J72" s="1060"/>
      <c r="K72" s="1060"/>
      <c r="L72" s="1060"/>
      <c r="M72" s="1061"/>
      <c r="N72" s="1050"/>
    </row>
    <row r="73" spans="1:14" ht="21" customHeight="1">
      <c r="A73" s="1045"/>
      <c r="B73" s="1058" t="s">
        <v>770</v>
      </c>
      <c r="C73" s="1197">
        <f>SUM('3c.m.'!D493)</f>
        <v>1027</v>
      </c>
      <c r="D73" s="1059"/>
      <c r="E73" s="1060"/>
      <c r="F73" s="1060"/>
      <c r="G73" s="1060"/>
      <c r="H73" s="1060"/>
      <c r="I73" s="1060"/>
      <c r="J73" s="1060"/>
      <c r="K73" s="1060"/>
      <c r="L73" s="1060"/>
      <c r="M73" s="1061"/>
      <c r="N73" s="1050"/>
    </row>
    <row r="74" spans="1:14" ht="21" customHeight="1">
      <c r="A74" s="1045" t="s">
        <v>649</v>
      </c>
      <c r="B74" s="1057" t="s">
        <v>771</v>
      </c>
      <c r="C74" s="1196">
        <f>SUM(C75:C84)</f>
        <v>285800</v>
      </c>
      <c r="D74" s="1048">
        <f>SUM(E74:N74)</f>
        <v>285800</v>
      </c>
      <c r="E74" s="1062">
        <v>257800</v>
      </c>
      <c r="F74" s="1062"/>
      <c r="G74" s="1062">
        <v>28000</v>
      </c>
      <c r="H74" s="1060"/>
      <c r="I74" s="1060"/>
      <c r="J74" s="1060"/>
      <c r="K74" s="1060"/>
      <c r="L74" s="1062"/>
      <c r="M74" s="1061"/>
      <c r="N74" s="1050"/>
    </row>
    <row r="75" spans="1:14" ht="21" customHeight="1">
      <c r="A75" s="1067"/>
      <c r="B75" s="1058" t="s">
        <v>772</v>
      </c>
      <c r="C75" s="1197">
        <f>SUM('3c.m.'!D713)</f>
        <v>3000</v>
      </c>
      <c r="D75" s="1059"/>
      <c r="E75" s="1060"/>
      <c r="F75" s="1060"/>
      <c r="G75" s="1060"/>
      <c r="H75" s="1060"/>
      <c r="I75" s="1060"/>
      <c r="J75" s="1060"/>
      <c r="K75" s="1060"/>
      <c r="L75" s="1060"/>
      <c r="M75" s="1061"/>
      <c r="N75" s="1050"/>
    </row>
    <row r="76" spans="1:14" ht="21" customHeight="1">
      <c r="A76" s="1067"/>
      <c r="B76" s="1058" t="s">
        <v>773</v>
      </c>
      <c r="C76" s="1197">
        <f>SUM('3c.m.'!D721)</f>
        <v>2500</v>
      </c>
      <c r="D76" s="1059"/>
      <c r="E76" s="1060"/>
      <c r="F76" s="1060"/>
      <c r="G76" s="1060"/>
      <c r="H76" s="1060"/>
      <c r="I76" s="1060"/>
      <c r="J76" s="1060"/>
      <c r="K76" s="1060"/>
      <c r="L76" s="1060"/>
      <c r="M76" s="1061"/>
      <c r="N76" s="1050"/>
    </row>
    <row r="77" spans="1:14" ht="21" customHeight="1">
      <c r="A77" s="1067"/>
      <c r="B77" s="1058" t="s">
        <v>774</v>
      </c>
      <c r="C77" s="1197">
        <f>SUM('3c.m.'!D729)</f>
        <v>5000</v>
      </c>
      <c r="D77" s="1059"/>
      <c r="E77" s="1060"/>
      <c r="F77" s="1060"/>
      <c r="G77" s="1060"/>
      <c r="H77" s="1060"/>
      <c r="I77" s="1060"/>
      <c r="J77" s="1060"/>
      <c r="K77" s="1060"/>
      <c r="L77" s="1060"/>
      <c r="M77" s="1061"/>
      <c r="N77" s="1050"/>
    </row>
    <row r="78" spans="1:14" ht="21" customHeight="1">
      <c r="A78" s="1067"/>
      <c r="B78" s="1058" t="s">
        <v>775</v>
      </c>
      <c r="C78" s="1197">
        <f>SUM('3c.m.'!D737)</f>
        <v>5000</v>
      </c>
      <c r="D78" s="1059"/>
      <c r="E78" s="1060"/>
      <c r="F78" s="1060"/>
      <c r="G78" s="1060"/>
      <c r="H78" s="1060"/>
      <c r="I78" s="1060"/>
      <c r="J78" s="1060"/>
      <c r="K78" s="1060"/>
      <c r="L78" s="1060"/>
      <c r="M78" s="1061"/>
      <c r="N78" s="1050"/>
    </row>
    <row r="79" spans="1:14" ht="21" customHeight="1">
      <c r="A79" s="1067"/>
      <c r="B79" s="1058" t="s">
        <v>776</v>
      </c>
      <c r="C79" s="1197">
        <f>SUM('3c.m.'!D746)</f>
        <v>3000</v>
      </c>
      <c r="D79" s="1059"/>
      <c r="E79" s="1060"/>
      <c r="F79" s="1060"/>
      <c r="G79" s="1060"/>
      <c r="H79" s="1060"/>
      <c r="I79" s="1060"/>
      <c r="J79" s="1060"/>
      <c r="K79" s="1060"/>
      <c r="L79" s="1060"/>
      <c r="M79" s="1061"/>
      <c r="N79" s="1050"/>
    </row>
    <row r="80" spans="1:14" ht="21" customHeight="1">
      <c r="A80" s="1067"/>
      <c r="B80" s="1058" t="s">
        <v>777</v>
      </c>
      <c r="C80" s="1197">
        <f>SUM('3c.m.'!D754)</f>
        <v>3000</v>
      </c>
      <c r="D80" s="1059"/>
      <c r="E80" s="1060"/>
      <c r="F80" s="1060"/>
      <c r="G80" s="1060"/>
      <c r="H80" s="1060"/>
      <c r="I80" s="1060"/>
      <c r="J80" s="1060"/>
      <c r="K80" s="1060"/>
      <c r="L80" s="1060"/>
      <c r="M80" s="1061"/>
      <c r="N80" s="1050"/>
    </row>
    <row r="81" spans="1:14" ht="21" customHeight="1">
      <c r="A81" s="1067"/>
      <c r="B81" s="1058" t="s">
        <v>778</v>
      </c>
      <c r="C81" s="1197">
        <f>SUM('3c.m.'!D762)</f>
        <v>1500</v>
      </c>
      <c r="D81" s="1059"/>
      <c r="E81" s="1060"/>
      <c r="F81" s="1060"/>
      <c r="G81" s="1060"/>
      <c r="H81" s="1060"/>
      <c r="I81" s="1060"/>
      <c r="J81" s="1060"/>
      <c r="K81" s="1060"/>
      <c r="L81" s="1060"/>
      <c r="M81" s="1061"/>
      <c r="N81" s="1050"/>
    </row>
    <row r="82" spans="1:14" ht="21" customHeight="1">
      <c r="A82" s="1067"/>
      <c r="B82" s="1058" t="s">
        <v>779</v>
      </c>
      <c r="C82" s="1197">
        <f>SUM('3d.m.'!D26)</f>
        <v>5000</v>
      </c>
      <c r="D82" s="1059"/>
      <c r="E82" s="1060"/>
      <c r="F82" s="1060"/>
      <c r="G82" s="1060"/>
      <c r="H82" s="1060"/>
      <c r="I82" s="1060"/>
      <c r="J82" s="1060"/>
      <c r="K82" s="1060"/>
      <c r="L82" s="1060"/>
      <c r="M82" s="1061"/>
      <c r="N82" s="1050"/>
    </row>
    <row r="83" spans="1:14" ht="21" customHeight="1">
      <c r="A83" s="1067"/>
      <c r="B83" s="1058" t="s">
        <v>780</v>
      </c>
      <c r="C83" s="1197">
        <f>SUM('3d.m.'!D40)</f>
        <v>215900</v>
      </c>
      <c r="D83" s="1059"/>
      <c r="E83" s="1060"/>
      <c r="F83" s="1060"/>
      <c r="G83" s="1060"/>
      <c r="H83" s="1060"/>
      <c r="I83" s="1060"/>
      <c r="J83" s="1060"/>
      <c r="K83" s="1060"/>
      <c r="L83" s="1060"/>
      <c r="M83" s="1061"/>
      <c r="N83" s="1050"/>
    </row>
    <row r="84" spans="1:14" ht="21" customHeight="1">
      <c r="A84" s="1067"/>
      <c r="B84" s="1217" t="s">
        <v>1173</v>
      </c>
      <c r="C84" s="1197">
        <f>SUM('3d.m.'!D42)</f>
        <v>41900</v>
      </c>
      <c r="D84" s="1059"/>
      <c r="E84" s="1060"/>
      <c r="F84" s="1060"/>
      <c r="G84" s="1060"/>
      <c r="H84" s="1060"/>
      <c r="I84" s="1060"/>
      <c r="J84" s="1060"/>
      <c r="K84" s="1060"/>
      <c r="L84" s="1060"/>
      <c r="M84" s="1061"/>
      <c r="N84" s="1050"/>
    </row>
    <row r="85" spans="1:14" ht="21" customHeight="1">
      <c r="A85" s="1045" t="s">
        <v>651</v>
      </c>
      <c r="B85" s="1057" t="s">
        <v>781</v>
      </c>
      <c r="C85" s="1196">
        <f>SUM(C86:C100)</f>
        <v>2923939</v>
      </c>
      <c r="D85" s="1048">
        <f>SUM(E85:N85)</f>
        <v>2923939</v>
      </c>
      <c r="E85" s="1060"/>
      <c r="F85" s="1062">
        <v>693027</v>
      </c>
      <c r="G85" s="1062"/>
      <c r="H85" s="1062"/>
      <c r="I85" s="1062"/>
      <c r="J85" s="1060"/>
      <c r="K85" s="1060"/>
      <c r="L85" s="1062">
        <v>112973</v>
      </c>
      <c r="M85" s="1065">
        <v>2117939</v>
      </c>
      <c r="N85" s="1068"/>
    </row>
    <row r="86" spans="1:14" ht="21" customHeight="1">
      <c r="A86" s="1067"/>
      <c r="B86" s="1058" t="s">
        <v>782</v>
      </c>
      <c r="C86" s="1197">
        <f>SUM('3c.m.'!D61)</f>
        <v>1200000</v>
      </c>
      <c r="D86" s="1059"/>
      <c r="E86" s="1060"/>
      <c r="F86" s="1060"/>
      <c r="G86" s="1060"/>
      <c r="H86" s="1060"/>
      <c r="I86" s="1060"/>
      <c r="J86" s="1060"/>
      <c r="K86" s="1060"/>
      <c r="L86" s="1060"/>
      <c r="M86" s="1061"/>
      <c r="N86" s="1050"/>
    </row>
    <row r="87" spans="1:14" ht="21" customHeight="1">
      <c r="A87" s="1067"/>
      <c r="B87" s="1058" t="s">
        <v>783</v>
      </c>
      <c r="C87" s="1197">
        <f>SUM('3c.m.'!D77)</f>
        <v>154000</v>
      </c>
      <c r="D87" s="1059"/>
      <c r="E87" s="1060"/>
      <c r="F87" s="1060"/>
      <c r="G87" s="1060"/>
      <c r="H87" s="1060"/>
      <c r="I87" s="1060"/>
      <c r="J87" s="1060"/>
      <c r="K87" s="1060"/>
      <c r="L87" s="1060"/>
      <c r="M87" s="1061"/>
      <c r="N87" s="1050"/>
    </row>
    <row r="88" spans="1:14" ht="21" customHeight="1">
      <c r="A88" s="1067"/>
      <c r="B88" s="1055" t="s">
        <v>784</v>
      </c>
      <c r="C88" s="1197">
        <f>SUM('3c.m.'!D85)</f>
        <v>70000</v>
      </c>
      <c r="D88" s="1059"/>
      <c r="E88" s="1060"/>
      <c r="F88" s="1060"/>
      <c r="G88" s="1060"/>
      <c r="H88" s="1060"/>
      <c r="I88" s="1060"/>
      <c r="J88" s="1060"/>
      <c r="K88" s="1060"/>
      <c r="L88" s="1060"/>
      <c r="M88" s="1061"/>
      <c r="N88" s="1050"/>
    </row>
    <row r="89" spans="1:14" ht="21" customHeight="1">
      <c r="A89" s="1067"/>
      <c r="B89" s="1055" t="s">
        <v>785</v>
      </c>
      <c r="C89" s="1197">
        <f>SUM('3c.m.'!D94)</f>
        <v>25000</v>
      </c>
      <c r="D89" s="1059"/>
      <c r="E89" s="1060"/>
      <c r="F89" s="1060"/>
      <c r="G89" s="1060"/>
      <c r="H89" s="1060"/>
      <c r="I89" s="1060"/>
      <c r="J89" s="1060"/>
      <c r="K89" s="1060"/>
      <c r="L89" s="1060"/>
      <c r="M89" s="1061"/>
      <c r="N89" s="1050"/>
    </row>
    <row r="90" spans="1:14" ht="21" customHeight="1">
      <c r="A90" s="1067"/>
      <c r="B90" s="1055" t="s">
        <v>786</v>
      </c>
      <c r="C90" s="1197">
        <f>SUM('3c.m.'!D102)</f>
        <v>25000</v>
      </c>
      <c r="D90" s="1059"/>
      <c r="E90" s="1060"/>
      <c r="F90" s="1060"/>
      <c r="G90" s="1060"/>
      <c r="H90" s="1060"/>
      <c r="I90" s="1060"/>
      <c r="J90" s="1060"/>
      <c r="K90" s="1060"/>
      <c r="L90" s="1060"/>
      <c r="M90" s="1061"/>
      <c r="N90" s="1050"/>
    </row>
    <row r="91" spans="1:14" ht="21" customHeight="1">
      <c r="A91" s="1067"/>
      <c r="B91" s="1055" t="s">
        <v>787</v>
      </c>
      <c r="C91" s="1197">
        <f>SUM('3c.m.'!D110)</f>
        <v>30000</v>
      </c>
      <c r="D91" s="1059"/>
      <c r="E91" s="1060"/>
      <c r="F91" s="1060"/>
      <c r="G91" s="1060"/>
      <c r="H91" s="1060"/>
      <c r="I91" s="1060"/>
      <c r="J91" s="1060"/>
      <c r="K91" s="1060"/>
      <c r="L91" s="1060"/>
      <c r="M91" s="1061"/>
      <c r="N91" s="1050"/>
    </row>
    <row r="92" spans="1:14" ht="21" customHeight="1">
      <c r="A92" s="1067"/>
      <c r="B92" s="1055" t="s">
        <v>788</v>
      </c>
      <c r="C92" s="1197">
        <f>SUM('3c.m.'!D118)</f>
        <v>10000</v>
      </c>
      <c r="D92" s="1059"/>
      <c r="E92" s="1060"/>
      <c r="F92" s="1060"/>
      <c r="G92" s="1060"/>
      <c r="H92" s="1060"/>
      <c r="I92" s="1060"/>
      <c r="J92" s="1060"/>
      <c r="K92" s="1060"/>
      <c r="L92" s="1060"/>
      <c r="M92" s="1061"/>
      <c r="N92" s="1050"/>
    </row>
    <row r="93" spans="1:14" ht="21" customHeight="1">
      <c r="A93" s="1067"/>
      <c r="B93" s="1055" t="s">
        <v>789</v>
      </c>
      <c r="C93" s="1197">
        <f>SUM('3c.m.'!D277)</f>
        <v>532000</v>
      </c>
      <c r="D93" s="1059"/>
      <c r="E93" s="1060"/>
      <c r="F93" s="1060"/>
      <c r="G93" s="1060"/>
      <c r="H93" s="1060"/>
      <c r="I93" s="1060"/>
      <c r="J93" s="1060"/>
      <c r="K93" s="1060"/>
      <c r="L93" s="1060"/>
      <c r="M93" s="1061"/>
      <c r="N93" s="1050"/>
    </row>
    <row r="94" spans="1:14" ht="21" customHeight="1">
      <c r="A94" s="1067"/>
      <c r="B94" s="1058" t="s">
        <v>790</v>
      </c>
      <c r="C94" s="1197">
        <f>SUM('4.mell.'!D25)</f>
        <v>170000</v>
      </c>
      <c r="D94" s="1059"/>
      <c r="E94" s="1060"/>
      <c r="F94" s="1060"/>
      <c r="G94" s="1060"/>
      <c r="H94" s="1060"/>
      <c r="I94" s="1060"/>
      <c r="J94" s="1060"/>
      <c r="K94" s="1060"/>
      <c r="L94" s="1060"/>
      <c r="M94" s="1061"/>
      <c r="N94" s="1050"/>
    </row>
    <row r="95" spans="1:14" ht="21" customHeight="1">
      <c r="A95" s="1067"/>
      <c r="B95" s="1058" t="s">
        <v>1150</v>
      </c>
      <c r="C95" s="1197">
        <f>SUM('4.mell.'!D26)</f>
        <v>101939</v>
      </c>
      <c r="D95" s="1059"/>
      <c r="E95" s="1060"/>
      <c r="F95" s="1060"/>
      <c r="G95" s="1060"/>
      <c r="H95" s="1060"/>
      <c r="I95" s="1060"/>
      <c r="J95" s="1060"/>
      <c r="K95" s="1060"/>
      <c r="L95" s="1060"/>
      <c r="M95" s="1061"/>
      <c r="N95" s="1050"/>
    </row>
    <row r="96" spans="1:14" ht="21" customHeight="1">
      <c r="A96" s="1067"/>
      <c r="B96" s="1058" t="s">
        <v>791</v>
      </c>
      <c r="C96" s="1197">
        <f>SUM('4.mell.'!D28)</f>
        <v>61000</v>
      </c>
      <c r="D96" s="1059"/>
      <c r="E96" s="1060"/>
      <c r="F96" s="1060"/>
      <c r="G96" s="1060"/>
      <c r="H96" s="1060"/>
      <c r="I96" s="1060"/>
      <c r="J96" s="1060"/>
      <c r="K96" s="1060"/>
      <c r="L96" s="1060"/>
      <c r="M96" s="1061"/>
      <c r="N96" s="1050"/>
    </row>
    <row r="97" spans="1:14" ht="21" customHeight="1">
      <c r="A97" s="1067"/>
      <c r="B97" s="1058" t="s">
        <v>792</v>
      </c>
      <c r="C97" s="1197">
        <f>SUM('4.mell.'!D30)</f>
        <v>150000</v>
      </c>
      <c r="D97" s="1059"/>
      <c r="E97" s="1060"/>
      <c r="F97" s="1060"/>
      <c r="G97" s="1060"/>
      <c r="H97" s="1060"/>
      <c r="I97" s="1060"/>
      <c r="J97" s="1060"/>
      <c r="K97" s="1060"/>
      <c r="L97" s="1060"/>
      <c r="M97" s="1061"/>
      <c r="N97" s="1050"/>
    </row>
    <row r="98" spans="1:14" ht="21" customHeight="1">
      <c r="A98" s="1067"/>
      <c r="B98" s="1058" t="s">
        <v>793</v>
      </c>
      <c r="C98" s="1197">
        <f>SUM('4.mell.'!D45)</f>
        <v>250000</v>
      </c>
      <c r="D98" s="1059"/>
      <c r="E98" s="1060"/>
      <c r="F98" s="1060"/>
      <c r="G98" s="1060"/>
      <c r="H98" s="1060"/>
      <c r="I98" s="1060"/>
      <c r="J98" s="1060"/>
      <c r="K98" s="1060"/>
      <c r="L98" s="1060"/>
      <c r="M98" s="1061"/>
      <c r="N98" s="1050"/>
    </row>
    <row r="99" spans="1:14" ht="21" customHeight="1">
      <c r="A99" s="1067"/>
      <c r="B99" s="1058" t="s">
        <v>794</v>
      </c>
      <c r="C99" s="1197">
        <f>SUM('4.mell.'!D48)</f>
        <v>25000</v>
      </c>
      <c r="D99" s="1059"/>
      <c r="E99" s="1060"/>
      <c r="F99" s="1060"/>
      <c r="G99" s="1060"/>
      <c r="H99" s="1060"/>
      <c r="I99" s="1060"/>
      <c r="J99" s="1060"/>
      <c r="K99" s="1060"/>
      <c r="L99" s="1060"/>
      <c r="M99" s="1061"/>
      <c r="N99" s="1050"/>
    </row>
    <row r="100" spans="1:14" ht="21" customHeight="1">
      <c r="A100" s="1067"/>
      <c r="B100" s="1058" t="s">
        <v>1166</v>
      </c>
      <c r="C100" s="1197">
        <f>SUM('4.mell.'!D49)</f>
        <v>120000</v>
      </c>
      <c r="D100" s="1059"/>
      <c r="E100" s="1060"/>
      <c r="F100" s="1060"/>
      <c r="G100" s="1060"/>
      <c r="H100" s="1060"/>
      <c r="I100" s="1060"/>
      <c r="J100" s="1060"/>
      <c r="K100" s="1060"/>
      <c r="L100" s="1060"/>
      <c r="M100" s="1061"/>
      <c r="N100" s="1050"/>
    </row>
    <row r="101" spans="1:14" ht="21" customHeight="1">
      <c r="A101" s="1045" t="s">
        <v>654</v>
      </c>
      <c r="B101" s="1057" t="s">
        <v>795</v>
      </c>
      <c r="C101" s="1197"/>
      <c r="D101" s="1048">
        <f>SUM(E101:M101)</f>
        <v>0</v>
      </c>
      <c r="E101" s="1060"/>
      <c r="F101" s="1060"/>
      <c r="G101" s="1060"/>
      <c r="H101" s="1060"/>
      <c r="I101" s="1060"/>
      <c r="J101" s="1060"/>
      <c r="K101" s="1060"/>
      <c r="L101" s="1060"/>
      <c r="M101" s="1061"/>
      <c r="N101" s="1050"/>
    </row>
    <row r="102" spans="1:14" ht="21" customHeight="1">
      <c r="A102" s="1045" t="s">
        <v>656</v>
      </c>
      <c r="B102" s="1057" t="s">
        <v>796</v>
      </c>
      <c r="C102" s="1197"/>
      <c r="D102" s="1048">
        <f>SUM(E102:M102)</f>
        <v>0</v>
      </c>
      <c r="E102" s="1060"/>
      <c r="F102" s="1060"/>
      <c r="G102" s="1060"/>
      <c r="H102" s="1060"/>
      <c r="I102" s="1060"/>
      <c r="J102" s="1060"/>
      <c r="K102" s="1060"/>
      <c r="L102" s="1060"/>
      <c r="M102" s="1061"/>
      <c r="N102" s="1050"/>
    </row>
    <row r="103" spans="1:14" ht="21" customHeight="1">
      <c r="A103" s="1045" t="s">
        <v>658</v>
      </c>
      <c r="B103" s="1057" t="s">
        <v>797</v>
      </c>
      <c r="C103" s="1196">
        <f>SUM(C104:C112)</f>
        <v>70000</v>
      </c>
      <c r="D103" s="1048">
        <f>SUM(E103:M103)</f>
        <v>70000</v>
      </c>
      <c r="E103" s="1060"/>
      <c r="F103" s="1062">
        <v>70000</v>
      </c>
      <c r="G103" s="1062"/>
      <c r="H103" s="1062"/>
      <c r="I103" s="1060"/>
      <c r="J103" s="1060"/>
      <c r="K103" s="1060"/>
      <c r="L103" s="1062">
        <f>SUM(L104:L112)</f>
        <v>0</v>
      </c>
      <c r="M103" s="1061"/>
      <c r="N103" s="1050"/>
    </row>
    <row r="104" spans="1:14" ht="21" customHeight="1">
      <c r="A104" s="1045"/>
      <c r="B104" s="1058" t="s">
        <v>798</v>
      </c>
      <c r="C104" s="1197">
        <f>SUM('3c.m.'!D136)</f>
        <v>10000</v>
      </c>
      <c r="D104" s="1048"/>
      <c r="E104" s="1060"/>
      <c r="F104" s="1060"/>
      <c r="G104" s="1060"/>
      <c r="H104" s="1062"/>
      <c r="I104" s="1060"/>
      <c r="J104" s="1060"/>
      <c r="K104" s="1060"/>
      <c r="L104" s="1060"/>
      <c r="M104" s="1061"/>
      <c r="N104" s="1050"/>
    </row>
    <row r="105" spans="1:14" ht="21" customHeight="1">
      <c r="A105" s="1045"/>
      <c r="B105" s="1058" t="s">
        <v>799</v>
      </c>
      <c r="C105" s="1197">
        <f>SUM('3c.m.'!D144)</f>
        <v>11000</v>
      </c>
      <c r="D105" s="1048"/>
      <c r="E105" s="1060"/>
      <c r="F105" s="1060"/>
      <c r="G105" s="1060"/>
      <c r="H105" s="1062"/>
      <c r="I105" s="1060"/>
      <c r="J105" s="1060"/>
      <c r="K105" s="1060"/>
      <c r="L105" s="1060"/>
      <c r="M105" s="1061"/>
      <c r="N105" s="1050"/>
    </row>
    <row r="106" spans="1:14" ht="21" customHeight="1">
      <c r="A106" s="1045"/>
      <c r="B106" s="1058" t="s">
        <v>800</v>
      </c>
      <c r="C106" s="1197">
        <f>SUM('3c.m.'!D169)</f>
        <v>9000</v>
      </c>
      <c r="D106" s="1048"/>
      <c r="E106" s="1060"/>
      <c r="F106" s="1060"/>
      <c r="G106" s="1060"/>
      <c r="H106" s="1062"/>
      <c r="I106" s="1060"/>
      <c r="J106" s="1060"/>
      <c r="K106" s="1060"/>
      <c r="L106" s="1060"/>
      <c r="M106" s="1061"/>
      <c r="N106" s="1050"/>
    </row>
    <row r="107" spans="1:14" ht="21" customHeight="1">
      <c r="A107" s="1045"/>
      <c r="B107" s="1058" t="s">
        <v>801</v>
      </c>
      <c r="C107" s="1197">
        <f>SUM('3c.m.'!D160)</f>
        <v>5000</v>
      </c>
      <c r="D107" s="1059"/>
      <c r="E107" s="1060"/>
      <c r="F107" s="1060"/>
      <c r="G107" s="1060"/>
      <c r="H107" s="1060"/>
      <c r="I107" s="1060"/>
      <c r="J107" s="1060"/>
      <c r="K107" s="1060"/>
      <c r="L107" s="1060"/>
      <c r="M107" s="1061"/>
      <c r="N107" s="1050"/>
    </row>
    <row r="108" spans="1:14" ht="21" customHeight="1">
      <c r="A108" s="1045"/>
      <c r="B108" s="1058" t="s">
        <v>802</v>
      </c>
      <c r="C108" s="1197">
        <f>SUM('3c.m.'!D582)</f>
        <v>5000</v>
      </c>
      <c r="D108" s="1059"/>
      <c r="E108" s="1060"/>
      <c r="F108" s="1060"/>
      <c r="G108" s="1060"/>
      <c r="H108" s="1060"/>
      <c r="I108" s="1060"/>
      <c r="J108" s="1060"/>
      <c r="K108" s="1060"/>
      <c r="L108" s="1060"/>
      <c r="M108" s="1061"/>
      <c r="N108" s="1050"/>
    </row>
    <row r="109" spans="1:14" ht="21" customHeight="1">
      <c r="A109" s="1045"/>
      <c r="B109" s="1058" t="s">
        <v>803</v>
      </c>
      <c r="C109" s="1197">
        <f>SUM('3c.m.'!D616)</f>
        <v>11000</v>
      </c>
      <c r="D109" s="1059"/>
      <c r="E109" s="1060"/>
      <c r="F109" s="1060"/>
      <c r="G109" s="1060"/>
      <c r="H109" s="1060"/>
      <c r="I109" s="1060"/>
      <c r="J109" s="1060"/>
      <c r="K109" s="1060"/>
      <c r="L109" s="1060"/>
      <c r="M109" s="1061"/>
      <c r="N109" s="1050"/>
    </row>
    <row r="110" spans="1:14" ht="21" customHeight="1">
      <c r="A110" s="1045"/>
      <c r="B110" s="1058" t="s">
        <v>804</v>
      </c>
      <c r="C110" s="1197">
        <f>SUM('3c.m.'!D624)</f>
        <v>12000</v>
      </c>
      <c r="D110" s="1059"/>
      <c r="E110" s="1060"/>
      <c r="F110" s="1060"/>
      <c r="G110" s="1060"/>
      <c r="H110" s="1060"/>
      <c r="I110" s="1060"/>
      <c r="J110" s="1060"/>
      <c r="K110" s="1060"/>
      <c r="L110" s="1060"/>
      <c r="M110" s="1061"/>
      <c r="N110" s="1050"/>
    </row>
    <row r="111" spans="1:14" ht="21" customHeight="1">
      <c r="A111" s="1045"/>
      <c r="B111" s="1058" t="s">
        <v>805</v>
      </c>
      <c r="C111" s="1197">
        <f>SUM('3c.m.'!D632)</f>
        <v>3000</v>
      </c>
      <c r="D111" s="1059"/>
      <c r="E111" s="1060"/>
      <c r="F111" s="1060"/>
      <c r="G111" s="1060"/>
      <c r="H111" s="1060"/>
      <c r="I111" s="1060"/>
      <c r="J111" s="1060"/>
      <c r="K111" s="1060"/>
      <c r="L111" s="1060"/>
      <c r="M111" s="1061"/>
      <c r="N111" s="1050"/>
    </row>
    <row r="112" spans="1:14" ht="21" customHeight="1">
      <c r="A112" s="1045"/>
      <c r="B112" s="1058" t="s">
        <v>806</v>
      </c>
      <c r="C112" s="1197">
        <f>SUM('3c.m.'!D640)</f>
        <v>4000</v>
      </c>
      <c r="D112" s="1059"/>
      <c r="E112" s="1060"/>
      <c r="F112" s="1060"/>
      <c r="G112" s="1060"/>
      <c r="H112" s="1060"/>
      <c r="I112" s="1060"/>
      <c r="J112" s="1060"/>
      <c r="K112" s="1060"/>
      <c r="L112" s="1060"/>
      <c r="M112" s="1061"/>
      <c r="N112" s="1050"/>
    </row>
    <row r="113" spans="1:14" ht="21" customHeight="1">
      <c r="A113" s="1045" t="s">
        <v>660</v>
      </c>
      <c r="B113" s="1057" t="s">
        <v>807</v>
      </c>
      <c r="C113" s="1196">
        <f>SUM(C114:C117)</f>
        <v>18200</v>
      </c>
      <c r="D113" s="1048">
        <f>SUM(E113:M113)</f>
        <v>18200</v>
      </c>
      <c r="E113" s="1060"/>
      <c r="F113" s="1062">
        <v>13200</v>
      </c>
      <c r="G113" s="1062"/>
      <c r="H113" s="1060"/>
      <c r="I113" s="1060"/>
      <c r="J113" s="1060"/>
      <c r="K113" s="1060"/>
      <c r="L113" s="1062">
        <f>SUM(L114:L121)</f>
        <v>0</v>
      </c>
      <c r="M113" s="1061">
        <v>5000</v>
      </c>
      <c r="N113" s="1050"/>
    </row>
    <row r="114" spans="1:14" ht="21" customHeight="1">
      <c r="A114" s="1045"/>
      <c r="B114" s="1058" t="s">
        <v>808</v>
      </c>
      <c r="C114" s="1197">
        <f>SUM('3c.m.'!D211)</f>
        <v>10200</v>
      </c>
      <c r="D114" s="1059"/>
      <c r="E114" s="1060"/>
      <c r="F114" s="1060"/>
      <c r="G114" s="1060"/>
      <c r="H114" s="1060"/>
      <c r="I114" s="1060"/>
      <c r="J114" s="1060"/>
      <c r="K114" s="1060"/>
      <c r="L114" s="1060"/>
      <c r="M114" s="1061"/>
      <c r="N114" s="1050"/>
    </row>
    <row r="115" spans="1:14" ht="21" customHeight="1">
      <c r="A115" s="1045"/>
      <c r="B115" s="1058" t="s">
        <v>809</v>
      </c>
      <c r="C115" s="1197">
        <f>SUM('3c.m.'!D252)</f>
        <v>2000</v>
      </c>
      <c r="D115" s="1197"/>
      <c r="E115" s="1060"/>
      <c r="F115" s="1060"/>
      <c r="G115" s="1060"/>
      <c r="H115" s="1060"/>
      <c r="I115" s="1060"/>
      <c r="J115" s="1060"/>
      <c r="K115" s="1060"/>
      <c r="L115" s="1060"/>
      <c r="M115" s="1061"/>
      <c r="N115" s="1050"/>
    </row>
    <row r="116" spans="1:14" ht="21" customHeight="1">
      <c r="A116" s="1045"/>
      <c r="B116" s="1058" t="s">
        <v>810</v>
      </c>
      <c r="C116" s="1197">
        <f>SUM('3c.m.'!D778)</f>
        <v>1000</v>
      </c>
      <c r="D116" s="1059"/>
      <c r="E116" s="1060"/>
      <c r="F116" s="1060"/>
      <c r="G116" s="1060"/>
      <c r="H116" s="1060"/>
      <c r="I116" s="1060"/>
      <c r="J116" s="1060"/>
      <c r="K116" s="1060"/>
      <c r="L116" s="1060"/>
      <c r="M116" s="1061"/>
      <c r="N116" s="1050"/>
    </row>
    <row r="117" spans="1:14" ht="21" customHeight="1">
      <c r="A117" s="1045"/>
      <c r="B117" s="1058" t="s">
        <v>1170</v>
      </c>
      <c r="C117" s="1197">
        <f>SUM('5.mell. '!D22)</f>
        <v>5000</v>
      </c>
      <c r="D117" s="1059"/>
      <c r="E117" s="1060"/>
      <c r="F117" s="1060"/>
      <c r="G117" s="1060"/>
      <c r="H117" s="1060"/>
      <c r="I117" s="1060"/>
      <c r="J117" s="1060"/>
      <c r="K117" s="1060"/>
      <c r="L117" s="1060"/>
      <c r="M117" s="1061"/>
      <c r="N117" s="1050"/>
    </row>
    <row r="118" spans="1:14" ht="21" customHeight="1">
      <c r="A118" s="1045" t="s">
        <v>662</v>
      </c>
      <c r="B118" s="1057" t="s">
        <v>811</v>
      </c>
      <c r="C118" s="1196">
        <f>SUM(C119:C121)</f>
        <v>14000</v>
      </c>
      <c r="D118" s="1048">
        <f>SUM(E118:M118)</f>
        <v>14000</v>
      </c>
      <c r="E118" s="1060"/>
      <c r="F118" s="1062">
        <v>14000</v>
      </c>
      <c r="G118" s="1062"/>
      <c r="H118" s="1060"/>
      <c r="I118" s="1060"/>
      <c r="J118" s="1060"/>
      <c r="K118" s="1060"/>
      <c r="L118" s="1062">
        <f>SUM(L119:L121)</f>
        <v>0</v>
      </c>
      <c r="M118" s="1061"/>
      <c r="N118" s="1050"/>
    </row>
    <row r="119" spans="1:14" ht="21" customHeight="1">
      <c r="A119" s="1045"/>
      <c r="B119" s="1058" t="s">
        <v>812</v>
      </c>
      <c r="C119" s="1197">
        <f>SUM('3c.m.'!D194)</f>
        <v>10000</v>
      </c>
      <c r="D119" s="1059"/>
      <c r="E119" s="1060"/>
      <c r="F119" s="1060"/>
      <c r="G119" s="1060"/>
      <c r="H119" s="1060"/>
      <c r="I119" s="1060"/>
      <c r="J119" s="1060"/>
      <c r="K119" s="1060"/>
      <c r="L119" s="1060"/>
      <c r="M119" s="1061"/>
      <c r="N119" s="1050"/>
    </row>
    <row r="120" spans="1:14" ht="21" customHeight="1">
      <c r="A120" s="1045"/>
      <c r="B120" s="1058" t="s">
        <v>813</v>
      </c>
      <c r="C120" s="1197">
        <f>SUM('3c.m.'!D606)</f>
        <v>3000</v>
      </c>
      <c r="D120" s="1059"/>
      <c r="E120" s="1060"/>
      <c r="F120" s="1060"/>
      <c r="G120" s="1060"/>
      <c r="H120" s="1060"/>
      <c r="I120" s="1060"/>
      <c r="J120" s="1060"/>
      <c r="K120" s="1060"/>
      <c r="L120" s="1060"/>
      <c r="M120" s="1061"/>
      <c r="N120" s="1050"/>
    </row>
    <row r="121" spans="1:14" ht="21" customHeight="1">
      <c r="A121" s="1045"/>
      <c r="B121" s="1058" t="s">
        <v>814</v>
      </c>
      <c r="C121" s="1197">
        <f>SUM('3c.m.'!D770)</f>
        <v>1000</v>
      </c>
      <c r="D121" s="1059"/>
      <c r="E121" s="1060"/>
      <c r="F121" s="1060"/>
      <c r="G121" s="1060"/>
      <c r="H121" s="1060"/>
      <c r="I121" s="1060"/>
      <c r="J121" s="1060"/>
      <c r="K121" s="1060"/>
      <c r="L121" s="1060"/>
      <c r="M121" s="1061"/>
      <c r="N121" s="1050"/>
    </row>
    <row r="122" spans="1:14" ht="21" customHeight="1">
      <c r="A122" s="1069"/>
      <c r="B122" s="1057" t="s">
        <v>815</v>
      </c>
      <c r="C122" s="1196">
        <f>SUM('3c.m.'!D178)</f>
        <v>121674</v>
      </c>
      <c r="D122" s="1048">
        <f>SUM(E122:N122)</f>
        <v>121674</v>
      </c>
      <c r="E122" s="1060"/>
      <c r="F122" s="1062">
        <v>121674</v>
      </c>
      <c r="G122" s="1062"/>
      <c r="H122" s="1060"/>
      <c r="I122" s="1060"/>
      <c r="J122" s="1060"/>
      <c r="K122" s="1060"/>
      <c r="L122" s="1060"/>
      <c r="M122" s="1061"/>
      <c r="N122" s="1050"/>
    </row>
    <row r="123" spans="1:14" ht="21" customHeight="1">
      <c r="A123" s="1069"/>
      <c r="B123" s="1057"/>
      <c r="C123" s="1196"/>
      <c r="D123" s="1059"/>
      <c r="E123" s="1060"/>
      <c r="F123" s="1060"/>
      <c r="G123" s="1060"/>
      <c r="H123" s="1060"/>
      <c r="I123" s="1060"/>
      <c r="J123" s="1060"/>
      <c r="K123" s="1060"/>
      <c r="L123" s="1060"/>
      <c r="M123" s="1061"/>
      <c r="N123" s="1050"/>
    </row>
    <row r="124" spans="1:14" ht="21" customHeight="1">
      <c r="A124" s="1069"/>
      <c r="B124" s="1057" t="s">
        <v>816</v>
      </c>
      <c r="C124" s="1196">
        <f>SUM('3c.m.'!D186)</f>
        <v>111462</v>
      </c>
      <c r="D124" s="1048">
        <f aca="true" t="shared" si="0" ref="D124:D138">SUM(E124:N124)</f>
        <v>111462</v>
      </c>
      <c r="E124" s="1060"/>
      <c r="F124" s="1062">
        <v>111462</v>
      </c>
      <c r="G124" s="1062"/>
      <c r="H124" s="1062"/>
      <c r="I124" s="1060"/>
      <c r="J124" s="1060"/>
      <c r="K124" s="1060"/>
      <c r="L124" s="1062"/>
      <c r="M124" s="1061"/>
      <c r="N124" s="1050"/>
    </row>
    <row r="125" spans="1:14" ht="21" customHeight="1">
      <c r="A125" s="1069"/>
      <c r="B125" s="1057" t="s">
        <v>817</v>
      </c>
      <c r="C125" s="1196">
        <f>SUM('3a.m.'!D65)-'12.mell'!C10-'13.mell'!C10</f>
        <v>1764778</v>
      </c>
      <c r="D125" s="1048">
        <f t="shared" si="0"/>
        <v>1764778</v>
      </c>
      <c r="E125" s="1062"/>
      <c r="F125" s="1062">
        <v>1745106</v>
      </c>
      <c r="G125" s="1062"/>
      <c r="H125" s="1062">
        <v>11672</v>
      </c>
      <c r="I125" s="1060"/>
      <c r="J125" s="1060"/>
      <c r="K125" s="1060"/>
      <c r="L125" s="1062"/>
      <c r="M125" s="1065"/>
      <c r="N125" s="1070">
        <v>8000</v>
      </c>
    </row>
    <row r="126" spans="1:14" ht="21" customHeight="1">
      <c r="A126" s="1069"/>
      <c r="B126" s="1057" t="s">
        <v>818</v>
      </c>
      <c r="C126" s="1196">
        <f>SUM('3c.m.'!D236)</f>
        <v>67428</v>
      </c>
      <c r="D126" s="1048">
        <f t="shared" si="0"/>
        <v>67428</v>
      </c>
      <c r="E126" s="1060"/>
      <c r="F126" s="1062">
        <v>67428</v>
      </c>
      <c r="G126" s="1062"/>
      <c r="H126" s="1060"/>
      <c r="I126" s="1060"/>
      <c r="J126" s="1060"/>
      <c r="K126" s="1060"/>
      <c r="L126" s="1062"/>
      <c r="M126" s="1061"/>
      <c r="N126" s="1070"/>
    </row>
    <row r="127" spans="1:14" ht="21" customHeight="1">
      <c r="A127" s="1069"/>
      <c r="B127" s="1057" t="s">
        <v>819</v>
      </c>
      <c r="C127" s="1196">
        <f>SUM('3c.m.'!D302)</f>
        <v>20000</v>
      </c>
      <c r="D127" s="1048">
        <f t="shared" si="0"/>
        <v>20000</v>
      </c>
      <c r="E127" s="1060"/>
      <c r="F127" s="1062"/>
      <c r="G127" s="1062">
        <v>20000</v>
      </c>
      <c r="H127" s="1060"/>
      <c r="I127" s="1060"/>
      <c r="J127" s="1060"/>
      <c r="K127" s="1060"/>
      <c r="L127" s="1062"/>
      <c r="M127" s="1061"/>
      <c r="N127" s="1070"/>
    </row>
    <row r="128" spans="1:14" ht="21" customHeight="1">
      <c r="A128" s="1069"/>
      <c r="B128" s="1057" t="s">
        <v>820</v>
      </c>
      <c r="C128" s="1196">
        <f>SUM('3d.m.'!D15)</f>
        <v>464674</v>
      </c>
      <c r="D128" s="1048">
        <f t="shared" si="0"/>
        <v>464674</v>
      </c>
      <c r="E128" s="1060"/>
      <c r="F128" s="1062">
        <v>464674</v>
      </c>
      <c r="G128" s="1062"/>
      <c r="H128" s="1060"/>
      <c r="I128" s="1060"/>
      <c r="J128" s="1060"/>
      <c r="K128" s="1060"/>
      <c r="L128" s="1062"/>
      <c r="M128" s="1061"/>
      <c r="N128" s="1070"/>
    </row>
    <row r="129" spans="1:14" ht="21" customHeight="1">
      <c r="A129" s="1069"/>
      <c r="B129" s="1057" t="s">
        <v>821</v>
      </c>
      <c r="C129" s="1196">
        <f>SUM('1c.mell '!D75)</f>
        <v>30000</v>
      </c>
      <c r="D129" s="1048">
        <f t="shared" si="0"/>
        <v>30000</v>
      </c>
      <c r="E129" s="1060"/>
      <c r="F129" s="1062">
        <v>30000</v>
      </c>
      <c r="G129" s="1062"/>
      <c r="H129" s="1060"/>
      <c r="I129" s="1060"/>
      <c r="J129" s="1060"/>
      <c r="K129" s="1060"/>
      <c r="L129" s="1062"/>
      <c r="M129" s="1061"/>
      <c r="N129" s="1070"/>
    </row>
    <row r="130" spans="1:14" ht="21" customHeight="1">
      <c r="A130" s="1069"/>
      <c r="B130" s="1057" t="s">
        <v>822</v>
      </c>
      <c r="C130" s="1196">
        <f>SUM('1c.mell '!D79)</f>
        <v>276138</v>
      </c>
      <c r="D130" s="1048">
        <f t="shared" si="0"/>
        <v>276138</v>
      </c>
      <c r="E130" s="1062"/>
      <c r="F130" s="1062">
        <v>276138</v>
      </c>
      <c r="G130" s="1062"/>
      <c r="H130" s="1060"/>
      <c r="I130" s="1060"/>
      <c r="J130" s="1060"/>
      <c r="K130" s="1060"/>
      <c r="L130" s="1062"/>
      <c r="M130" s="1061"/>
      <c r="N130" s="1070"/>
    </row>
    <row r="131" spans="1:14" ht="21" customHeight="1">
      <c r="A131" s="1069"/>
      <c r="B131" s="1057" t="s">
        <v>823</v>
      </c>
      <c r="C131" s="1196">
        <f>SUM('1c.mell '!D81)</f>
        <v>247400</v>
      </c>
      <c r="D131" s="1048">
        <f t="shared" si="0"/>
        <v>247400</v>
      </c>
      <c r="E131" s="1060"/>
      <c r="F131" s="1062">
        <v>197000</v>
      </c>
      <c r="G131" s="1062"/>
      <c r="H131" s="1060"/>
      <c r="I131" s="1060"/>
      <c r="J131" s="1060"/>
      <c r="K131" s="1060"/>
      <c r="L131" s="1062">
        <v>50400</v>
      </c>
      <c r="M131" s="1061"/>
      <c r="N131" s="1070"/>
    </row>
    <row r="132" spans="1:14" ht="21" customHeight="1">
      <c r="A132" s="1069"/>
      <c r="B132" s="1057" t="s">
        <v>824</v>
      </c>
      <c r="C132" s="1196">
        <f>SUM('1c.mell '!D114)</f>
        <v>48000</v>
      </c>
      <c r="D132" s="1048">
        <f t="shared" si="0"/>
        <v>48000</v>
      </c>
      <c r="E132" s="1060"/>
      <c r="F132" s="1062">
        <v>48000</v>
      </c>
      <c r="G132" s="1062"/>
      <c r="H132" s="1060"/>
      <c r="I132" s="1062"/>
      <c r="J132" s="1060"/>
      <c r="K132" s="1060"/>
      <c r="L132" s="1062"/>
      <c r="M132" s="1061"/>
      <c r="N132" s="1070"/>
    </row>
    <row r="133" spans="1:14" ht="21" customHeight="1">
      <c r="A133" s="1069"/>
      <c r="B133" s="1057" t="s">
        <v>1168</v>
      </c>
      <c r="C133" s="1196">
        <f>SUM('1c.mell '!D105)</f>
        <v>55360</v>
      </c>
      <c r="D133" s="1048">
        <f t="shared" si="0"/>
        <v>55360</v>
      </c>
      <c r="E133" s="1060"/>
      <c r="F133" s="1062"/>
      <c r="G133" s="1062"/>
      <c r="H133" s="1060"/>
      <c r="I133" s="1062"/>
      <c r="J133" s="1060"/>
      <c r="K133" s="1060"/>
      <c r="L133" s="1062">
        <v>55360</v>
      </c>
      <c r="M133" s="1061"/>
      <c r="N133" s="1070"/>
    </row>
    <row r="134" spans="1:14" ht="21" customHeight="1">
      <c r="A134" s="1069"/>
      <c r="B134" s="1057" t="s">
        <v>825</v>
      </c>
      <c r="C134" s="1196">
        <f>SUM('1c.mell '!D71)</f>
        <v>18122</v>
      </c>
      <c r="D134" s="1048">
        <f t="shared" si="0"/>
        <v>18122</v>
      </c>
      <c r="E134" s="1060"/>
      <c r="F134" s="1062">
        <v>18122</v>
      </c>
      <c r="G134" s="1062"/>
      <c r="H134" s="1060"/>
      <c r="I134" s="1060"/>
      <c r="J134" s="1060"/>
      <c r="K134" s="1060"/>
      <c r="L134" s="1062"/>
      <c r="M134" s="1061"/>
      <c r="N134" s="1070"/>
    </row>
    <row r="135" spans="1:14" ht="21" customHeight="1">
      <c r="A135" s="1069"/>
      <c r="B135" s="1057" t="s">
        <v>826</v>
      </c>
      <c r="C135" s="1196">
        <f>SUM('2.mell'!D371)</f>
        <v>1429377</v>
      </c>
      <c r="D135" s="1048">
        <f t="shared" si="0"/>
        <v>1429377</v>
      </c>
      <c r="E135" s="1062">
        <v>308079</v>
      </c>
      <c r="F135" s="1062">
        <v>909541</v>
      </c>
      <c r="G135" s="1062">
        <v>211757</v>
      </c>
      <c r="H135" s="1062"/>
      <c r="I135" s="1060"/>
      <c r="J135" s="1060"/>
      <c r="K135" s="1060"/>
      <c r="L135" s="1062"/>
      <c r="M135" s="1061"/>
      <c r="N135" s="1050"/>
    </row>
    <row r="136" spans="1:14" ht="21" customHeight="1">
      <c r="A136" s="1045"/>
      <c r="B136" s="1057" t="s">
        <v>827</v>
      </c>
      <c r="C136" s="1196">
        <f>SUM('2.mell'!D439)</f>
        <v>594254</v>
      </c>
      <c r="D136" s="1048">
        <f t="shared" si="0"/>
        <v>594254</v>
      </c>
      <c r="E136" s="1062">
        <v>187149</v>
      </c>
      <c r="F136" s="1062">
        <v>387117</v>
      </c>
      <c r="G136" s="1062">
        <v>19988</v>
      </c>
      <c r="H136" s="1062"/>
      <c r="I136" s="1060"/>
      <c r="J136" s="1060"/>
      <c r="K136" s="1060"/>
      <c r="L136" s="1062"/>
      <c r="M136" s="1061"/>
      <c r="N136" s="1050"/>
    </row>
    <row r="137" spans="1:14" ht="21" customHeight="1">
      <c r="A137" s="1045"/>
      <c r="B137" s="1057" t="s">
        <v>828</v>
      </c>
      <c r="C137" s="1196">
        <f>SUM('2.mell'!D470)</f>
        <v>768005</v>
      </c>
      <c r="D137" s="1048">
        <f t="shared" si="0"/>
        <v>768005</v>
      </c>
      <c r="E137" s="1062">
        <v>126723</v>
      </c>
      <c r="F137" s="1062">
        <v>590764</v>
      </c>
      <c r="G137" s="1062">
        <v>50518</v>
      </c>
      <c r="H137" s="1062"/>
      <c r="I137" s="1060"/>
      <c r="J137" s="1060"/>
      <c r="K137" s="1060"/>
      <c r="L137" s="1062"/>
      <c r="M137" s="1061"/>
      <c r="N137" s="1050"/>
    </row>
    <row r="138" spans="1:14" ht="21" customHeight="1">
      <c r="A138" s="1045"/>
      <c r="B138" s="1057" t="s">
        <v>829</v>
      </c>
      <c r="C138" s="1196">
        <f>SUM('2.mell'!D539)-'12.mell'!C8</f>
        <v>252903</v>
      </c>
      <c r="D138" s="1048">
        <f t="shared" si="0"/>
        <v>252903</v>
      </c>
      <c r="E138" s="1062">
        <v>22376</v>
      </c>
      <c r="F138" s="1062">
        <v>208508</v>
      </c>
      <c r="G138" s="1062">
        <v>22019</v>
      </c>
      <c r="H138" s="1062"/>
      <c r="I138" s="1060"/>
      <c r="J138" s="1062"/>
      <c r="K138" s="1060"/>
      <c r="L138" s="1062"/>
      <c r="M138" s="1065"/>
      <c r="N138" s="1050"/>
    </row>
    <row r="139" spans="1:14" ht="21" customHeight="1">
      <c r="A139" s="1045"/>
      <c r="B139" s="1057"/>
      <c r="C139" s="1197"/>
      <c r="D139" s="1059"/>
      <c r="E139" s="1060"/>
      <c r="F139" s="1060"/>
      <c r="G139" s="1060"/>
      <c r="H139" s="1060"/>
      <c r="I139" s="1060"/>
      <c r="J139" s="1060"/>
      <c r="K139" s="1060"/>
      <c r="L139" s="1060"/>
      <c r="M139" s="1061"/>
      <c r="N139" s="1050"/>
    </row>
    <row r="140" spans="1:15" ht="21" customHeight="1">
      <c r="A140" s="1045"/>
      <c r="B140" s="1071" t="s">
        <v>830</v>
      </c>
      <c r="C140" s="1072">
        <f>SUM(C10+C22+C24+C27+C29+C44+C48+C58+C71+C74+C85+C103+C113+C118+C122+C124+C125+C126+C127+C128+C129+C130+C131+C132+C134+C135+C136+C137+C138+C133)</f>
        <v>14934098</v>
      </c>
      <c r="D140" s="1072">
        <f>SUM(D10+D22+D24+D27+D29+D44+D48+D58+D71+D74+D85+D103+D113+D118+D122+D124+D125+D126+D127+D128+D129+D130+D131+D132+D134+D135+D136+D137+D138+D133)</f>
        <v>14934098</v>
      </c>
      <c r="E140" s="1072">
        <f aca="true" t="shared" si="1" ref="E140:N140">SUM(E10+E22+E24+E27+E29+E44+E48+E58+E71+E74+E85+E103+E113+E118+E122+E124+E125+E126+E127+E128+E129+E130+E131+E132+E134+E135+E136+E137+E138+E133)</f>
        <v>1699677</v>
      </c>
      <c r="F140" s="1072">
        <f t="shared" si="1"/>
        <v>7987832</v>
      </c>
      <c r="G140" s="1072">
        <f t="shared" si="1"/>
        <v>1456187</v>
      </c>
      <c r="H140" s="1072">
        <f t="shared" si="1"/>
        <v>11672</v>
      </c>
      <c r="I140" s="1072">
        <f t="shared" si="1"/>
        <v>0</v>
      </c>
      <c r="J140" s="1072">
        <f t="shared" si="1"/>
        <v>0</v>
      </c>
      <c r="K140" s="1072">
        <f t="shared" si="1"/>
        <v>235000</v>
      </c>
      <c r="L140" s="1072">
        <f t="shared" si="1"/>
        <v>1253096</v>
      </c>
      <c r="M140" s="1072">
        <f t="shared" si="1"/>
        <v>2282634</v>
      </c>
      <c r="N140" s="1072">
        <f t="shared" si="1"/>
        <v>8000</v>
      </c>
      <c r="O140" s="1073"/>
    </row>
    <row r="141" spans="1:14" ht="21" customHeight="1">
      <c r="A141" s="1045"/>
      <c r="B141" s="1057"/>
      <c r="C141" s="1059"/>
      <c r="D141" s="1059"/>
      <c r="E141" s="1060"/>
      <c r="F141" s="1060"/>
      <c r="G141" s="1060"/>
      <c r="H141" s="1060"/>
      <c r="I141" s="1060"/>
      <c r="J141" s="1060"/>
      <c r="K141" s="1060"/>
      <c r="L141" s="1060"/>
      <c r="M141" s="1061"/>
      <c r="N141" s="1050"/>
    </row>
    <row r="142" ht="12">
      <c r="F142" s="1073"/>
    </row>
    <row r="143" ht="12">
      <c r="F143" s="1073"/>
    </row>
    <row r="144" ht="12">
      <c r="F144" s="1073"/>
    </row>
  </sheetData>
  <sheetProtection/>
  <mergeCells count="13">
    <mergeCell ref="F8:F9"/>
    <mergeCell ref="H8:I8"/>
    <mergeCell ref="J8:K8"/>
    <mergeCell ref="L8:L9"/>
    <mergeCell ref="M8:M9"/>
    <mergeCell ref="N8:N9"/>
    <mergeCell ref="A3:N3"/>
    <mergeCell ref="B4:M4"/>
    <mergeCell ref="B5:M5"/>
    <mergeCell ref="B8:B9"/>
    <mergeCell ref="C8:C9"/>
    <mergeCell ref="D8:D9"/>
    <mergeCell ref="E8:E9"/>
  </mergeCells>
  <printOptions/>
  <pageMargins left="0.3937007874015748" right="0.3937007874015748" top="0.3937007874015748" bottom="0.3937007874015748" header="0.5118110236220472" footer="0"/>
  <pageSetup firstPageNumber="54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46">
      <selection activeCell="A75" sqref="A75"/>
    </sheetView>
  </sheetViews>
  <sheetFormatPr defaultColWidth="9.125" defaultRowHeight="12.75"/>
  <cols>
    <col min="1" max="1" width="7.50390625" style="1037" customWidth="1"/>
    <col min="2" max="2" width="49.50390625" style="1037" customWidth="1"/>
    <col min="3" max="3" width="13.875" style="1037" customWidth="1"/>
    <col min="4" max="4" width="13.00390625" style="1037" customWidth="1"/>
    <col min="5" max="5" width="11.125" style="1037" customWidth="1"/>
    <col min="6" max="6" width="11.875" style="1037" customWidth="1"/>
    <col min="7" max="7" width="12.125" style="1037" customWidth="1"/>
    <col min="8" max="8" width="11.50390625" style="1037" customWidth="1"/>
    <col min="9" max="9" width="10.50390625" style="1037" bestFit="1" customWidth="1"/>
    <col min="10" max="10" width="11.125" style="1037" customWidth="1"/>
    <col min="11" max="11" width="11.50390625" style="1037" customWidth="1"/>
    <col min="12" max="12" width="10.875" style="1037" customWidth="1"/>
    <col min="13" max="13" width="11.00390625" style="1037" customWidth="1"/>
    <col min="14" max="16384" width="9.125" style="1037" customWidth="1"/>
  </cols>
  <sheetData>
    <row r="1" spans="1:13" ht="12.75">
      <c r="A1" s="1430" t="s">
        <v>831</v>
      </c>
      <c r="B1" s="1430"/>
      <c r="C1" s="1430"/>
      <c r="D1" s="1430"/>
      <c r="E1" s="1430"/>
      <c r="F1" s="1430"/>
      <c r="G1" s="1430"/>
      <c r="H1" s="1430"/>
      <c r="I1" s="1430"/>
      <c r="J1" s="1430"/>
      <c r="K1" s="1430"/>
      <c r="L1" s="1430"/>
      <c r="M1" s="1430"/>
    </row>
    <row r="2" spans="2:12" ht="17.25">
      <c r="B2" s="1431" t="s">
        <v>832</v>
      </c>
      <c r="C2" s="1431"/>
      <c r="D2" s="1431"/>
      <c r="E2" s="1431"/>
      <c r="F2" s="1431"/>
      <c r="G2" s="1431"/>
      <c r="H2" s="1431"/>
      <c r="I2" s="1431"/>
      <c r="J2" s="1431"/>
      <c r="K2" s="1431"/>
      <c r="L2" s="1431"/>
    </row>
    <row r="3" spans="2:12" ht="17.25">
      <c r="B3" s="1432" t="s">
        <v>1117</v>
      </c>
      <c r="C3" s="1432"/>
      <c r="D3" s="1432"/>
      <c r="E3" s="1432"/>
      <c r="F3" s="1432"/>
      <c r="G3" s="1432"/>
      <c r="H3" s="1432"/>
      <c r="I3" s="1432"/>
      <c r="J3" s="1432"/>
      <c r="K3" s="1432"/>
      <c r="L3" s="1432"/>
    </row>
    <row r="4" spans="3:13" ht="9.75" customHeight="1">
      <c r="C4" s="1074"/>
      <c r="F4" s="1075"/>
      <c r="G4" s="1075"/>
      <c r="H4" s="1075"/>
      <c r="I4" s="1075"/>
      <c r="J4" s="1075"/>
      <c r="K4" s="1075"/>
      <c r="L4" s="1075"/>
      <c r="M4" s="1040" t="s">
        <v>392</v>
      </c>
    </row>
    <row r="5" spans="1:13" ht="27" customHeight="1">
      <c r="A5" s="1076"/>
      <c r="B5" s="1428" t="s">
        <v>833</v>
      </c>
      <c r="C5" s="1413" t="s">
        <v>1129</v>
      </c>
      <c r="D5" s="1428" t="s">
        <v>834</v>
      </c>
      <c r="E5" s="1413" t="s">
        <v>702</v>
      </c>
      <c r="F5" s="1413" t="s">
        <v>709</v>
      </c>
      <c r="G5" s="1428" t="s">
        <v>704</v>
      </c>
      <c r="H5" s="1428"/>
      <c r="I5" s="1428" t="s">
        <v>705</v>
      </c>
      <c r="J5" s="1428"/>
      <c r="K5" s="1428" t="s">
        <v>835</v>
      </c>
      <c r="L5" s="1413" t="s">
        <v>836</v>
      </c>
      <c r="M5" s="1428" t="s">
        <v>837</v>
      </c>
    </row>
    <row r="6" spans="1:13" ht="41.25" customHeight="1">
      <c r="A6" s="1078"/>
      <c r="B6" s="1428"/>
      <c r="C6" s="1433"/>
      <c r="D6" s="1428"/>
      <c r="E6" s="1433"/>
      <c r="F6" s="1232"/>
      <c r="G6" s="1077" t="s">
        <v>838</v>
      </c>
      <c r="H6" s="1077" t="s">
        <v>839</v>
      </c>
      <c r="I6" s="1077" t="s">
        <v>840</v>
      </c>
      <c r="J6" s="1077" t="s">
        <v>839</v>
      </c>
      <c r="K6" s="1428"/>
      <c r="L6" s="1429"/>
      <c r="M6" s="1428"/>
    </row>
    <row r="7" spans="1:13" ht="18" customHeight="1">
      <c r="A7" s="1081">
        <v>1976</v>
      </c>
      <c r="B7" s="1082" t="s">
        <v>841</v>
      </c>
      <c r="C7" s="1198">
        <f>SUM('1c.mell '!D151)</f>
        <v>2000000</v>
      </c>
      <c r="D7" s="1083">
        <f>SUM(E7:M7)</f>
        <v>2000000</v>
      </c>
      <c r="E7" s="1079"/>
      <c r="F7" s="937"/>
      <c r="G7" s="1077"/>
      <c r="H7" s="1077"/>
      <c r="I7" s="1077"/>
      <c r="J7" s="1077"/>
      <c r="K7" s="1077"/>
      <c r="L7" s="1080"/>
      <c r="M7" s="1201">
        <v>2000000</v>
      </c>
    </row>
    <row r="8" spans="1:13" ht="18" customHeight="1">
      <c r="A8" s="1081">
        <v>2985</v>
      </c>
      <c r="B8" s="1084" t="s">
        <v>1128</v>
      </c>
      <c r="C8" s="1199">
        <f>SUM('2.mell'!D533)</f>
        <v>35502</v>
      </c>
      <c r="D8" s="1083">
        <f aca="true" t="shared" si="0" ref="D8:D77">SUM(E8:M8)</f>
        <v>35502</v>
      </c>
      <c r="E8" s="1083"/>
      <c r="F8" s="1085">
        <v>35502</v>
      </c>
      <c r="G8" s="1084"/>
      <c r="H8" s="1084"/>
      <c r="I8" s="1084"/>
      <c r="J8" s="1084"/>
      <c r="K8" s="1084"/>
      <c r="L8" s="1084"/>
      <c r="M8" s="1086"/>
    </row>
    <row r="9" spans="1:13" ht="18" customHeight="1">
      <c r="A9" s="1081">
        <v>2985</v>
      </c>
      <c r="B9" s="1084" t="s">
        <v>448</v>
      </c>
      <c r="C9" s="1199">
        <f>SUM('2.mell'!D571)</f>
        <v>145465</v>
      </c>
      <c r="D9" s="1083">
        <f t="shared" si="0"/>
        <v>145465</v>
      </c>
      <c r="E9" s="1083">
        <v>136653</v>
      </c>
      <c r="F9" s="1085"/>
      <c r="G9" s="1084">
        <v>8812</v>
      </c>
      <c r="H9" s="1084"/>
      <c r="I9" s="1084"/>
      <c r="J9" s="1084"/>
      <c r="K9" s="1084"/>
      <c r="L9" s="1084"/>
      <c r="M9" s="1086"/>
    </row>
    <row r="10" spans="1:13" ht="18" customHeight="1">
      <c r="A10" s="1087">
        <v>3011</v>
      </c>
      <c r="B10" s="1088" t="s">
        <v>120</v>
      </c>
      <c r="C10" s="1200">
        <f>SUM('3a.m.'!D19)</f>
        <v>8720</v>
      </c>
      <c r="D10" s="1083">
        <f t="shared" si="0"/>
        <v>8720</v>
      </c>
      <c r="E10" s="1083"/>
      <c r="F10" s="1089">
        <v>8720</v>
      </c>
      <c r="G10" s="1077"/>
      <c r="H10" s="1077"/>
      <c r="I10" s="1077"/>
      <c r="J10" s="1077"/>
      <c r="K10" s="1090"/>
      <c r="L10" s="1077"/>
      <c r="M10" s="1091"/>
    </row>
    <row r="11" spans="1:13" ht="18" customHeight="1">
      <c r="A11" s="1092">
        <v>3052</v>
      </c>
      <c r="B11" s="1093" t="s">
        <v>24</v>
      </c>
      <c r="C11" s="1199">
        <f>SUM('3c.m.'!D17)</f>
        <v>5000</v>
      </c>
      <c r="D11" s="1083">
        <f t="shared" si="0"/>
        <v>5000</v>
      </c>
      <c r="E11" s="1083">
        <v>5000</v>
      </c>
      <c r="F11" s="1083"/>
      <c r="G11" s="1094"/>
      <c r="H11" s="1094"/>
      <c r="I11" s="1094"/>
      <c r="J11" s="1094"/>
      <c r="K11" s="1095"/>
      <c r="L11" s="1094"/>
      <c r="M11" s="1086"/>
    </row>
    <row r="12" spans="1:13" ht="18" customHeight="1">
      <c r="A12" s="1092">
        <v>3141</v>
      </c>
      <c r="B12" s="1093" t="s">
        <v>142</v>
      </c>
      <c r="C12" s="1199">
        <f>SUM('3c.m.'!D127)</f>
        <v>7000</v>
      </c>
      <c r="D12" s="1083">
        <f t="shared" si="0"/>
        <v>7000</v>
      </c>
      <c r="E12" s="1083">
        <v>7000</v>
      </c>
      <c r="F12" s="1096"/>
      <c r="G12" s="1097"/>
      <c r="H12" s="1097"/>
      <c r="I12" s="1097"/>
      <c r="J12" s="1097"/>
      <c r="K12" s="1097"/>
      <c r="L12" s="1097"/>
      <c r="M12" s="1086"/>
    </row>
    <row r="13" spans="1:13" ht="18" customHeight="1">
      <c r="A13" s="1081">
        <v>3144</v>
      </c>
      <c r="B13" s="1098" t="s">
        <v>414</v>
      </c>
      <c r="C13" s="1199">
        <f>SUM('3c.m.'!D152)</f>
        <v>1500</v>
      </c>
      <c r="D13" s="1083">
        <f t="shared" si="0"/>
        <v>1500</v>
      </c>
      <c r="E13" s="1083">
        <v>1500</v>
      </c>
      <c r="F13" s="1096"/>
      <c r="G13" s="1097"/>
      <c r="H13" s="1097"/>
      <c r="I13" s="1097"/>
      <c r="J13" s="1097"/>
      <c r="K13" s="1097"/>
      <c r="L13" s="1097"/>
      <c r="M13" s="1086"/>
    </row>
    <row r="14" spans="1:13" ht="18" customHeight="1">
      <c r="A14" s="1092">
        <v>3207</v>
      </c>
      <c r="B14" s="1093" t="s">
        <v>310</v>
      </c>
      <c r="C14" s="1199">
        <f>SUM('3c.m.'!D228)</f>
        <v>26500</v>
      </c>
      <c r="D14" s="1083">
        <f t="shared" si="0"/>
        <v>26500</v>
      </c>
      <c r="E14" s="1083">
        <v>26500</v>
      </c>
      <c r="F14" s="1096"/>
      <c r="G14" s="1097"/>
      <c r="H14" s="1097"/>
      <c r="I14" s="1097"/>
      <c r="J14" s="1097"/>
      <c r="K14" s="1097"/>
      <c r="L14" s="1097"/>
      <c r="M14" s="1086"/>
    </row>
    <row r="15" spans="1:13" ht="18" customHeight="1">
      <c r="A15" s="1092">
        <v>3209</v>
      </c>
      <c r="B15" s="1093" t="s">
        <v>843</v>
      </c>
      <c r="C15" s="1199">
        <f>SUM('3c.m.'!D244)</f>
        <v>10000</v>
      </c>
      <c r="D15" s="1083">
        <f t="shared" si="0"/>
        <v>10000</v>
      </c>
      <c r="E15" s="1083"/>
      <c r="F15" s="1096">
        <v>10000</v>
      </c>
      <c r="G15" s="1097"/>
      <c r="H15" s="1097"/>
      <c r="I15" s="1097"/>
      <c r="J15" s="1097"/>
      <c r="K15" s="1097"/>
      <c r="L15" s="1097"/>
      <c r="M15" s="1086"/>
    </row>
    <row r="16" spans="1:13" ht="18" customHeight="1">
      <c r="A16" s="1092">
        <v>3224</v>
      </c>
      <c r="B16" s="1093" t="s">
        <v>1169</v>
      </c>
      <c r="C16" s="1199">
        <f>SUM('3c.m.'!D310)</f>
        <v>12000</v>
      </c>
      <c r="D16" s="1083">
        <f t="shared" si="0"/>
        <v>12000</v>
      </c>
      <c r="E16" s="1083"/>
      <c r="F16" s="1096">
        <v>12000</v>
      </c>
      <c r="G16" s="1097"/>
      <c r="H16" s="1097"/>
      <c r="I16" s="1097"/>
      <c r="J16" s="1097"/>
      <c r="K16" s="1097"/>
      <c r="L16" s="1097"/>
      <c r="M16" s="1086"/>
    </row>
    <row r="17" spans="1:13" ht="18" customHeight="1">
      <c r="A17" s="1092">
        <v>3302</v>
      </c>
      <c r="B17" s="1099" t="s">
        <v>410</v>
      </c>
      <c r="C17" s="1199">
        <v>137000</v>
      </c>
      <c r="D17" s="1083">
        <f t="shared" si="0"/>
        <v>137000</v>
      </c>
      <c r="E17" s="1083">
        <v>137000</v>
      </c>
      <c r="F17" s="1096"/>
      <c r="G17" s="1097"/>
      <c r="H17" s="1097"/>
      <c r="I17" s="1097"/>
      <c r="J17" s="1097"/>
      <c r="K17" s="1097"/>
      <c r="L17" s="1097"/>
      <c r="M17" s="1086"/>
    </row>
    <row r="18" spans="1:13" ht="18" customHeight="1">
      <c r="A18" s="1092">
        <v>3305</v>
      </c>
      <c r="B18" s="1093" t="s">
        <v>212</v>
      </c>
      <c r="C18" s="1199">
        <f>SUM('3c.m.'!D336)</f>
        <v>11000</v>
      </c>
      <c r="D18" s="1083">
        <f t="shared" si="0"/>
        <v>11000</v>
      </c>
      <c r="E18" s="1083">
        <v>11000</v>
      </c>
      <c r="F18" s="1096"/>
      <c r="G18" s="1097"/>
      <c r="H18" s="1097"/>
      <c r="I18" s="1097"/>
      <c r="J18" s="1097"/>
      <c r="K18" s="1097"/>
      <c r="L18" s="1097"/>
      <c r="M18" s="1086"/>
    </row>
    <row r="19" spans="1:13" ht="18" customHeight="1">
      <c r="A19" s="1092">
        <v>3306</v>
      </c>
      <c r="B19" s="1093" t="s">
        <v>213</v>
      </c>
      <c r="C19" s="1199">
        <f>SUM('3c.m.'!D345)</f>
        <v>5000</v>
      </c>
      <c r="D19" s="1083">
        <f t="shared" si="0"/>
        <v>5000</v>
      </c>
      <c r="E19" s="1083">
        <v>5000</v>
      </c>
      <c r="F19" s="1096"/>
      <c r="G19" s="1097"/>
      <c r="H19" s="1097"/>
      <c r="I19" s="1097"/>
      <c r="J19" s="1097"/>
      <c r="K19" s="1097"/>
      <c r="L19" s="1097"/>
      <c r="M19" s="1086"/>
    </row>
    <row r="20" spans="1:13" ht="18" customHeight="1">
      <c r="A20" s="1092">
        <v>3307</v>
      </c>
      <c r="B20" s="1093" t="s">
        <v>214</v>
      </c>
      <c r="C20" s="1199">
        <f>SUM('3c.m.'!D354)</f>
        <v>4000</v>
      </c>
      <c r="D20" s="1083">
        <f t="shared" si="0"/>
        <v>4000</v>
      </c>
      <c r="E20" s="1083">
        <v>4000</v>
      </c>
      <c r="F20" s="1096"/>
      <c r="G20" s="1097"/>
      <c r="H20" s="1097"/>
      <c r="I20" s="1097"/>
      <c r="J20" s="1097"/>
      <c r="K20" s="1097"/>
      <c r="L20" s="1097"/>
      <c r="M20" s="1086"/>
    </row>
    <row r="21" spans="1:13" ht="18" customHeight="1">
      <c r="A21" s="1092">
        <v>3310</v>
      </c>
      <c r="B21" s="1093" t="s">
        <v>430</v>
      </c>
      <c r="C21" s="1199">
        <f>SUM('3c.m.'!D362)</f>
        <v>7000</v>
      </c>
      <c r="D21" s="1083">
        <f t="shared" si="0"/>
        <v>7000</v>
      </c>
      <c r="E21" s="1083"/>
      <c r="F21" s="1096">
        <v>7000</v>
      </c>
      <c r="G21" s="1097"/>
      <c r="H21" s="1097"/>
      <c r="I21" s="1097"/>
      <c r="J21" s="1097"/>
      <c r="K21" s="1097"/>
      <c r="L21" s="1097"/>
      <c r="M21" s="1086"/>
    </row>
    <row r="22" spans="1:13" ht="18" customHeight="1">
      <c r="A22" s="1092">
        <v>3312</v>
      </c>
      <c r="B22" s="1093" t="s">
        <v>412</v>
      </c>
      <c r="C22" s="1199">
        <f>SUM('3c.m.'!D378)</f>
        <v>20000</v>
      </c>
      <c r="D22" s="1083">
        <f t="shared" si="0"/>
        <v>20000</v>
      </c>
      <c r="E22" s="1083"/>
      <c r="F22" s="1096">
        <v>20000</v>
      </c>
      <c r="G22" s="1097"/>
      <c r="H22" s="1097"/>
      <c r="I22" s="1097"/>
      <c r="J22" s="1097"/>
      <c r="K22" s="1097"/>
      <c r="L22" s="1097"/>
      <c r="M22" s="1086"/>
    </row>
    <row r="23" spans="1:13" ht="18" customHeight="1">
      <c r="A23" s="1092">
        <v>3313</v>
      </c>
      <c r="B23" s="1100" t="s">
        <v>10</v>
      </c>
      <c r="C23" s="1199">
        <f>SUM('3c.m.'!D386)</f>
        <v>9500</v>
      </c>
      <c r="D23" s="1083">
        <f t="shared" si="0"/>
        <v>9500</v>
      </c>
      <c r="E23" s="1083">
        <v>9500</v>
      </c>
      <c r="F23" s="1096"/>
      <c r="G23" s="1097"/>
      <c r="H23" s="1097"/>
      <c r="I23" s="1097"/>
      <c r="J23" s="1097"/>
      <c r="K23" s="1097"/>
      <c r="L23" s="1097"/>
      <c r="M23" s="1086"/>
    </row>
    <row r="24" spans="1:13" ht="18" customHeight="1">
      <c r="A24" s="1092">
        <v>3315</v>
      </c>
      <c r="B24" s="1100" t="s">
        <v>11</v>
      </c>
      <c r="C24" s="1199">
        <f>SUM('3c.m.'!D394)</f>
        <v>12000</v>
      </c>
      <c r="D24" s="1083">
        <f t="shared" si="0"/>
        <v>12000</v>
      </c>
      <c r="E24" s="1083">
        <v>12000</v>
      </c>
      <c r="F24" s="1096"/>
      <c r="G24" s="1097"/>
      <c r="H24" s="1097"/>
      <c r="I24" s="1097"/>
      <c r="J24" s="1097"/>
      <c r="K24" s="1097"/>
      <c r="L24" s="1097"/>
      <c r="M24" s="1086"/>
    </row>
    <row r="25" spans="1:13" ht="18" customHeight="1">
      <c r="A25" s="1092">
        <v>3316</v>
      </c>
      <c r="B25" s="1100" t="s">
        <v>145</v>
      </c>
      <c r="C25" s="1199">
        <f>SUM('3c.m.'!D402)</f>
        <v>6000</v>
      </c>
      <c r="D25" s="1083">
        <f t="shared" si="0"/>
        <v>6000</v>
      </c>
      <c r="E25" s="1083">
        <v>6000</v>
      </c>
      <c r="F25" s="1096"/>
      <c r="G25" s="1097"/>
      <c r="H25" s="1097"/>
      <c r="I25" s="1097"/>
      <c r="J25" s="1097"/>
      <c r="K25" s="1097"/>
      <c r="L25" s="1097"/>
      <c r="M25" s="1086"/>
    </row>
    <row r="26" spans="1:13" ht="18" customHeight="1">
      <c r="A26" s="1092">
        <v>3317</v>
      </c>
      <c r="B26" s="1101" t="s">
        <v>413</v>
      </c>
      <c r="C26" s="1199">
        <f>SUM('3c.m.'!D410)</f>
        <v>90000</v>
      </c>
      <c r="D26" s="1083">
        <f t="shared" si="0"/>
        <v>90000</v>
      </c>
      <c r="E26" s="1083"/>
      <c r="F26" s="1096">
        <v>90000</v>
      </c>
      <c r="G26" s="1097"/>
      <c r="H26" s="1097"/>
      <c r="I26" s="1097"/>
      <c r="J26" s="1097"/>
      <c r="K26" s="1097"/>
      <c r="L26" s="1097"/>
      <c r="M26" s="1086"/>
    </row>
    <row r="27" spans="1:13" ht="18" customHeight="1">
      <c r="A27" s="1092">
        <v>3322</v>
      </c>
      <c r="B27" s="1093" t="s">
        <v>428</v>
      </c>
      <c r="C27" s="1199">
        <f>SUM('3c.m.'!D436)</f>
        <v>9500</v>
      </c>
      <c r="D27" s="1083">
        <f t="shared" si="0"/>
        <v>9500</v>
      </c>
      <c r="E27" s="1083">
        <v>9500</v>
      </c>
      <c r="F27" s="1096"/>
      <c r="G27" s="1097"/>
      <c r="H27" s="1097"/>
      <c r="I27" s="1097"/>
      <c r="J27" s="1097"/>
      <c r="K27" s="1097"/>
      <c r="L27" s="1097"/>
      <c r="M27" s="1086"/>
    </row>
    <row r="28" spans="1:13" ht="18" customHeight="1">
      <c r="A28" s="1092">
        <v>3324</v>
      </c>
      <c r="B28" s="1093" t="s">
        <v>496</v>
      </c>
      <c r="C28" s="1199">
        <f>SUM('3c.m.'!D452)</f>
        <v>2000</v>
      </c>
      <c r="D28" s="1083">
        <f t="shared" si="0"/>
        <v>2000</v>
      </c>
      <c r="E28" s="1083">
        <v>2000</v>
      </c>
      <c r="F28" s="1096"/>
      <c r="G28" s="1097"/>
      <c r="H28" s="1097"/>
      <c r="I28" s="1097"/>
      <c r="J28" s="1097"/>
      <c r="K28" s="1097"/>
      <c r="L28" s="1097"/>
      <c r="M28" s="1086"/>
    </row>
    <row r="29" spans="1:13" ht="18" customHeight="1">
      <c r="A29" s="1092">
        <v>3350</v>
      </c>
      <c r="B29" s="1093" t="s">
        <v>314</v>
      </c>
      <c r="C29" s="1199">
        <f>SUM('3c.m.'!D541)</f>
        <v>100</v>
      </c>
      <c r="D29" s="1083">
        <f t="shared" si="0"/>
        <v>100</v>
      </c>
      <c r="E29" s="1083">
        <v>100</v>
      </c>
      <c r="F29" s="1096"/>
      <c r="G29" s="1097"/>
      <c r="H29" s="1097"/>
      <c r="I29" s="1097"/>
      <c r="J29" s="1097"/>
      <c r="K29" s="1097"/>
      <c r="L29" s="1097"/>
      <c r="M29" s="1086"/>
    </row>
    <row r="30" spans="1:13" ht="18" customHeight="1">
      <c r="A30" s="1092">
        <v>3351</v>
      </c>
      <c r="B30" s="1093" t="s">
        <v>429</v>
      </c>
      <c r="C30" s="1199">
        <f>SUM('3c.m.'!D549)</f>
        <v>20000</v>
      </c>
      <c r="D30" s="1083">
        <f t="shared" si="0"/>
        <v>20000</v>
      </c>
      <c r="E30" s="1083"/>
      <c r="F30" s="1096">
        <v>20000</v>
      </c>
      <c r="G30" s="1097"/>
      <c r="H30" s="1097"/>
      <c r="I30" s="1097"/>
      <c r="J30" s="1097"/>
      <c r="K30" s="1097"/>
      <c r="L30" s="1097"/>
      <c r="M30" s="1086"/>
    </row>
    <row r="31" spans="1:13" ht="18" customHeight="1">
      <c r="A31" s="1092">
        <v>3352</v>
      </c>
      <c r="B31" s="1093" t="s">
        <v>522</v>
      </c>
      <c r="C31" s="1199">
        <f>SUM('3c.m.'!D558)</f>
        <v>17000</v>
      </c>
      <c r="D31" s="1083">
        <f t="shared" si="0"/>
        <v>17000</v>
      </c>
      <c r="E31" s="1083"/>
      <c r="F31" s="1096">
        <v>17000</v>
      </c>
      <c r="G31" s="1097"/>
      <c r="H31" s="1097"/>
      <c r="I31" s="1097"/>
      <c r="J31" s="1097"/>
      <c r="K31" s="1097"/>
      <c r="L31" s="1097"/>
      <c r="M31" s="1086"/>
    </row>
    <row r="32" spans="1:13" ht="18" customHeight="1">
      <c r="A32" s="1092">
        <v>3355</v>
      </c>
      <c r="B32" s="1093" t="s">
        <v>42</v>
      </c>
      <c r="C32" s="1199">
        <f>SUM('3c.m.'!D566)</f>
        <v>10000</v>
      </c>
      <c r="D32" s="1083">
        <f t="shared" si="0"/>
        <v>10000</v>
      </c>
      <c r="E32" s="1083">
        <v>10000</v>
      </c>
      <c r="F32" s="1096"/>
      <c r="G32" s="1097"/>
      <c r="H32" s="1097"/>
      <c r="I32" s="1097"/>
      <c r="J32" s="1097"/>
      <c r="K32" s="1097"/>
      <c r="L32" s="1097"/>
      <c r="M32" s="1086"/>
    </row>
    <row r="33" spans="1:13" ht="24.75" customHeight="1">
      <c r="A33" s="1092">
        <v>3356</v>
      </c>
      <c r="B33" s="1102" t="s">
        <v>844</v>
      </c>
      <c r="C33" s="1199">
        <f>SUM('3c.m.'!D574)</f>
        <v>15000</v>
      </c>
      <c r="D33" s="1083">
        <f t="shared" si="0"/>
        <v>15000</v>
      </c>
      <c r="E33" s="1083">
        <v>15000</v>
      </c>
      <c r="F33" s="1096"/>
      <c r="G33" s="1097"/>
      <c r="H33" s="1097"/>
      <c r="I33" s="1097"/>
      <c r="J33" s="1097"/>
      <c r="K33" s="1097"/>
      <c r="L33" s="1097"/>
      <c r="M33" s="1086"/>
    </row>
    <row r="34" spans="1:13" ht="18" customHeight="1">
      <c r="A34" s="1092">
        <v>3358</v>
      </c>
      <c r="B34" s="1093" t="s">
        <v>845</v>
      </c>
      <c r="C34" s="1199">
        <f>SUM('3c.m.'!D590)</f>
        <v>500</v>
      </c>
      <c r="D34" s="1083">
        <f t="shared" si="0"/>
        <v>500</v>
      </c>
      <c r="E34" s="1083">
        <v>500</v>
      </c>
      <c r="F34" s="1096"/>
      <c r="G34" s="1097"/>
      <c r="H34" s="1097"/>
      <c r="I34" s="1097"/>
      <c r="J34" s="1097"/>
      <c r="K34" s="1097"/>
      <c r="L34" s="1097"/>
      <c r="M34" s="1086"/>
    </row>
    <row r="35" spans="1:13" ht="18" customHeight="1">
      <c r="A35" s="1092">
        <v>3360</v>
      </c>
      <c r="B35" s="1093" t="s">
        <v>417</v>
      </c>
      <c r="C35" s="1199">
        <f>SUM('3c.m.'!D598)</f>
        <v>2000</v>
      </c>
      <c r="D35" s="1083">
        <f t="shared" si="0"/>
        <v>2000</v>
      </c>
      <c r="E35" s="1083"/>
      <c r="F35" s="1096">
        <v>2000</v>
      </c>
      <c r="G35" s="1097"/>
      <c r="H35" s="1097"/>
      <c r="I35" s="1097"/>
      <c r="J35" s="1097"/>
      <c r="K35" s="1097"/>
      <c r="L35" s="1097"/>
      <c r="M35" s="1086"/>
    </row>
    <row r="36" spans="1:13" ht="18" customHeight="1">
      <c r="A36" s="1092">
        <v>3416</v>
      </c>
      <c r="B36" s="1093" t="s">
        <v>183</v>
      </c>
      <c r="C36" s="1199">
        <f>SUM('3c.m.'!D648)</f>
        <v>20000</v>
      </c>
      <c r="D36" s="1083">
        <f t="shared" si="0"/>
        <v>20000</v>
      </c>
      <c r="E36" s="1083"/>
      <c r="F36" s="1096">
        <v>20000</v>
      </c>
      <c r="G36" s="1097"/>
      <c r="H36" s="1097"/>
      <c r="I36" s="1097"/>
      <c r="J36" s="1097"/>
      <c r="K36" s="1097"/>
      <c r="L36" s="1097"/>
      <c r="M36" s="1086"/>
    </row>
    <row r="37" spans="1:13" ht="18" customHeight="1">
      <c r="A37" s="1092">
        <v>3421</v>
      </c>
      <c r="B37" s="1093" t="s">
        <v>433</v>
      </c>
      <c r="C37" s="1199">
        <f>SUM('3c.m.'!D657)</f>
        <v>4000</v>
      </c>
      <c r="D37" s="1083">
        <f t="shared" si="0"/>
        <v>4000</v>
      </c>
      <c r="E37" s="1083"/>
      <c r="F37" s="1096">
        <v>4000</v>
      </c>
      <c r="G37" s="1097"/>
      <c r="H37" s="1097"/>
      <c r="I37" s="1097"/>
      <c r="J37" s="1097"/>
      <c r="K37" s="1097"/>
      <c r="L37" s="1097"/>
      <c r="M37" s="1086"/>
    </row>
    <row r="38" spans="1:13" ht="18" customHeight="1">
      <c r="A38" s="1092">
        <v>3422</v>
      </c>
      <c r="B38" s="1093" t="s">
        <v>149</v>
      </c>
      <c r="C38" s="1199">
        <f>SUM('3c.m.'!D665)</f>
        <v>40000</v>
      </c>
      <c r="D38" s="1083">
        <f t="shared" si="0"/>
        <v>40000</v>
      </c>
      <c r="E38" s="1083"/>
      <c r="F38" s="1096">
        <v>40000</v>
      </c>
      <c r="G38" s="1097"/>
      <c r="H38" s="1097"/>
      <c r="I38" s="1097"/>
      <c r="J38" s="1097"/>
      <c r="K38" s="1097"/>
      <c r="L38" s="1097"/>
      <c r="M38" s="1086"/>
    </row>
    <row r="39" spans="1:13" ht="18" customHeight="1">
      <c r="A39" s="1092">
        <v>3423</v>
      </c>
      <c r="B39" s="1093" t="s">
        <v>148</v>
      </c>
      <c r="C39" s="1199">
        <f>SUM('3c.m.'!D673)</f>
        <v>12000</v>
      </c>
      <c r="D39" s="1083">
        <f t="shared" si="0"/>
        <v>12000</v>
      </c>
      <c r="E39" s="1083"/>
      <c r="F39" s="1096">
        <v>12000</v>
      </c>
      <c r="G39" s="1097"/>
      <c r="H39" s="1097"/>
      <c r="I39" s="1097"/>
      <c r="J39" s="1097"/>
      <c r="K39" s="1097"/>
      <c r="L39" s="1097"/>
      <c r="M39" s="1086"/>
    </row>
    <row r="40" spans="1:13" ht="18" customHeight="1">
      <c r="A40" s="1092">
        <v>3424</v>
      </c>
      <c r="B40" s="1099" t="s">
        <v>317</v>
      </c>
      <c r="C40" s="1199">
        <f>SUM('3c.m.'!D681)</f>
        <v>9000</v>
      </c>
      <c r="D40" s="1083">
        <f t="shared" si="0"/>
        <v>9000</v>
      </c>
      <c r="E40" s="1083"/>
      <c r="F40" s="1096">
        <v>9000</v>
      </c>
      <c r="G40" s="1097"/>
      <c r="H40" s="1097"/>
      <c r="I40" s="1097"/>
      <c r="J40" s="1097"/>
      <c r="K40" s="1097"/>
      <c r="L40" s="1097"/>
      <c r="M40" s="1086"/>
    </row>
    <row r="41" spans="1:13" ht="18" customHeight="1">
      <c r="A41" s="1092">
        <v>3425</v>
      </c>
      <c r="B41" s="1099" t="s">
        <v>45</v>
      </c>
      <c r="C41" s="1199">
        <f>SUM('3c.m.'!D689)</f>
        <v>5000</v>
      </c>
      <c r="D41" s="1083">
        <f t="shared" si="0"/>
        <v>5000</v>
      </c>
      <c r="E41" s="1083"/>
      <c r="F41" s="1085">
        <v>5000</v>
      </c>
      <c r="G41" s="1084"/>
      <c r="H41" s="1084"/>
      <c r="I41" s="1084"/>
      <c r="J41" s="1084"/>
      <c r="K41" s="1084"/>
      <c r="L41" s="1084"/>
      <c r="M41" s="1086"/>
    </row>
    <row r="42" spans="1:13" ht="18" customHeight="1">
      <c r="A42" s="1092">
        <v>3426</v>
      </c>
      <c r="B42" s="1093" t="s">
        <v>386</v>
      </c>
      <c r="C42" s="1199">
        <f>SUM('3c.m.'!D697)</f>
        <v>61922</v>
      </c>
      <c r="D42" s="1083">
        <f t="shared" si="0"/>
        <v>61922</v>
      </c>
      <c r="E42" s="1083"/>
      <c r="F42" s="1085">
        <v>61922</v>
      </c>
      <c r="G42" s="1084"/>
      <c r="H42" s="1084"/>
      <c r="I42" s="1084"/>
      <c r="J42" s="1084"/>
      <c r="K42" s="1084"/>
      <c r="L42" s="1084"/>
      <c r="M42" s="1086"/>
    </row>
    <row r="43" spans="1:13" ht="18" customHeight="1">
      <c r="A43" s="1092">
        <v>3427</v>
      </c>
      <c r="B43" s="1093" t="s">
        <v>46</v>
      </c>
      <c r="C43" s="1199">
        <f>SUM('3c.m.'!D705)</f>
        <v>23000</v>
      </c>
      <c r="D43" s="1083">
        <f t="shared" si="0"/>
        <v>23000</v>
      </c>
      <c r="E43" s="1083"/>
      <c r="F43" s="1085">
        <v>23000</v>
      </c>
      <c r="G43" s="1084"/>
      <c r="H43" s="1084"/>
      <c r="I43" s="1084"/>
      <c r="J43" s="1084"/>
      <c r="K43" s="1084"/>
      <c r="L43" s="1084"/>
      <c r="M43" s="1086"/>
    </row>
    <row r="44" spans="1:13" ht="18" customHeight="1">
      <c r="A44" s="1092">
        <v>3921</v>
      </c>
      <c r="B44" s="1099" t="s">
        <v>538</v>
      </c>
      <c r="C44" s="1199">
        <f>SUM('3d.m.'!D12)</f>
        <v>6000</v>
      </c>
      <c r="D44" s="1083">
        <f t="shared" si="0"/>
        <v>6000</v>
      </c>
      <c r="E44" s="1083"/>
      <c r="F44" s="1085">
        <v>6000</v>
      </c>
      <c r="G44" s="1084"/>
      <c r="H44" s="1084"/>
      <c r="I44" s="1084"/>
      <c r="J44" s="1084"/>
      <c r="K44" s="1084"/>
      <c r="L44" s="1084"/>
      <c r="M44" s="1086"/>
    </row>
    <row r="45" spans="1:13" ht="18" customHeight="1">
      <c r="A45" s="1092">
        <v>3922</v>
      </c>
      <c r="B45" s="1099" t="s">
        <v>537</v>
      </c>
      <c r="C45" s="1199">
        <f>SUM('3d.m.'!D13)</f>
        <v>5000</v>
      </c>
      <c r="D45" s="1083">
        <f t="shared" si="0"/>
        <v>5000</v>
      </c>
      <c r="E45" s="1083"/>
      <c r="F45" s="1085">
        <v>5000</v>
      </c>
      <c r="G45" s="1084"/>
      <c r="H45" s="1084"/>
      <c r="I45" s="1084"/>
      <c r="J45" s="1084"/>
      <c r="K45" s="1084"/>
      <c r="L45" s="1084"/>
      <c r="M45" s="1086"/>
    </row>
    <row r="46" spans="1:13" ht="18" customHeight="1">
      <c r="A46" s="1092">
        <v>3924</v>
      </c>
      <c r="B46" s="1216" t="s">
        <v>453</v>
      </c>
      <c r="C46" s="1199">
        <f>SUM('3d.m.'!D14)</f>
        <v>3000</v>
      </c>
      <c r="D46" s="1083">
        <f t="shared" si="0"/>
        <v>3000</v>
      </c>
      <c r="E46" s="1083"/>
      <c r="F46" s="1085"/>
      <c r="G46" s="1084"/>
      <c r="H46" s="1084"/>
      <c r="I46" s="1084"/>
      <c r="J46" s="1084"/>
      <c r="K46" s="1084">
        <v>3000</v>
      </c>
      <c r="L46" s="1084"/>
      <c r="M46" s="1086"/>
    </row>
    <row r="47" spans="1:13" ht="18" customHeight="1">
      <c r="A47" s="1081">
        <v>3928</v>
      </c>
      <c r="B47" s="1084" t="s">
        <v>161</v>
      </c>
      <c r="C47" s="1199">
        <f>SUM('3d.m.'!D17)</f>
        <v>192000</v>
      </c>
      <c r="D47" s="1083">
        <f t="shared" si="0"/>
        <v>192000</v>
      </c>
      <c r="E47" s="1083"/>
      <c r="F47" s="1085">
        <v>192000</v>
      </c>
      <c r="G47" s="1084"/>
      <c r="H47" s="1084"/>
      <c r="I47" s="1084"/>
      <c r="J47" s="1084"/>
      <c r="K47" s="1084"/>
      <c r="L47" s="1084"/>
      <c r="M47" s="1086"/>
    </row>
    <row r="48" spans="1:13" ht="18" customHeight="1">
      <c r="A48" s="1081">
        <v>3929</v>
      </c>
      <c r="B48" s="1084" t="s">
        <v>306</v>
      </c>
      <c r="C48" s="1199">
        <f>SUM('3d.m.'!D23)</f>
        <v>10000</v>
      </c>
      <c r="D48" s="1083">
        <f t="shared" si="0"/>
        <v>10000</v>
      </c>
      <c r="E48" s="1083"/>
      <c r="F48" s="1085">
        <v>10000</v>
      </c>
      <c r="G48" s="1084"/>
      <c r="H48" s="1084"/>
      <c r="I48" s="1084"/>
      <c r="J48" s="1084"/>
      <c r="K48" s="1084"/>
      <c r="L48" s="1084"/>
      <c r="M48" s="1086"/>
    </row>
    <row r="49" spans="1:13" ht="18" customHeight="1">
      <c r="A49" s="1092">
        <v>3932</v>
      </c>
      <c r="B49" s="1099" t="s">
        <v>198</v>
      </c>
      <c r="C49" s="1199">
        <f>SUM('3d.m.'!D27)</f>
        <v>12500</v>
      </c>
      <c r="D49" s="1083">
        <f t="shared" si="0"/>
        <v>12500</v>
      </c>
      <c r="E49" s="1083"/>
      <c r="F49" s="1085">
        <v>12500</v>
      </c>
      <c r="G49" s="1084"/>
      <c r="H49" s="1084"/>
      <c r="I49" s="1084"/>
      <c r="J49" s="1084"/>
      <c r="K49" s="1084"/>
      <c r="L49" s="1084"/>
      <c r="M49" s="1086"/>
    </row>
    <row r="50" spans="1:13" ht="18" customHeight="1">
      <c r="A50" s="1092">
        <v>3934</v>
      </c>
      <c r="B50" s="1099" t="s">
        <v>457</v>
      </c>
      <c r="C50" s="1199">
        <f>SUM('3d.m.'!D28)</f>
        <v>5000</v>
      </c>
      <c r="D50" s="1083">
        <f t="shared" si="0"/>
        <v>5000</v>
      </c>
      <c r="E50" s="1083"/>
      <c r="F50" s="1085">
        <v>5000</v>
      </c>
      <c r="G50" s="1084"/>
      <c r="H50" s="1084"/>
      <c r="I50" s="1084"/>
      <c r="J50" s="1084"/>
      <c r="K50" s="1084"/>
      <c r="L50" s="1084"/>
      <c r="M50" s="1086"/>
    </row>
    <row r="51" spans="1:13" ht="24" customHeight="1">
      <c r="A51" s="1092">
        <v>3941</v>
      </c>
      <c r="B51" s="1104" t="s">
        <v>846</v>
      </c>
      <c r="C51" s="1199">
        <f>SUM('3d.m.'!D31)</f>
        <v>305160</v>
      </c>
      <c r="D51" s="1083">
        <f t="shared" si="0"/>
        <v>305160</v>
      </c>
      <c r="E51" s="1083"/>
      <c r="F51" s="1085">
        <v>305160</v>
      </c>
      <c r="G51" s="1084"/>
      <c r="H51" s="1084"/>
      <c r="I51" s="1084"/>
      <c r="J51" s="1084"/>
      <c r="K51" s="1084"/>
      <c r="L51" s="1084"/>
      <c r="M51" s="1086"/>
    </row>
    <row r="52" spans="1:13" ht="18" customHeight="1">
      <c r="A52" s="1081">
        <v>3942</v>
      </c>
      <c r="B52" s="1103" t="s">
        <v>466</v>
      </c>
      <c r="C52" s="1199">
        <f>SUM('3d.m.'!D32)</f>
        <v>8000</v>
      </c>
      <c r="D52" s="1083">
        <f t="shared" si="0"/>
        <v>8000</v>
      </c>
      <c r="E52" s="1083"/>
      <c r="F52" s="1085">
        <v>8000</v>
      </c>
      <c r="G52" s="1084"/>
      <c r="H52" s="1084"/>
      <c r="I52" s="1084"/>
      <c r="J52" s="1084"/>
      <c r="K52" s="1084"/>
      <c r="L52" s="1084"/>
      <c r="M52" s="1086"/>
    </row>
    <row r="53" spans="1:13" ht="18" customHeight="1">
      <c r="A53" s="1081">
        <v>3943</v>
      </c>
      <c r="B53" s="1084" t="s">
        <v>6</v>
      </c>
      <c r="C53" s="1199">
        <f>SUM('3d.m.'!D33)</f>
        <v>2000</v>
      </c>
      <c r="D53" s="1083">
        <f t="shared" si="0"/>
        <v>2000</v>
      </c>
      <c r="E53" s="1083"/>
      <c r="F53" s="1085">
        <v>2000</v>
      </c>
      <c r="G53" s="1084"/>
      <c r="H53" s="1084"/>
      <c r="I53" s="1084"/>
      <c r="J53" s="1084"/>
      <c r="K53" s="1084"/>
      <c r="L53" s="1084"/>
      <c r="M53" s="1086"/>
    </row>
    <row r="54" spans="1:13" ht="18" customHeight="1">
      <c r="A54" s="1081">
        <v>3944</v>
      </c>
      <c r="B54" s="1084" t="s">
        <v>463</v>
      </c>
      <c r="C54" s="1199">
        <f>SUM('3d.m.'!D37)</f>
        <v>57365</v>
      </c>
      <c r="D54" s="1083">
        <f t="shared" si="0"/>
        <v>57365</v>
      </c>
      <c r="E54" s="1083"/>
      <c r="F54" s="1085">
        <v>57365</v>
      </c>
      <c r="G54" s="1084"/>
      <c r="H54" s="1084"/>
      <c r="I54" s="1084"/>
      <c r="J54" s="1084"/>
      <c r="K54" s="1084"/>
      <c r="L54" s="1084"/>
      <c r="M54" s="1086"/>
    </row>
    <row r="55" spans="1:13" ht="18" customHeight="1">
      <c r="A55" s="1081">
        <v>3962</v>
      </c>
      <c r="B55" s="1084" t="s">
        <v>381</v>
      </c>
      <c r="C55" s="1199">
        <f>SUM('3d.m.'!D41)</f>
        <v>50000</v>
      </c>
      <c r="D55" s="1083">
        <f t="shared" si="0"/>
        <v>50000</v>
      </c>
      <c r="E55" s="1083"/>
      <c r="F55" s="1085"/>
      <c r="G55" s="1084"/>
      <c r="H55" s="1084"/>
      <c r="I55" s="1084"/>
      <c r="J55" s="1084"/>
      <c r="K55" s="1084">
        <v>50000</v>
      </c>
      <c r="L55" s="1084"/>
      <c r="M55" s="1086"/>
    </row>
    <row r="56" spans="1:13" ht="18" customHeight="1">
      <c r="A56" s="1081">
        <v>3972</v>
      </c>
      <c r="B56" s="1084" t="s">
        <v>467</v>
      </c>
      <c r="C56" s="1199">
        <f>SUM('3d.m.'!D43)</f>
        <v>20000</v>
      </c>
      <c r="D56" s="1083">
        <f t="shared" si="0"/>
        <v>20000</v>
      </c>
      <c r="E56" s="1083"/>
      <c r="F56" s="1085">
        <v>20000</v>
      </c>
      <c r="G56" s="1084"/>
      <c r="H56" s="1084"/>
      <c r="I56" s="1084"/>
      <c r="J56" s="1084"/>
      <c r="K56" s="1084"/>
      <c r="L56" s="1084"/>
      <c r="M56" s="1105"/>
    </row>
    <row r="57" spans="1:13" ht="18" customHeight="1">
      <c r="A57" s="1081">
        <v>3988</v>
      </c>
      <c r="B57" s="1106" t="s">
        <v>847</v>
      </c>
      <c r="C57" s="1199">
        <f>SUM('3d.m.'!D46)</f>
        <v>800</v>
      </c>
      <c r="D57" s="1083">
        <f t="shared" si="0"/>
        <v>800</v>
      </c>
      <c r="E57" s="1083"/>
      <c r="F57" s="1085">
        <v>800</v>
      </c>
      <c r="G57" s="1084"/>
      <c r="H57" s="1084"/>
      <c r="I57" s="1084"/>
      <c r="J57" s="1084"/>
      <c r="K57" s="1084"/>
      <c r="L57" s="1084"/>
      <c r="M57" s="1105"/>
    </row>
    <row r="58" spans="1:13" ht="18" customHeight="1">
      <c r="A58" s="1081">
        <v>3989</v>
      </c>
      <c r="B58" s="1106" t="s">
        <v>383</v>
      </c>
      <c r="C58" s="1199">
        <f>SUM('3d.m.'!D47)</f>
        <v>6000</v>
      </c>
      <c r="D58" s="1083">
        <f t="shared" si="0"/>
        <v>6000</v>
      </c>
      <c r="E58" s="1083"/>
      <c r="F58" s="1085">
        <v>6000</v>
      </c>
      <c r="G58" s="1084"/>
      <c r="H58" s="1084"/>
      <c r="I58" s="1084"/>
      <c r="J58" s="1084"/>
      <c r="K58" s="1084"/>
      <c r="L58" s="1084"/>
      <c r="M58" s="1105"/>
    </row>
    <row r="59" spans="1:13" ht="18" customHeight="1">
      <c r="A59" s="1081">
        <v>3990</v>
      </c>
      <c r="B59" s="1107" t="s">
        <v>330</v>
      </c>
      <c r="C59" s="1199">
        <f>SUM('3d.m.'!D48)</f>
        <v>1000</v>
      </c>
      <c r="D59" s="1083">
        <f t="shared" si="0"/>
        <v>1000</v>
      </c>
      <c r="E59" s="1083"/>
      <c r="F59" s="1085">
        <v>1000</v>
      </c>
      <c r="G59" s="1084"/>
      <c r="H59" s="1084"/>
      <c r="I59" s="1084"/>
      <c r="J59" s="1084"/>
      <c r="K59" s="1084"/>
      <c r="L59" s="1084"/>
      <c r="M59" s="1105"/>
    </row>
    <row r="60" spans="1:13" ht="18" customHeight="1">
      <c r="A60" s="1081">
        <v>3991</v>
      </c>
      <c r="B60" s="1107" t="s">
        <v>377</v>
      </c>
      <c r="C60" s="1199">
        <f>SUM('3d.m.'!D49)</f>
        <v>4820</v>
      </c>
      <c r="D60" s="1083">
        <f t="shared" si="0"/>
        <v>4820</v>
      </c>
      <c r="E60" s="1083"/>
      <c r="F60" s="1085">
        <v>4820</v>
      </c>
      <c r="G60" s="1084"/>
      <c r="H60" s="1084"/>
      <c r="I60" s="1084"/>
      <c r="J60" s="1084"/>
      <c r="K60" s="1084"/>
      <c r="L60" s="1084"/>
      <c r="M60" s="1105"/>
    </row>
    <row r="61" spans="1:13" ht="18" customHeight="1">
      <c r="A61" s="1108">
        <v>3992</v>
      </c>
      <c r="B61" s="1107" t="s">
        <v>331</v>
      </c>
      <c r="C61" s="1199">
        <f>SUM('3d.m.'!D50)</f>
        <v>1400</v>
      </c>
      <c r="D61" s="1083">
        <f t="shared" si="0"/>
        <v>1400</v>
      </c>
      <c r="E61" s="1083"/>
      <c r="F61" s="1085">
        <v>1400</v>
      </c>
      <c r="G61" s="1084"/>
      <c r="H61" s="1084"/>
      <c r="I61" s="1084"/>
      <c r="J61" s="1084"/>
      <c r="K61" s="1084"/>
      <c r="L61" s="1084"/>
      <c r="M61" s="1105"/>
    </row>
    <row r="62" spans="1:13" ht="18" customHeight="1">
      <c r="A62" s="1081">
        <v>3993</v>
      </c>
      <c r="B62" s="1107" t="s">
        <v>332</v>
      </c>
      <c r="C62" s="1199">
        <f>SUM('3d.m.'!D51)</f>
        <v>900</v>
      </c>
      <c r="D62" s="1083">
        <f t="shared" si="0"/>
        <v>900</v>
      </c>
      <c r="E62" s="1083"/>
      <c r="F62" s="1085">
        <v>900</v>
      </c>
      <c r="G62" s="1084"/>
      <c r="H62" s="1084"/>
      <c r="I62" s="1084"/>
      <c r="J62" s="1084"/>
      <c r="K62" s="1084"/>
      <c r="L62" s="1084"/>
      <c r="M62" s="1105"/>
    </row>
    <row r="63" spans="1:13" ht="18" customHeight="1">
      <c r="A63" s="1081">
        <v>3994</v>
      </c>
      <c r="B63" s="1107" t="s">
        <v>109</v>
      </c>
      <c r="C63" s="1199">
        <f>SUM('3d.m.'!D52)</f>
        <v>900</v>
      </c>
      <c r="D63" s="1083">
        <f t="shared" si="0"/>
        <v>900</v>
      </c>
      <c r="E63" s="1083"/>
      <c r="F63" s="1085">
        <v>900</v>
      </c>
      <c r="G63" s="1084"/>
      <c r="H63" s="1084"/>
      <c r="I63" s="1084"/>
      <c r="J63" s="1084"/>
      <c r="K63" s="1084"/>
      <c r="L63" s="1084"/>
      <c r="M63" s="1105"/>
    </row>
    <row r="64" spans="1:13" ht="18" customHeight="1">
      <c r="A64" s="1081">
        <v>3995</v>
      </c>
      <c r="B64" s="1107" t="s">
        <v>110</v>
      </c>
      <c r="C64" s="1199">
        <f>SUM('3d.m.'!D53)</f>
        <v>900</v>
      </c>
      <c r="D64" s="1083">
        <f t="shared" si="0"/>
        <v>900</v>
      </c>
      <c r="E64" s="1083"/>
      <c r="F64" s="1085">
        <v>900</v>
      </c>
      <c r="G64" s="1084"/>
      <c r="H64" s="1084"/>
      <c r="I64" s="1084"/>
      <c r="J64" s="1084"/>
      <c r="K64" s="1084"/>
      <c r="L64" s="1084"/>
      <c r="M64" s="1105"/>
    </row>
    <row r="65" spans="1:13" ht="18" customHeight="1">
      <c r="A65" s="1081">
        <v>3997</v>
      </c>
      <c r="B65" s="1107" t="s">
        <v>111</v>
      </c>
      <c r="C65" s="1199">
        <f>SUM('3d.m.'!D54)</f>
        <v>900</v>
      </c>
      <c r="D65" s="1083">
        <f t="shared" si="0"/>
        <v>900</v>
      </c>
      <c r="E65" s="1083"/>
      <c r="F65" s="1085">
        <v>900</v>
      </c>
      <c r="G65" s="1084"/>
      <c r="H65" s="1084"/>
      <c r="I65" s="1084"/>
      <c r="J65" s="1084"/>
      <c r="K65" s="1084"/>
      <c r="L65" s="1084"/>
      <c r="M65" s="1105"/>
    </row>
    <row r="66" spans="1:13" ht="18" customHeight="1">
      <c r="A66" s="1081">
        <v>3998</v>
      </c>
      <c r="B66" s="1107" t="s">
        <v>112</v>
      </c>
      <c r="C66" s="1199">
        <f>SUM('3d.m.'!D55)</f>
        <v>900</v>
      </c>
      <c r="D66" s="1083">
        <f t="shared" si="0"/>
        <v>900</v>
      </c>
      <c r="E66" s="1083"/>
      <c r="F66" s="1085">
        <v>900</v>
      </c>
      <c r="G66" s="1084"/>
      <c r="H66" s="1084"/>
      <c r="I66" s="1084"/>
      <c r="J66" s="1084"/>
      <c r="K66" s="1084"/>
      <c r="L66" s="1084"/>
      <c r="M66" s="1105"/>
    </row>
    <row r="67" spans="1:13" ht="18" customHeight="1">
      <c r="A67" s="1081">
        <v>3999</v>
      </c>
      <c r="B67" s="1107" t="s">
        <v>113</v>
      </c>
      <c r="C67" s="1199">
        <f>SUM('3d.m.'!D56)</f>
        <v>1000</v>
      </c>
      <c r="D67" s="1083">
        <f t="shared" si="0"/>
        <v>1000</v>
      </c>
      <c r="E67" s="1083"/>
      <c r="F67" s="1085">
        <v>1000</v>
      </c>
      <c r="G67" s="1084"/>
      <c r="H67" s="1084"/>
      <c r="I67" s="1084"/>
      <c r="J67" s="1084"/>
      <c r="K67" s="1084"/>
      <c r="L67" s="1084"/>
      <c r="M67" s="1105"/>
    </row>
    <row r="68" spans="1:13" ht="18" customHeight="1">
      <c r="A68" s="1081">
        <v>4120</v>
      </c>
      <c r="B68" s="1171" t="s">
        <v>253</v>
      </c>
      <c r="C68" s="1199">
        <f>SUM('4.mell.'!D23)</f>
        <v>856040</v>
      </c>
      <c r="D68" s="1083">
        <f t="shared" si="0"/>
        <v>856040</v>
      </c>
      <c r="E68" s="1083"/>
      <c r="F68" s="1085"/>
      <c r="G68" s="1084"/>
      <c r="H68" s="1084">
        <v>250000</v>
      </c>
      <c r="I68" s="1084"/>
      <c r="J68" s="1084"/>
      <c r="K68" s="1084">
        <v>606040</v>
      </c>
      <c r="L68" s="1084"/>
      <c r="M68" s="1105"/>
    </row>
    <row r="69" spans="1:13" ht="18" customHeight="1">
      <c r="A69" s="1081">
        <v>4132</v>
      </c>
      <c r="B69" s="1084" t="s">
        <v>130</v>
      </c>
      <c r="C69" s="1199">
        <f>SUM('4.mell.'!D29)</f>
        <v>40000</v>
      </c>
      <c r="D69" s="1083">
        <f t="shared" si="0"/>
        <v>40000</v>
      </c>
      <c r="E69" s="1083"/>
      <c r="F69" s="1085">
        <v>25000</v>
      </c>
      <c r="G69" s="1084"/>
      <c r="H69" s="1084"/>
      <c r="I69" s="1084"/>
      <c r="J69" s="1084"/>
      <c r="K69" s="1084"/>
      <c r="L69" s="1084"/>
      <c r="M69" s="1202">
        <v>15000</v>
      </c>
    </row>
    <row r="70" spans="1:13" ht="18" customHeight="1">
      <c r="A70" s="1081">
        <v>5023</v>
      </c>
      <c r="B70" s="1109" t="s">
        <v>848</v>
      </c>
      <c r="C70" s="1199">
        <f>SUM('5.mell. '!D15)</f>
        <v>264784</v>
      </c>
      <c r="D70" s="1083">
        <f t="shared" si="0"/>
        <v>264784</v>
      </c>
      <c r="E70" s="1083"/>
      <c r="F70" s="1085"/>
      <c r="G70" s="1084"/>
      <c r="H70" s="1084">
        <v>209034</v>
      </c>
      <c r="I70" s="1084"/>
      <c r="J70" s="1084"/>
      <c r="K70" s="1084">
        <v>55750</v>
      </c>
      <c r="L70" s="1084"/>
      <c r="M70" s="1105"/>
    </row>
    <row r="71" spans="1:13" ht="18" customHeight="1">
      <c r="A71" s="1081">
        <v>5024</v>
      </c>
      <c r="B71" s="1109" t="s">
        <v>449</v>
      </c>
      <c r="C71" s="1199">
        <f>SUM('5.mell. '!D16)</f>
        <v>525255</v>
      </c>
      <c r="D71" s="1083">
        <f t="shared" si="0"/>
        <v>525255</v>
      </c>
      <c r="E71" s="1083"/>
      <c r="F71" s="1085">
        <v>31250</v>
      </c>
      <c r="G71" s="1084"/>
      <c r="H71" s="1084">
        <v>280000</v>
      </c>
      <c r="I71" s="1084"/>
      <c r="J71" s="1084"/>
      <c r="K71" s="1084">
        <v>214005</v>
      </c>
      <c r="L71" s="1084"/>
      <c r="M71" s="1105"/>
    </row>
    <row r="72" spans="1:13" ht="18" customHeight="1">
      <c r="A72" s="1081">
        <v>5025</v>
      </c>
      <c r="B72" s="1109" t="s">
        <v>1164</v>
      </c>
      <c r="C72" s="1199">
        <f>SUM('5.mell. '!D17)</f>
        <v>60000</v>
      </c>
      <c r="D72" s="1083">
        <f t="shared" si="0"/>
        <v>60000</v>
      </c>
      <c r="E72" s="1083"/>
      <c r="F72" s="1085"/>
      <c r="G72" s="1084"/>
      <c r="H72" s="1084"/>
      <c r="I72" s="1084"/>
      <c r="J72" s="1084"/>
      <c r="K72" s="1084"/>
      <c r="L72" s="1084">
        <v>60000</v>
      </c>
      <c r="M72" s="1105"/>
    </row>
    <row r="73" spans="1:13" ht="18" customHeight="1">
      <c r="A73" s="1081">
        <v>5032</v>
      </c>
      <c r="B73" s="1100" t="s">
        <v>1151</v>
      </c>
      <c r="C73" s="1199">
        <f>SUM('5.mell. '!D21)</f>
        <v>28500</v>
      </c>
      <c r="D73" s="1083">
        <f t="shared" si="0"/>
        <v>28500</v>
      </c>
      <c r="E73" s="1083"/>
      <c r="F73" s="1085"/>
      <c r="G73" s="1084"/>
      <c r="H73" s="1084"/>
      <c r="I73" s="1084"/>
      <c r="J73" s="1084"/>
      <c r="K73" s="1084">
        <v>28500</v>
      </c>
      <c r="L73" s="1084"/>
      <c r="M73" s="1105"/>
    </row>
    <row r="74" spans="1:13" ht="18" customHeight="1">
      <c r="A74" s="1081">
        <v>5036</v>
      </c>
      <c r="B74" s="1191" t="s">
        <v>1138</v>
      </c>
      <c r="C74" s="1199">
        <f>SUM('5.mell. '!D24)</f>
        <v>15200</v>
      </c>
      <c r="D74" s="1083">
        <f t="shared" si="0"/>
        <v>15200</v>
      </c>
      <c r="E74" s="1083"/>
      <c r="F74" s="1085">
        <v>15200</v>
      </c>
      <c r="G74" s="1084"/>
      <c r="H74" s="1084"/>
      <c r="I74" s="1084"/>
      <c r="J74" s="1084"/>
      <c r="K74" s="1084"/>
      <c r="L74" s="1084"/>
      <c r="M74" s="1105"/>
    </row>
    <row r="75" spans="1:13" ht="18" customHeight="1">
      <c r="A75" s="1081">
        <v>5037</v>
      </c>
      <c r="B75" s="1190" t="s">
        <v>1139</v>
      </c>
      <c r="C75" s="1199">
        <f>SUM('5.mell. '!D25)</f>
        <v>133529</v>
      </c>
      <c r="D75" s="1083">
        <f t="shared" si="0"/>
        <v>133529</v>
      </c>
      <c r="E75" s="1083"/>
      <c r="F75" s="1085">
        <v>12300</v>
      </c>
      <c r="G75" s="1084"/>
      <c r="H75" s="1084"/>
      <c r="I75" s="1084"/>
      <c r="J75" s="1084"/>
      <c r="K75" s="1084">
        <v>21500</v>
      </c>
      <c r="L75" s="1084">
        <v>99729</v>
      </c>
      <c r="M75" s="1105"/>
    </row>
    <row r="76" spans="1:13" ht="18" customHeight="1">
      <c r="A76" s="1081">
        <v>5062</v>
      </c>
      <c r="B76" s="1082" t="s">
        <v>849</v>
      </c>
      <c r="C76" s="1199">
        <f>SUM('5.mell. '!D32)</f>
        <v>6937</v>
      </c>
      <c r="D76" s="1083">
        <f t="shared" si="0"/>
        <v>6937</v>
      </c>
      <c r="E76" s="1083"/>
      <c r="F76" s="1085"/>
      <c r="G76" s="1084"/>
      <c r="H76" s="1084"/>
      <c r="I76" s="1084"/>
      <c r="J76" s="1084"/>
      <c r="K76" s="1084">
        <v>6937</v>
      </c>
      <c r="L76" s="1084"/>
      <c r="M76" s="1105"/>
    </row>
    <row r="77" spans="1:13" ht="18" customHeight="1">
      <c r="A77" s="1081">
        <v>6121</v>
      </c>
      <c r="B77" s="1110" t="s">
        <v>850</v>
      </c>
      <c r="C77" s="1199">
        <f>SUM('6.mell. '!D15)</f>
        <v>18500</v>
      </c>
      <c r="D77" s="1083">
        <f t="shared" si="0"/>
        <v>18500</v>
      </c>
      <c r="E77" s="1083"/>
      <c r="F77" s="1085">
        <v>18500</v>
      </c>
      <c r="G77" s="1084"/>
      <c r="H77" s="1084"/>
      <c r="I77" s="1084"/>
      <c r="J77" s="1084"/>
      <c r="K77" s="1084"/>
      <c r="L77" s="1084"/>
      <c r="M77" s="1105"/>
    </row>
    <row r="78" spans="1:14" ht="21" customHeight="1">
      <c r="A78" s="1050"/>
      <c r="B78" s="1111" t="s">
        <v>159</v>
      </c>
      <c r="C78" s="1068">
        <f aca="true" t="shared" si="1" ref="C78:M78">SUM(C7:C77)</f>
        <v>5448499</v>
      </c>
      <c r="D78" s="1068">
        <f t="shared" si="1"/>
        <v>5448499</v>
      </c>
      <c r="E78" s="1112">
        <f t="shared" si="1"/>
        <v>398253</v>
      </c>
      <c r="F78" s="1112">
        <f t="shared" si="1"/>
        <v>1141939</v>
      </c>
      <c r="G78" s="1112">
        <f t="shared" si="1"/>
        <v>8812</v>
      </c>
      <c r="H78" s="1112">
        <f t="shared" si="1"/>
        <v>739034</v>
      </c>
      <c r="I78" s="1112">
        <f t="shared" si="1"/>
        <v>0</v>
      </c>
      <c r="J78" s="1112">
        <f t="shared" si="1"/>
        <v>0</v>
      </c>
      <c r="K78" s="1112">
        <f t="shared" si="1"/>
        <v>985732</v>
      </c>
      <c r="L78" s="1112">
        <f t="shared" si="1"/>
        <v>159729</v>
      </c>
      <c r="M78" s="1112">
        <f t="shared" si="1"/>
        <v>2015000</v>
      </c>
      <c r="N78" s="1073"/>
    </row>
    <row r="80" spans="3:11" ht="12">
      <c r="C80" s="1073"/>
      <c r="K80" s="1073"/>
    </row>
  </sheetData>
  <sheetProtection/>
  <mergeCells count="13">
    <mergeCell ref="F5:F6"/>
    <mergeCell ref="G5:H5"/>
    <mergeCell ref="I5:J5"/>
    <mergeCell ref="K5:K6"/>
    <mergeCell ref="L5:L6"/>
    <mergeCell ref="M5:M6"/>
    <mergeCell ref="A1:M1"/>
    <mergeCell ref="B2:L2"/>
    <mergeCell ref="B3:L3"/>
    <mergeCell ref="B5:B6"/>
    <mergeCell ref="C5:C6"/>
    <mergeCell ref="D5:D6"/>
    <mergeCell ref="E5:E6"/>
  </mergeCells>
  <printOptions/>
  <pageMargins left="1.1811023622047245" right="0.7874015748031497" top="0.3937007874015748" bottom="0.1968503937007874" header="0.31496062992125984" footer="0"/>
  <pageSetup firstPageNumber="58" useFirstPageNumber="1" horizontalDpi="600" verticalDpi="600" orientation="landscape" paperSize="9" scale="68" r:id="rId1"/>
  <headerFooter alignWithMargins="0">
    <oddFooter>&amp;C&amp;P. oldal</oddFooter>
  </headerFooter>
  <rowBreaks count="1" manualBreakCount="1">
    <brk id="3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4"/>
  <sheetViews>
    <sheetView zoomScalePageLayoutView="0" workbookViewId="0" topLeftCell="A7">
      <selection activeCell="D15" sqref="D15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434" t="s">
        <v>851</v>
      </c>
      <c r="C3" s="1434"/>
      <c r="D3" s="1434"/>
      <c r="E3" s="1434"/>
      <c r="F3" s="1434"/>
      <c r="G3" s="1434"/>
    </row>
    <row r="4" spans="2:7" ht="17.25">
      <c r="B4" s="1435" t="s">
        <v>852</v>
      </c>
      <c r="C4" s="1435"/>
      <c r="D4" s="1435"/>
      <c r="E4" s="1435"/>
      <c r="F4" s="1435"/>
      <c r="G4" s="1113"/>
    </row>
    <row r="5" spans="2:6" ht="17.25">
      <c r="B5" s="1436" t="s">
        <v>1117</v>
      </c>
      <c r="C5" s="1436"/>
      <c r="D5" s="1436"/>
      <c r="E5" s="1436"/>
      <c r="F5" s="1436"/>
    </row>
    <row r="6" spans="2:6" ht="17.25">
      <c r="B6" s="1114"/>
      <c r="C6" s="1114"/>
      <c r="D6" s="1114"/>
      <c r="E6" s="1114"/>
      <c r="F6" s="1114"/>
    </row>
    <row r="7" ht="12.75">
      <c r="G7" s="1115" t="s">
        <v>392</v>
      </c>
    </row>
    <row r="8" spans="2:7" ht="132.75" customHeight="1">
      <c r="B8" s="1116" t="s">
        <v>853</v>
      </c>
      <c r="C8" s="1077" t="s">
        <v>544</v>
      </c>
      <c r="D8" s="1117" t="s">
        <v>834</v>
      </c>
      <c r="E8" s="1116" t="s">
        <v>854</v>
      </c>
      <c r="F8" s="1116" t="s">
        <v>855</v>
      </c>
      <c r="G8" s="1077" t="s">
        <v>856</v>
      </c>
    </row>
    <row r="9" spans="2:7" ht="13.5">
      <c r="B9" s="1116" t="s">
        <v>298</v>
      </c>
      <c r="C9" s="1079"/>
      <c r="D9" s="1118"/>
      <c r="E9" s="1116"/>
      <c r="F9" s="1116"/>
      <c r="G9" s="1077"/>
    </row>
    <row r="10" spans="2:7" ht="23.25" customHeight="1">
      <c r="B10" s="1119" t="s">
        <v>1127</v>
      </c>
      <c r="C10" s="1120">
        <v>177834</v>
      </c>
      <c r="D10" s="1121">
        <f>SUM(E10:G10)</f>
        <v>177834</v>
      </c>
      <c r="E10" s="1122"/>
      <c r="F10" s="1122"/>
      <c r="G10" s="1089">
        <v>177834</v>
      </c>
    </row>
    <row r="11" spans="2:7" ht="18" customHeight="1">
      <c r="B11" s="1122"/>
      <c r="C11" s="1122"/>
      <c r="D11" s="1122"/>
      <c r="E11" s="1122"/>
      <c r="F11" s="1122"/>
      <c r="G11" s="1122"/>
    </row>
    <row r="12" spans="2:7" ht="23.25" customHeight="1">
      <c r="B12" s="1123" t="s">
        <v>159</v>
      </c>
      <c r="C12" s="1124">
        <f>SUM(C10:C11)</f>
        <v>177834</v>
      </c>
      <c r="D12" s="1124">
        <f>SUM(D10:D11)</f>
        <v>177834</v>
      </c>
      <c r="E12" s="1123"/>
      <c r="F12" s="1123"/>
      <c r="G12" s="1124">
        <f>SUM(G10:G11)</f>
        <v>177834</v>
      </c>
    </row>
    <row r="14" ht="12">
      <c r="D14" s="60"/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0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4">
      <selection activeCell="C40" sqref="C40"/>
    </sheetView>
  </sheetViews>
  <sheetFormatPr defaultColWidth="9.125" defaultRowHeight="12.75"/>
  <cols>
    <col min="1" max="1" width="9.125" style="1125" customWidth="1"/>
    <col min="2" max="2" width="22.125" style="1125" customWidth="1"/>
    <col min="3" max="3" width="9.875" style="1125" customWidth="1"/>
    <col min="4" max="4" width="10.00390625" style="1125" customWidth="1"/>
    <col min="5" max="5" width="9.25390625" style="1125" customWidth="1"/>
    <col min="6" max="8" width="8.875" style="1125" customWidth="1"/>
    <col min="9" max="9" width="9.875" style="1125" customWidth="1"/>
    <col min="10" max="11" width="10.00390625" style="1125" customWidth="1"/>
    <col min="12" max="12" width="10.125" style="1125" customWidth="1"/>
    <col min="13" max="13" width="10.875" style="1125" customWidth="1"/>
    <col min="14" max="14" width="9.875" style="1125" customWidth="1"/>
    <col min="15" max="15" width="10.125" style="1125" customWidth="1"/>
    <col min="16" max="16384" width="9.125" style="1125" customWidth="1"/>
  </cols>
  <sheetData>
    <row r="1" spans="1:15" ht="12">
      <c r="A1" s="1459" t="s">
        <v>857</v>
      </c>
      <c r="B1" s="1460"/>
      <c r="C1" s="1460"/>
      <c r="D1" s="1460"/>
      <c r="E1" s="1460"/>
      <c r="F1" s="1460"/>
      <c r="G1" s="1460"/>
      <c r="H1" s="1460"/>
      <c r="I1" s="1460"/>
      <c r="J1" s="1460"/>
      <c r="K1" s="1460"/>
      <c r="L1" s="1460"/>
      <c r="M1" s="1460"/>
      <c r="N1" s="1460"/>
      <c r="O1" s="1460"/>
    </row>
    <row r="2" spans="1:15" ht="12">
      <c r="A2" s="1461" t="s">
        <v>1120</v>
      </c>
      <c r="B2" s="1460"/>
      <c r="C2" s="1460"/>
      <c r="D2" s="1460"/>
      <c r="E2" s="1460"/>
      <c r="F2" s="1460"/>
      <c r="G2" s="1460"/>
      <c r="H2" s="1460"/>
      <c r="I2" s="1460"/>
      <c r="J2" s="1460"/>
      <c r="K2" s="1460"/>
      <c r="L2" s="1460"/>
      <c r="M2" s="1460"/>
      <c r="N2" s="1460"/>
      <c r="O2" s="1460"/>
    </row>
    <row r="3" spans="1:15" ht="12.75" thickBot="1">
      <c r="A3" s="1126"/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  <c r="O3" s="1127" t="s">
        <v>192</v>
      </c>
    </row>
    <row r="4" spans="1:15" ht="15" customHeight="1" thickBot="1">
      <c r="A4" s="1462" t="s">
        <v>172</v>
      </c>
      <c r="B4" s="1463"/>
      <c r="C4" s="1128" t="s">
        <v>858</v>
      </c>
      <c r="D4" s="1128" t="s">
        <v>859</v>
      </c>
      <c r="E4" s="1128" t="s">
        <v>860</v>
      </c>
      <c r="F4" s="1128" t="s">
        <v>861</v>
      </c>
      <c r="G4" s="1128" t="s">
        <v>862</v>
      </c>
      <c r="H4" s="1128" t="s">
        <v>863</v>
      </c>
      <c r="I4" s="1128" t="s">
        <v>864</v>
      </c>
      <c r="J4" s="1128" t="s">
        <v>865</v>
      </c>
      <c r="K4" s="1128" t="s">
        <v>866</v>
      </c>
      <c r="L4" s="1128" t="s">
        <v>867</v>
      </c>
      <c r="M4" s="1128" t="s">
        <v>868</v>
      </c>
      <c r="N4" s="1128" t="s">
        <v>869</v>
      </c>
      <c r="O4" s="1128" t="s">
        <v>187</v>
      </c>
    </row>
    <row r="5" spans="1:15" ht="15" customHeight="1" thickBot="1">
      <c r="A5" s="1129" t="s">
        <v>186</v>
      </c>
      <c r="B5" s="1130"/>
      <c r="C5" s="1131"/>
      <c r="D5" s="1131"/>
      <c r="E5" s="1132"/>
      <c r="F5" s="1132"/>
      <c r="G5" s="1132"/>
      <c r="H5" s="1132"/>
      <c r="I5" s="1132"/>
      <c r="J5" s="1132"/>
      <c r="K5" s="1132"/>
      <c r="L5" s="1132"/>
      <c r="M5" s="1132"/>
      <c r="N5" s="1132"/>
      <c r="O5" s="1133"/>
    </row>
    <row r="6" spans="1:15" ht="15" customHeight="1">
      <c r="A6" s="1464" t="s">
        <v>870</v>
      </c>
      <c r="B6" s="1465"/>
      <c r="C6" s="1450">
        <v>174496</v>
      </c>
      <c r="D6" s="1450">
        <v>130209</v>
      </c>
      <c r="E6" s="1450">
        <v>147257</v>
      </c>
      <c r="F6" s="1450">
        <v>138881</v>
      </c>
      <c r="G6" s="1450">
        <v>131496</v>
      </c>
      <c r="H6" s="1450">
        <v>150988</v>
      </c>
      <c r="I6" s="1450">
        <v>152581</v>
      </c>
      <c r="J6" s="1450">
        <v>134879</v>
      </c>
      <c r="K6" s="1450">
        <v>141119</v>
      </c>
      <c r="L6" s="1450">
        <v>145500</v>
      </c>
      <c r="M6" s="1450">
        <v>139964</v>
      </c>
      <c r="N6" s="1450">
        <v>134629</v>
      </c>
      <c r="O6" s="1455">
        <f>SUM(C6:N7)</f>
        <v>1721999</v>
      </c>
    </row>
    <row r="7" spans="1:15" ht="13.5" customHeight="1">
      <c r="A7" s="1457"/>
      <c r="B7" s="1458"/>
      <c r="C7" s="1449"/>
      <c r="D7" s="1449"/>
      <c r="E7" s="1449"/>
      <c r="F7" s="1449"/>
      <c r="G7" s="1449"/>
      <c r="H7" s="1449"/>
      <c r="I7" s="1449"/>
      <c r="J7" s="1449"/>
      <c r="K7" s="1449"/>
      <c r="L7" s="1449"/>
      <c r="M7" s="1449"/>
      <c r="N7" s="1449"/>
      <c r="O7" s="1442"/>
    </row>
    <row r="8" spans="1:15" ht="12" customHeight="1">
      <c r="A8" s="1454" t="s">
        <v>871</v>
      </c>
      <c r="B8" s="1456"/>
      <c r="C8" s="1439">
        <v>120684</v>
      </c>
      <c r="D8" s="1439">
        <v>109470</v>
      </c>
      <c r="E8" s="1439">
        <v>1586962</v>
      </c>
      <c r="F8" s="1439">
        <v>1678653</v>
      </c>
      <c r="G8" s="1439">
        <v>209391</v>
      </c>
      <c r="H8" s="1439">
        <v>60300</v>
      </c>
      <c r="I8" s="1439">
        <v>364381</v>
      </c>
      <c r="J8" s="1439">
        <v>156235</v>
      </c>
      <c r="K8" s="1439">
        <v>1604559</v>
      </c>
      <c r="L8" s="1439">
        <v>1734218</v>
      </c>
      <c r="M8" s="1439">
        <v>178140</v>
      </c>
      <c r="N8" s="1439">
        <v>804851</v>
      </c>
      <c r="O8" s="1437">
        <f>SUM(C8:N8)</f>
        <v>8607844</v>
      </c>
    </row>
    <row r="9" spans="1:15" ht="15.75" customHeight="1">
      <c r="A9" s="1457"/>
      <c r="B9" s="1458"/>
      <c r="C9" s="1449"/>
      <c r="D9" s="1449"/>
      <c r="E9" s="1449"/>
      <c r="F9" s="1449"/>
      <c r="G9" s="1449"/>
      <c r="H9" s="1449"/>
      <c r="I9" s="1449"/>
      <c r="J9" s="1449"/>
      <c r="K9" s="1449"/>
      <c r="L9" s="1449"/>
      <c r="M9" s="1449"/>
      <c r="N9" s="1449"/>
      <c r="O9" s="1442"/>
    </row>
    <row r="10" spans="1:15" ht="17.25" customHeight="1">
      <c r="A10" s="1454" t="s">
        <v>872</v>
      </c>
      <c r="B10" s="1444"/>
      <c r="C10" s="1439">
        <v>183301</v>
      </c>
      <c r="D10" s="1439">
        <v>281043</v>
      </c>
      <c r="E10" s="1439">
        <v>210283</v>
      </c>
      <c r="F10" s="1439">
        <v>158843</v>
      </c>
      <c r="G10" s="1439">
        <v>255251</v>
      </c>
      <c r="H10" s="1439">
        <v>213217</v>
      </c>
      <c r="I10" s="1439">
        <v>191064</v>
      </c>
      <c r="J10" s="1439">
        <v>265531</v>
      </c>
      <c r="K10" s="1439">
        <v>159247</v>
      </c>
      <c r="L10" s="1439">
        <v>277482</v>
      </c>
      <c r="M10" s="1439">
        <v>211869</v>
      </c>
      <c r="N10" s="1439">
        <v>207757</v>
      </c>
      <c r="O10" s="1437">
        <f>SUM(C10:N10)</f>
        <v>2614888</v>
      </c>
    </row>
    <row r="11" spans="1:15" ht="22.5" customHeight="1">
      <c r="A11" s="1447"/>
      <c r="B11" s="1448"/>
      <c r="C11" s="1449"/>
      <c r="D11" s="1449"/>
      <c r="E11" s="1449"/>
      <c r="F11" s="1449"/>
      <c r="G11" s="1449"/>
      <c r="H11" s="1449"/>
      <c r="I11" s="1449"/>
      <c r="J11" s="1449"/>
      <c r="K11" s="1449"/>
      <c r="L11" s="1449"/>
      <c r="M11" s="1449"/>
      <c r="N11" s="1449"/>
      <c r="O11" s="1442"/>
    </row>
    <row r="12" spans="1:15" ht="20.25" customHeight="1">
      <c r="A12" s="1454" t="s">
        <v>873</v>
      </c>
      <c r="B12" s="1444"/>
      <c r="C12" s="1439"/>
      <c r="D12" s="1439">
        <v>259034</v>
      </c>
      <c r="E12" s="1439">
        <v>280000</v>
      </c>
      <c r="F12" s="1439"/>
      <c r="G12" s="1439"/>
      <c r="H12" s="1439"/>
      <c r="I12" s="1439"/>
      <c r="J12" s="1439"/>
      <c r="K12" s="1439"/>
      <c r="L12" s="1439"/>
      <c r="M12" s="1439"/>
      <c r="N12" s="1439">
        <v>250000</v>
      </c>
      <c r="O12" s="1437">
        <f>SUM(C12:N12)</f>
        <v>789034</v>
      </c>
    </row>
    <row r="13" spans="1:15" ht="15" customHeight="1">
      <c r="A13" s="1447"/>
      <c r="B13" s="1448"/>
      <c r="C13" s="1449"/>
      <c r="D13" s="1449"/>
      <c r="E13" s="1449"/>
      <c r="F13" s="1449"/>
      <c r="G13" s="1449"/>
      <c r="H13" s="1449"/>
      <c r="I13" s="1449"/>
      <c r="J13" s="1449"/>
      <c r="K13" s="1449"/>
      <c r="L13" s="1449"/>
      <c r="M13" s="1449"/>
      <c r="N13" s="1449"/>
      <c r="O13" s="1442"/>
    </row>
    <row r="14" spans="1:15" ht="14.25" customHeight="1">
      <c r="A14" s="1443" t="s">
        <v>874</v>
      </c>
      <c r="B14" s="1444"/>
      <c r="C14" s="1439">
        <v>58572</v>
      </c>
      <c r="D14" s="1439">
        <v>24563</v>
      </c>
      <c r="E14" s="1439">
        <v>23771</v>
      </c>
      <c r="F14" s="1439">
        <v>25368</v>
      </c>
      <c r="G14" s="1439">
        <v>98051</v>
      </c>
      <c r="H14" s="1439">
        <v>48604</v>
      </c>
      <c r="I14" s="1439">
        <v>38493</v>
      </c>
      <c r="J14" s="1439">
        <v>128821</v>
      </c>
      <c r="K14" s="1439">
        <v>1287807</v>
      </c>
      <c r="L14" s="1439">
        <v>232285</v>
      </c>
      <c r="M14" s="1439">
        <v>226395</v>
      </c>
      <c r="N14" s="1439">
        <v>251270</v>
      </c>
      <c r="O14" s="1437">
        <f>SUM(C14:N14)</f>
        <v>2444000</v>
      </c>
    </row>
    <row r="15" spans="1:15" ht="14.25" customHeight="1">
      <c r="A15" s="1447"/>
      <c r="B15" s="1448"/>
      <c r="C15" s="1449"/>
      <c r="D15" s="1449"/>
      <c r="E15" s="1449"/>
      <c r="F15" s="1449"/>
      <c r="G15" s="1449"/>
      <c r="H15" s="1449"/>
      <c r="I15" s="1449"/>
      <c r="J15" s="1449"/>
      <c r="K15" s="1449"/>
      <c r="L15" s="1449"/>
      <c r="M15" s="1449"/>
      <c r="N15" s="1449"/>
      <c r="O15" s="1442"/>
    </row>
    <row r="16" spans="1:15" ht="12" customHeight="1">
      <c r="A16" s="1443" t="s">
        <v>875</v>
      </c>
      <c r="B16" s="1444"/>
      <c r="C16" s="1439">
        <v>119416</v>
      </c>
      <c r="D16" s="1439">
        <v>119416</v>
      </c>
      <c r="E16" s="1439">
        <v>1916</v>
      </c>
      <c r="F16" s="1439">
        <v>1916</v>
      </c>
      <c r="G16" s="1439">
        <v>1916</v>
      </c>
      <c r="H16" s="1439">
        <v>1916</v>
      </c>
      <c r="I16" s="1439">
        <v>1916</v>
      </c>
      <c r="J16" s="1439">
        <v>1916</v>
      </c>
      <c r="K16" s="1439">
        <v>1916</v>
      </c>
      <c r="L16" s="1439">
        <v>1916</v>
      </c>
      <c r="M16" s="1439">
        <v>1916</v>
      </c>
      <c r="N16" s="1439">
        <v>1924</v>
      </c>
      <c r="O16" s="1437">
        <f>SUM(C16:N16)</f>
        <v>258000</v>
      </c>
    </row>
    <row r="17" spans="1:15" ht="17.25" customHeight="1">
      <c r="A17" s="1447"/>
      <c r="B17" s="1448"/>
      <c r="C17" s="1449"/>
      <c r="D17" s="1449"/>
      <c r="E17" s="1449"/>
      <c r="F17" s="1449"/>
      <c r="G17" s="1449"/>
      <c r="H17" s="1449"/>
      <c r="I17" s="1449"/>
      <c r="J17" s="1449"/>
      <c r="K17" s="1449"/>
      <c r="L17" s="1449"/>
      <c r="M17" s="1449"/>
      <c r="N17" s="1449"/>
      <c r="O17" s="1442"/>
    </row>
    <row r="18" spans="1:15" ht="14.25" customHeight="1">
      <c r="A18" s="1443" t="s">
        <v>876</v>
      </c>
      <c r="B18" s="1444"/>
      <c r="C18" s="1439">
        <v>2238828</v>
      </c>
      <c r="D18" s="1439"/>
      <c r="E18" s="1439"/>
      <c r="F18" s="1439"/>
      <c r="G18" s="1439"/>
      <c r="H18" s="1439"/>
      <c r="I18" s="1439"/>
      <c r="J18" s="1439"/>
      <c r="K18" s="1439">
        <v>2000000</v>
      </c>
      <c r="L18" s="1439"/>
      <c r="M18" s="1439"/>
      <c r="N18" s="1439"/>
      <c r="O18" s="1437">
        <f>SUM(C18:N18)</f>
        <v>4238828</v>
      </c>
    </row>
    <row r="19" spans="1:15" ht="14.25" customHeight="1">
      <c r="A19" s="1447"/>
      <c r="B19" s="1448"/>
      <c r="C19" s="1449"/>
      <c r="D19" s="1449"/>
      <c r="E19" s="1449"/>
      <c r="F19" s="1449"/>
      <c r="G19" s="1449"/>
      <c r="H19" s="1449"/>
      <c r="I19" s="1449"/>
      <c r="J19" s="1449"/>
      <c r="K19" s="1449"/>
      <c r="L19" s="1449"/>
      <c r="M19" s="1449"/>
      <c r="N19" s="1449"/>
      <c r="O19" s="1442"/>
    </row>
    <row r="20" spans="1:15" ht="18" customHeight="1" thickBot="1">
      <c r="A20" s="1134" t="s">
        <v>877</v>
      </c>
      <c r="B20" s="1135"/>
      <c r="C20" s="1136">
        <f aca="true" t="shared" si="0" ref="C20:O20">SUM(C6:C19)</f>
        <v>2895297</v>
      </c>
      <c r="D20" s="1136">
        <f t="shared" si="0"/>
        <v>923735</v>
      </c>
      <c r="E20" s="1136">
        <f t="shared" si="0"/>
        <v>2250189</v>
      </c>
      <c r="F20" s="1136">
        <f t="shared" si="0"/>
        <v>2003661</v>
      </c>
      <c r="G20" s="1136">
        <f t="shared" si="0"/>
        <v>696105</v>
      </c>
      <c r="H20" s="1136">
        <f t="shared" si="0"/>
        <v>475025</v>
      </c>
      <c r="I20" s="1136">
        <f t="shared" si="0"/>
        <v>748435</v>
      </c>
      <c r="J20" s="1136">
        <f t="shared" si="0"/>
        <v>687382</v>
      </c>
      <c r="K20" s="1136">
        <f t="shared" si="0"/>
        <v>5194648</v>
      </c>
      <c r="L20" s="1136">
        <f t="shared" si="0"/>
        <v>2391401</v>
      </c>
      <c r="M20" s="1136">
        <f t="shared" si="0"/>
        <v>758284</v>
      </c>
      <c r="N20" s="1136">
        <f t="shared" si="0"/>
        <v>1650431</v>
      </c>
      <c r="O20" s="1137">
        <f t="shared" si="0"/>
        <v>20674593</v>
      </c>
    </row>
    <row r="21" spans="1:15" ht="15" customHeight="1" thickBot="1">
      <c r="A21" s="1138" t="s">
        <v>321</v>
      </c>
      <c r="B21" s="1131"/>
      <c r="C21" s="1139"/>
      <c r="D21" s="1139"/>
      <c r="E21" s="1139"/>
      <c r="F21" s="1139"/>
      <c r="G21" s="1139"/>
      <c r="H21" s="1139"/>
      <c r="I21" s="1139"/>
      <c r="J21" s="1139"/>
      <c r="K21" s="1139"/>
      <c r="L21" s="1139"/>
      <c r="M21" s="1139"/>
      <c r="N21" s="1139"/>
      <c r="O21" s="1140"/>
    </row>
    <row r="22" spans="1:15" ht="12" customHeight="1">
      <c r="A22" s="1452" t="s">
        <v>878</v>
      </c>
      <c r="B22" s="1453"/>
      <c r="C22" s="1450">
        <v>429763</v>
      </c>
      <c r="D22" s="1450">
        <v>286509</v>
      </c>
      <c r="E22" s="1450">
        <v>321822</v>
      </c>
      <c r="F22" s="1450">
        <v>323453</v>
      </c>
      <c r="G22" s="1450">
        <v>286509</v>
      </c>
      <c r="H22" s="1450">
        <v>429763</v>
      </c>
      <c r="I22" s="1450">
        <v>429763</v>
      </c>
      <c r="J22" s="1450">
        <v>286509</v>
      </c>
      <c r="K22" s="1450">
        <v>286509</v>
      </c>
      <c r="L22" s="1450">
        <v>286509</v>
      </c>
      <c r="M22" s="1450">
        <v>286509</v>
      </c>
      <c r="N22" s="1450">
        <v>429766</v>
      </c>
      <c r="O22" s="1437">
        <f>SUM(C22:N23)</f>
        <v>4083384</v>
      </c>
    </row>
    <row r="23" spans="1:15" ht="12.75" customHeight="1">
      <c r="A23" s="1447"/>
      <c r="B23" s="1448"/>
      <c r="C23" s="1451"/>
      <c r="D23" s="1451"/>
      <c r="E23" s="1451"/>
      <c r="F23" s="1451"/>
      <c r="G23" s="1451"/>
      <c r="H23" s="1451"/>
      <c r="I23" s="1451"/>
      <c r="J23" s="1451"/>
      <c r="K23" s="1451"/>
      <c r="L23" s="1451"/>
      <c r="M23" s="1451"/>
      <c r="N23" s="1451"/>
      <c r="O23" s="1442"/>
    </row>
    <row r="24" spans="1:15" ht="15" customHeight="1">
      <c r="A24" s="1443" t="s">
        <v>879</v>
      </c>
      <c r="B24" s="1444"/>
      <c r="C24" s="1439">
        <v>92543</v>
      </c>
      <c r="D24" s="1439">
        <v>61695</v>
      </c>
      <c r="E24" s="1439">
        <v>61695</v>
      </c>
      <c r="F24" s="1439">
        <v>73779</v>
      </c>
      <c r="G24" s="1439">
        <v>75039</v>
      </c>
      <c r="H24" s="1439">
        <v>61695</v>
      </c>
      <c r="I24" s="1439">
        <v>123390</v>
      </c>
      <c r="J24" s="1439">
        <v>61695</v>
      </c>
      <c r="K24" s="1439">
        <v>61695</v>
      </c>
      <c r="L24" s="1439">
        <v>61695</v>
      </c>
      <c r="M24" s="1439">
        <v>61695</v>
      </c>
      <c r="N24" s="1439">
        <v>92544</v>
      </c>
      <c r="O24" s="1437">
        <f>SUM(C24:N25)</f>
        <v>889160</v>
      </c>
    </row>
    <row r="25" spans="1:15" ht="14.25" customHeight="1">
      <c r="A25" s="1447"/>
      <c r="B25" s="1448"/>
      <c r="C25" s="1441"/>
      <c r="D25" s="1441"/>
      <c r="E25" s="1441"/>
      <c r="F25" s="1441"/>
      <c r="G25" s="1441"/>
      <c r="H25" s="1441"/>
      <c r="I25" s="1441"/>
      <c r="J25" s="1441"/>
      <c r="K25" s="1441"/>
      <c r="L25" s="1441"/>
      <c r="M25" s="1441"/>
      <c r="N25" s="1441"/>
      <c r="O25" s="1442"/>
    </row>
    <row r="26" spans="1:15" ht="12" customHeight="1">
      <c r="A26" s="1443" t="s">
        <v>880</v>
      </c>
      <c r="B26" s="1444"/>
      <c r="C26" s="1439">
        <v>497873</v>
      </c>
      <c r="D26" s="1439">
        <v>497873</v>
      </c>
      <c r="E26" s="1439">
        <v>699275</v>
      </c>
      <c r="F26" s="1439">
        <v>597873</v>
      </c>
      <c r="G26" s="1439">
        <v>597873</v>
      </c>
      <c r="H26" s="1439">
        <v>239149</v>
      </c>
      <c r="I26" s="1439">
        <v>239149</v>
      </c>
      <c r="J26" s="1439">
        <v>239149</v>
      </c>
      <c r="K26" s="1439">
        <v>304149</v>
      </c>
      <c r="L26" s="1439">
        <v>597873</v>
      </c>
      <c r="M26" s="1439">
        <v>597873</v>
      </c>
      <c r="N26" s="1439">
        <v>697872</v>
      </c>
      <c r="O26" s="1437">
        <f>SUM(C26:N27)</f>
        <v>5805981</v>
      </c>
    </row>
    <row r="27" spans="1:15" ht="15" customHeight="1">
      <c r="A27" s="1447"/>
      <c r="B27" s="1448"/>
      <c r="C27" s="1441"/>
      <c r="D27" s="1441"/>
      <c r="E27" s="1441"/>
      <c r="F27" s="1441"/>
      <c r="G27" s="1441"/>
      <c r="H27" s="1441"/>
      <c r="I27" s="1441"/>
      <c r="J27" s="1441"/>
      <c r="K27" s="1441"/>
      <c r="L27" s="1441"/>
      <c r="M27" s="1441"/>
      <c r="N27" s="1441"/>
      <c r="O27" s="1442"/>
    </row>
    <row r="28" spans="1:15" ht="12" customHeight="1">
      <c r="A28" s="1443" t="s">
        <v>881</v>
      </c>
      <c r="B28" s="1444"/>
      <c r="C28" s="1439">
        <v>17755</v>
      </c>
      <c r="D28" s="1439">
        <v>17755</v>
      </c>
      <c r="E28" s="1439">
        <v>17755</v>
      </c>
      <c r="F28" s="1439">
        <v>17755</v>
      </c>
      <c r="G28" s="1439">
        <v>17755</v>
      </c>
      <c r="H28" s="1439">
        <v>17755</v>
      </c>
      <c r="I28" s="1439">
        <v>17755</v>
      </c>
      <c r="J28" s="1439">
        <v>17755</v>
      </c>
      <c r="K28" s="1439">
        <v>17755</v>
      </c>
      <c r="L28" s="1439">
        <v>17755</v>
      </c>
      <c r="M28" s="1439">
        <v>17755</v>
      </c>
      <c r="N28" s="1439">
        <v>17755</v>
      </c>
      <c r="O28" s="1437">
        <f>SUM(C28:N29)</f>
        <v>213060</v>
      </c>
    </row>
    <row r="29" spans="1:15" ht="15.75" customHeight="1">
      <c r="A29" s="1447"/>
      <c r="B29" s="1448"/>
      <c r="C29" s="1441"/>
      <c r="D29" s="1441"/>
      <c r="E29" s="1441"/>
      <c r="F29" s="1441"/>
      <c r="G29" s="1441"/>
      <c r="H29" s="1441"/>
      <c r="I29" s="1441"/>
      <c r="J29" s="1441"/>
      <c r="K29" s="1441"/>
      <c r="L29" s="1441"/>
      <c r="M29" s="1441"/>
      <c r="N29" s="1441"/>
      <c r="O29" s="1442"/>
    </row>
    <row r="30" spans="1:15" ht="12" customHeight="1">
      <c r="A30" s="1443" t="s">
        <v>882</v>
      </c>
      <c r="B30" s="1444"/>
      <c r="C30" s="1439">
        <v>96407</v>
      </c>
      <c r="D30" s="1439">
        <v>91785</v>
      </c>
      <c r="E30" s="1439">
        <v>112824</v>
      </c>
      <c r="F30" s="1439">
        <v>112544</v>
      </c>
      <c r="G30" s="1439">
        <v>100834</v>
      </c>
      <c r="H30" s="1439">
        <v>136747</v>
      </c>
      <c r="I30" s="1439">
        <v>241073</v>
      </c>
      <c r="J30" s="1439">
        <v>213492</v>
      </c>
      <c r="K30" s="1439">
        <v>120352</v>
      </c>
      <c r="L30" s="1439">
        <v>111268</v>
      </c>
      <c r="M30" s="1439">
        <v>112066</v>
      </c>
      <c r="N30" s="1439">
        <v>222836</v>
      </c>
      <c r="O30" s="1437">
        <f>SUM(C30:N31)</f>
        <v>1672228</v>
      </c>
    </row>
    <row r="31" spans="1:15" ht="12" customHeight="1">
      <c r="A31" s="1447"/>
      <c r="B31" s="1448"/>
      <c r="C31" s="1449"/>
      <c r="D31" s="1449"/>
      <c r="E31" s="1449"/>
      <c r="F31" s="1449"/>
      <c r="G31" s="1449"/>
      <c r="H31" s="1449"/>
      <c r="I31" s="1449"/>
      <c r="J31" s="1449"/>
      <c r="K31" s="1449"/>
      <c r="L31" s="1449"/>
      <c r="M31" s="1449"/>
      <c r="N31" s="1449"/>
      <c r="O31" s="1442"/>
    </row>
    <row r="32" spans="1:15" ht="12" customHeight="1">
      <c r="A32" s="1443" t="s">
        <v>883</v>
      </c>
      <c r="B32" s="1444"/>
      <c r="C32" s="1439">
        <v>17159</v>
      </c>
      <c r="D32" s="1439">
        <v>53159</v>
      </c>
      <c r="E32" s="1439">
        <v>37159</v>
      </c>
      <c r="F32" s="1439">
        <v>20627</v>
      </c>
      <c r="G32" s="1439">
        <v>75777</v>
      </c>
      <c r="H32" s="1439">
        <v>50959</v>
      </c>
      <c r="I32" s="1439">
        <v>17159</v>
      </c>
      <c r="J32" s="1439">
        <v>149551</v>
      </c>
      <c r="K32" s="1439">
        <v>211694</v>
      </c>
      <c r="L32" s="1439">
        <v>209501</v>
      </c>
      <c r="M32" s="1439">
        <v>197088</v>
      </c>
      <c r="N32" s="1439">
        <v>299417</v>
      </c>
      <c r="O32" s="1437">
        <f>SUM(C32:N33)</f>
        <v>1339250</v>
      </c>
    </row>
    <row r="33" spans="1:15" ht="14.25" customHeight="1">
      <c r="A33" s="1447"/>
      <c r="B33" s="1448"/>
      <c r="C33" s="1441"/>
      <c r="D33" s="1441"/>
      <c r="E33" s="1441"/>
      <c r="F33" s="1441"/>
      <c r="G33" s="1441"/>
      <c r="H33" s="1441"/>
      <c r="I33" s="1441"/>
      <c r="J33" s="1441"/>
      <c r="K33" s="1441"/>
      <c r="L33" s="1441"/>
      <c r="M33" s="1441"/>
      <c r="N33" s="1441"/>
      <c r="O33" s="1442"/>
    </row>
    <row r="34" spans="1:15" ht="15" customHeight="1">
      <c r="A34" s="1443" t="s">
        <v>884</v>
      </c>
      <c r="B34" s="1444"/>
      <c r="C34" s="1439">
        <v>168312</v>
      </c>
      <c r="D34" s="1439">
        <v>13330</v>
      </c>
      <c r="E34" s="1439">
        <v>304331</v>
      </c>
      <c r="F34" s="1439">
        <v>43330</v>
      </c>
      <c r="G34" s="1439">
        <v>54330</v>
      </c>
      <c r="H34" s="1439">
        <v>53330</v>
      </c>
      <c r="I34" s="1439">
        <v>123330</v>
      </c>
      <c r="J34" s="1439">
        <v>33330</v>
      </c>
      <c r="K34" s="1439">
        <v>519530</v>
      </c>
      <c r="L34" s="1439">
        <v>163330</v>
      </c>
      <c r="M34" s="1439">
        <v>350269</v>
      </c>
      <c r="N34" s="1439">
        <v>1035410</v>
      </c>
      <c r="O34" s="1437">
        <f>SUM(C34:N35)</f>
        <v>2862162</v>
      </c>
    </row>
    <row r="35" spans="1:15" ht="15" customHeight="1">
      <c r="A35" s="1447"/>
      <c r="B35" s="1448"/>
      <c r="C35" s="1441"/>
      <c r="D35" s="1441"/>
      <c r="E35" s="1441"/>
      <c r="F35" s="1441"/>
      <c r="G35" s="1441"/>
      <c r="H35" s="1441"/>
      <c r="I35" s="1441"/>
      <c r="J35" s="1441"/>
      <c r="K35" s="1441"/>
      <c r="L35" s="1441"/>
      <c r="M35" s="1441"/>
      <c r="N35" s="1441"/>
      <c r="O35" s="1442"/>
    </row>
    <row r="36" spans="1:15" ht="15" customHeight="1">
      <c r="A36" s="1443" t="s">
        <v>885</v>
      </c>
      <c r="B36" s="1444"/>
      <c r="C36" s="1439">
        <v>50000</v>
      </c>
      <c r="D36" s="1439">
        <v>100000</v>
      </c>
      <c r="E36" s="1439">
        <v>100000</v>
      </c>
      <c r="F36" s="1439">
        <v>128313</v>
      </c>
      <c r="G36" s="1439">
        <v>150000</v>
      </c>
      <c r="H36" s="1439">
        <v>100000</v>
      </c>
      <c r="I36" s="1439">
        <v>100000</v>
      </c>
      <c r="J36" s="1439">
        <v>100000</v>
      </c>
      <c r="K36" s="1439">
        <v>250000</v>
      </c>
      <c r="L36" s="1439">
        <v>250000</v>
      </c>
      <c r="M36" s="1439">
        <v>250000</v>
      </c>
      <c r="N36" s="1439">
        <v>127695</v>
      </c>
      <c r="O36" s="1437">
        <f>SUM(C36:N37)</f>
        <v>1706008</v>
      </c>
    </row>
    <row r="37" spans="1:15" ht="15" customHeight="1">
      <c r="A37" s="1447"/>
      <c r="B37" s="1448"/>
      <c r="C37" s="1441"/>
      <c r="D37" s="1441"/>
      <c r="E37" s="1441"/>
      <c r="F37" s="1441"/>
      <c r="G37" s="1441"/>
      <c r="H37" s="1441"/>
      <c r="I37" s="1441"/>
      <c r="J37" s="1441"/>
      <c r="K37" s="1441"/>
      <c r="L37" s="1441"/>
      <c r="M37" s="1441"/>
      <c r="N37" s="1441"/>
      <c r="O37" s="1442"/>
    </row>
    <row r="38" spans="1:15" ht="14.25" customHeight="1">
      <c r="A38" s="1443" t="s">
        <v>886</v>
      </c>
      <c r="B38" s="1444"/>
      <c r="C38" s="1439">
        <v>55360</v>
      </c>
      <c r="D38" s="1439"/>
      <c r="E38" s="1439">
        <v>2012000</v>
      </c>
      <c r="F38" s="1439"/>
      <c r="G38" s="1439"/>
      <c r="H38" s="1439">
        <v>12000</v>
      </c>
      <c r="I38" s="1439"/>
      <c r="J38" s="1439"/>
      <c r="K38" s="1439">
        <v>12000</v>
      </c>
      <c r="L38" s="1439"/>
      <c r="M38" s="1439"/>
      <c r="N38" s="1439">
        <v>12000</v>
      </c>
      <c r="O38" s="1437">
        <f>SUM(C38:N39)</f>
        <v>2103360</v>
      </c>
    </row>
    <row r="39" spans="1:15" ht="22.5" customHeight="1" thickBot="1">
      <c r="A39" s="1445"/>
      <c r="B39" s="1446"/>
      <c r="C39" s="1440"/>
      <c r="D39" s="1440"/>
      <c r="E39" s="1440"/>
      <c r="F39" s="1440"/>
      <c r="G39" s="1440"/>
      <c r="H39" s="1440"/>
      <c r="I39" s="1440"/>
      <c r="J39" s="1440"/>
      <c r="K39" s="1440"/>
      <c r="L39" s="1440"/>
      <c r="M39" s="1440"/>
      <c r="N39" s="1440"/>
      <c r="O39" s="1438"/>
    </row>
    <row r="40" spans="1:15" ht="18" customHeight="1" thickBot="1">
      <c r="A40" s="1141" t="s">
        <v>887</v>
      </c>
      <c r="B40" s="1142"/>
      <c r="C40" s="1136">
        <f aca="true" t="shared" si="1" ref="C40:O40">SUM(C22:C39)</f>
        <v>1425172</v>
      </c>
      <c r="D40" s="1136">
        <f t="shared" si="1"/>
        <v>1122106</v>
      </c>
      <c r="E40" s="1136">
        <f t="shared" si="1"/>
        <v>3666861</v>
      </c>
      <c r="F40" s="1136">
        <f t="shared" si="1"/>
        <v>1317674</v>
      </c>
      <c r="G40" s="1136">
        <f t="shared" si="1"/>
        <v>1358117</v>
      </c>
      <c r="H40" s="1136">
        <f t="shared" si="1"/>
        <v>1101398</v>
      </c>
      <c r="I40" s="1136">
        <f t="shared" si="1"/>
        <v>1291619</v>
      </c>
      <c r="J40" s="1136">
        <f t="shared" si="1"/>
        <v>1101481</v>
      </c>
      <c r="K40" s="1136">
        <f t="shared" si="1"/>
        <v>1783684</v>
      </c>
      <c r="L40" s="1136">
        <f t="shared" si="1"/>
        <v>1697931</v>
      </c>
      <c r="M40" s="1136">
        <f t="shared" si="1"/>
        <v>1873255</v>
      </c>
      <c r="N40" s="1136">
        <f t="shared" si="1"/>
        <v>2935295</v>
      </c>
      <c r="O40" s="1137">
        <f t="shared" si="1"/>
        <v>20674593</v>
      </c>
    </row>
    <row r="41" spans="1:15" ht="12">
      <c r="A41" s="1143"/>
      <c r="B41" s="1143"/>
      <c r="C41" s="1143"/>
      <c r="D41" s="1143"/>
      <c r="E41" s="1143"/>
      <c r="F41" s="1143"/>
      <c r="G41" s="1143"/>
      <c r="H41" s="1143"/>
      <c r="I41" s="1143"/>
      <c r="J41" s="1143"/>
      <c r="K41" s="1143"/>
      <c r="L41" s="1143"/>
      <c r="M41" s="1143"/>
      <c r="N41" s="1143"/>
      <c r="O41" s="1143"/>
    </row>
  </sheetData>
  <sheetProtection/>
  <mergeCells count="227">
    <mergeCell ref="A1:O1"/>
    <mergeCell ref="A2:O2"/>
    <mergeCell ref="A4:B4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A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A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A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A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O38:O39"/>
    <mergeCell ref="I38:I39"/>
    <mergeCell ref="J38:J39"/>
    <mergeCell ref="K38:K39"/>
    <mergeCell ref="L38:L39"/>
    <mergeCell ref="M38:M39"/>
    <mergeCell ref="N38:N39"/>
  </mergeCells>
  <printOptions horizontalCentered="1" verticalCentered="1"/>
  <pageMargins left="0" right="0" top="0" bottom="0.3937007874015748" header="0" footer="0.1968503937007874"/>
  <pageSetup firstPageNumber="61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3"/>
  <sheetViews>
    <sheetView showZeros="0" zoomScaleSheetLayoutView="100" zoomScalePageLayoutView="0" workbookViewId="0" topLeftCell="A253">
      <selection activeCell="D15" sqref="D15"/>
    </sheetView>
  </sheetViews>
  <sheetFormatPr defaultColWidth="9.125" defaultRowHeight="12.75"/>
  <cols>
    <col min="1" max="1" width="8.50390625" style="150" customWidth="1"/>
    <col min="2" max="2" width="72.125" style="107" customWidth="1"/>
    <col min="3" max="4" width="12.125" style="107" customWidth="1"/>
    <col min="5" max="5" width="8.50390625" style="107" customWidth="1"/>
    <col min="6" max="6" width="10.50390625" style="107" customWidth="1"/>
    <col min="7" max="16384" width="9.125" style="107" customWidth="1"/>
  </cols>
  <sheetData>
    <row r="1" spans="1:5" ht="12">
      <c r="A1" s="1224" t="s">
        <v>191</v>
      </c>
      <c r="B1" s="1224"/>
      <c r="C1" s="1225"/>
      <c r="D1" s="1225"/>
      <c r="E1" s="1226"/>
    </row>
    <row r="2" spans="1:5" ht="12">
      <c r="A2" s="1224" t="s">
        <v>1105</v>
      </c>
      <c r="B2" s="1224"/>
      <c r="C2" s="1225"/>
      <c r="D2" s="1225"/>
      <c r="E2" s="1226"/>
    </row>
    <row r="3" spans="1:2" ht="12">
      <c r="A3" s="105"/>
      <c r="B3" s="106"/>
    </row>
    <row r="4" spans="1:5" ht="11.25" customHeight="1">
      <c r="A4" s="105"/>
      <c r="B4" s="105"/>
      <c r="C4" s="108"/>
      <c r="D4" s="108"/>
      <c r="E4" s="659" t="s">
        <v>192</v>
      </c>
    </row>
    <row r="5" spans="1:5" s="109" customFormat="1" ht="19.5" customHeight="1">
      <c r="A5" s="1231" t="s">
        <v>200</v>
      </c>
      <c r="B5" s="1229" t="s">
        <v>186</v>
      </c>
      <c r="C5" s="1218" t="s">
        <v>499</v>
      </c>
      <c r="D5" s="1218" t="s">
        <v>254</v>
      </c>
      <c r="E5" s="1227" t="s">
        <v>1100</v>
      </c>
    </row>
    <row r="6" spans="1:5" s="109" customFormat="1" ht="17.25" customHeight="1">
      <c r="A6" s="1230"/>
      <c r="B6" s="1230"/>
      <c r="C6" s="1232"/>
      <c r="D6" s="1232"/>
      <c r="E6" s="1228"/>
    </row>
    <row r="7" spans="1:5" s="109" customFormat="1" ht="11.25" customHeight="1">
      <c r="A7" s="110" t="s">
        <v>173</v>
      </c>
      <c r="B7" s="111" t="s">
        <v>174</v>
      </c>
      <c r="C7" s="220" t="s">
        <v>175</v>
      </c>
      <c r="D7" s="220" t="s">
        <v>176</v>
      </c>
      <c r="E7" s="111" t="s">
        <v>177</v>
      </c>
    </row>
    <row r="8" spans="1:5" s="114" customFormat="1" ht="16.5" customHeight="1">
      <c r="A8" s="112"/>
      <c r="B8" s="246" t="s">
        <v>367</v>
      </c>
      <c r="C8" s="237"/>
      <c r="D8" s="237"/>
      <c r="E8" s="191"/>
    </row>
    <row r="9" spans="1:5" ht="12" customHeight="1">
      <c r="A9" s="115"/>
      <c r="B9" s="116"/>
      <c r="C9" s="190"/>
      <c r="D9" s="190"/>
      <c r="E9" s="116"/>
    </row>
    <row r="10" spans="1:5" ht="12" customHeight="1">
      <c r="A10" s="119">
        <v>1010</v>
      </c>
      <c r="B10" s="129" t="s">
        <v>218</v>
      </c>
      <c r="C10" s="683">
        <f>SUM(C11:C16)</f>
        <v>1421744</v>
      </c>
      <c r="D10" s="683">
        <f>SUM(D11:D16)</f>
        <v>1701515</v>
      </c>
      <c r="E10" s="295">
        <f>SUM(D10/C10)</f>
        <v>1.1967801517010095</v>
      </c>
    </row>
    <row r="11" spans="1:5" ht="12" customHeight="1">
      <c r="A11" s="115">
        <v>1011</v>
      </c>
      <c r="B11" s="116" t="s">
        <v>219</v>
      </c>
      <c r="C11" s="766"/>
      <c r="D11" s="766"/>
      <c r="E11" s="295"/>
    </row>
    <row r="12" spans="1:5" ht="12" customHeight="1">
      <c r="A12" s="115">
        <v>1012</v>
      </c>
      <c r="B12" s="116" t="s">
        <v>220</v>
      </c>
      <c r="C12" s="767">
        <v>758759</v>
      </c>
      <c r="D12" s="767">
        <v>799388</v>
      </c>
      <c r="E12" s="901">
        <f>SUM(D12/C12)</f>
        <v>1.0535466465636651</v>
      </c>
    </row>
    <row r="13" spans="1:6" ht="12" customHeight="1">
      <c r="A13" s="115">
        <v>1013</v>
      </c>
      <c r="B13" s="116" t="s">
        <v>511</v>
      </c>
      <c r="C13" s="767">
        <v>505116</v>
      </c>
      <c r="D13" s="767">
        <v>621951</v>
      </c>
      <c r="E13" s="901">
        <f>SUM(D13/C13)</f>
        <v>1.231303304587461</v>
      </c>
      <c r="F13" s="307"/>
    </row>
    <row r="14" spans="1:6" ht="12" customHeight="1">
      <c r="A14" s="115">
        <v>1014</v>
      </c>
      <c r="B14" s="116" t="s">
        <v>221</v>
      </c>
      <c r="C14" s="766">
        <v>157869</v>
      </c>
      <c r="D14" s="766">
        <v>280176</v>
      </c>
      <c r="E14" s="901">
        <f>SUM(D14/C14)</f>
        <v>1.774737282176995</v>
      </c>
      <c r="F14" s="307"/>
    </row>
    <row r="15" spans="1:6" ht="12" customHeight="1">
      <c r="A15" s="115">
        <v>1015</v>
      </c>
      <c r="B15" s="116" t="s">
        <v>2</v>
      </c>
      <c r="C15" s="766"/>
      <c r="D15" s="766"/>
      <c r="E15" s="295"/>
      <c r="F15" s="663"/>
    </row>
    <row r="16" spans="1:6" ht="12" customHeight="1">
      <c r="A16" s="115">
        <v>1016</v>
      </c>
      <c r="B16" s="116" t="s">
        <v>3</v>
      </c>
      <c r="C16" s="684"/>
      <c r="D16" s="684"/>
      <c r="E16" s="295"/>
      <c r="F16" s="307"/>
    </row>
    <row r="17" spans="1:6" ht="12" customHeight="1">
      <c r="A17" s="119">
        <v>1020</v>
      </c>
      <c r="B17" s="129" t="s">
        <v>222</v>
      </c>
      <c r="C17" s="684"/>
      <c r="D17" s="684"/>
      <c r="E17" s="295"/>
      <c r="F17" s="307"/>
    </row>
    <row r="18" spans="1:6" ht="12" customHeight="1" thickBot="1">
      <c r="A18" s="145">
        <v>1030</v>
      </c>
      <c r="B18" s="193" t="s">
        <v>474</v>
      </c>
      <c r="C18" s="686"/>
      <c r="D18" s="686"/>
      <c r="E18" s="903"/>
      <c r="F18" s="307"/>
    </row>
    <row r="19" spans="1:6" ht="16.5" customHeight="1" thickBot="1">
      <c r="A19" s="143"/>
      <c r="B19" s="238" t="s">
        <v>475</v>
      </c>
      <c r="C19" s="687">
        <f>SUM(C10+C18+C17)</f>
        <v>1421744</v>
      </c>
      <c r="D19" s="687">
        <f>SUM(D10+D18+D17)</f>
        <v>1701515</v>
      </c>
      <c r="E19" s="904">
        <f>SUM(D19/C19)</f>
        <v>1.1967801517010095</v>
      </c>
      <c r="F19" s="307"/>
    </row>
    <row r="20" spans="1:5" ht="12" customHeight="1">
      <c r="A20" s="138"/>
      <c r="B20" s="153"/>
      <c r="C20" s="688"/>
      <c r="D20" s="688"/>
      <c r="E20" s="902"/>
    </row>
    <row r="21" spans="1:5" ht="12" customHeight="1">
      <c r="A21" s="117">
        <v>1040</v>
      </c>
      <c r="B21" s="118" t="s">
        <v>225</v>
      </c>
      <c r="C21" s="689">
        <f>SUM(C22:C23)</f>
        <v>3425000</v>
      </c>
      <c r="D21" s="689">
        <f>SUM(D22:D23)</f>
        <v>3630000</v>
      </c>
      <c r="E21" s="295">
        <f aca="true" t="shared" si="0" ref="E21:E29">SUM(D21/C21)</f>
        <v>1.0598540145985402</v>
      </c>
    </row>
    <row r="22" spans="1:6" ht="12" customHeight="1">
      <c r="A22" s="126">
        <v>1041</v>
      </c>
      <c r="B22" s="124" t="s">
        <v>35</v>
      </c>
      <c r="C22" s="690">
        <v>2950000</v>
      </c>
      <c r="D22" s="690">
        <v>3080000</v>
      </c>
      <c r="E22" s="901">
        <f t="shared" si="0"/>
        <v>1.0440677966101695</v>
      </c>
      <c r="F22" s="150"/>
    </row>
    <row r="23" spans="1:5" ht="12" customHeight="1">
      <c r="A23" s="126">
        <v>1042</v>
      </c>
      <c r="B23" s="124" t="s">
        <v>36</v>
      </c>
      <c r="C23" s="690">
        <v>475000</v>
      </c>
      <c r="D23" s="690">
        <v>550000</v>
      </c>
      <c r="E23" s="901">
        <f t="shared" si="0"/>
        <v>1.1578947368421053</v>
      </c>
    </row>
    <row r="24" spans="1:5" ht="12" customHeight="1">
      <c r="A24" s="121">
        <v>1050</v>
      </c>
      <c r="B24" s="120" t="s">
        <v>226</v>
      </c>
      <c r="C24" s="689">
        <f>SUM(C25:C27)</f>
        <v>4271121</v>
      </c>
      <c r="D24" s="689">
        <f>SUM(D25:D27)</f>
        <v>4629284</v>
      </c>
      <c r="E24" s="295">
        <f t="shared" si="0"/>
        <v>1.0838569078234965</v>
      </c>
    </row>
    <row r="25" spans="1:5" ht="12.75" customHeight="1">
      <c r="A25" s="127">
        <v>1051</v>
      </c>
      <c r="B25" s="116" t="s">
        <v>193</v>
      </c>
      <c r="C25" s="690">
        <v>3976121</v>
      </c>
      <c r="D25" s="690">
        <v>4289284</v>
      </c>
      <c r="E25" s="901">
        <f t="shared" si="0"/>
        <v>1.078760933080256</v>
      </c>
    </row>
    <row r="26" spans="1:5" ht="12.75" customHeight="1">
      <c r="A26" s="127">
        <v>1052</v>
      </c>
      <c r="B26" s="128" t="s">
        <v>476</v>
      </c>
      <c r="C26" s="690">
        <v>190000</v>
      </c>
      <c r="D26" s="690">
        <v>200000</v>
      </c>
      <c r="E26" s="901">
        <f t="shared" si="0"/>
        <v>1.0526315789473684</v>
      </c>
    </row>
    <row r="27" spans="1:5" ht="12.75" customHeight="1">
      <c r="A27" s="127">
        <v>1053</v>
      </c>
      <c r="B27" s="123" t="s">
        <v>188</v>
      </c>
      <c r="C27" s="690">
        <v>105000</v>
      </c>
      <c r="D27" s="690">
        <v>140000</v>
      </c>
      <c r="E27" s="901">
        <f t="shared" si="0"/>
        <v>1.3333333333333333</v>
      </c>
    </row>
    <row r="28" spans="1:5" ht="12" customHeight="1">
      <c r="A28" s="121">
        <v>1070</v>
      </c>
      <c r="B28" s="120" t="s">
        <v>195</v>
      </c>
      <c r="C28" s="820">
        <f>SUM(C29:C37)</f>
        <v>498860</v>
      </c>
      <c r="D28" s="820">
        <f>SUM(D29:D37)</f>
        <v>328560</v>
      </c>
      <c r="E28" s="295">
        <f t="shared" si="0"/>
        <v>0.6586216573788237</v>
      </c>
    </row>
    <row r="29" spans="1:5" ht="12" customHeight="1">
      <c r="A29" s="127">
        <v>1071</v>
      </c>
      <c r="B29" s="124" t="s">
        <v>227</v>
      </c>
      <c r="C29" s="821">
        <v>9000</v>
      </c>
      <c r="D29" s="821">
        <v>10000</v>
      </c>
      <c r="E29" s="901">
        <f t="shared" si="0"/>
        <v>1.1111111111111112</v>
      </c>
    </row>
    <row r="30" spans="1:5" ht="12" customHeight="1">
      <c r="A30" s="127">
        <v>1073</v>
      </c>
      <c r="B30" s="116" t="s">
        <v>228</v>
      </c>
      <c r="C30" s="821"/>
      <c r="D30" s="821"/>
      <c r="E30" s="295"/>
    </row>
    <row r="31" spans="1:5" ht="12" customHeight="1">
      <c r="A31" s="127">
        <v>1074</v>
      </c>
      <c r="B31" s="116" t="s">
        <v>229</v>
      </c>
      <c r="C31" s="821">
        <v>2200</v>
      </c>
      <c r="D31" s="821">
        <v>2000</v>
      </c>
      <c r="E31" s="901">
        <f aca="true" t="shared" si="1" ref="E31:E38">SUM(D31/C31)</f>
        <v>0.9090909090909091</v>
      </c>
    </row>
    <row r="32" spans="1:5" ht="12" customHeight="1">
      <c r="A32" s="127">
        <v>1075</v>
      </c>
      <c r="B32" s="123" t="s">
        <v>477</v>
      </c>
      <c r="C32" s="821">
        <v>17000</v>
      </c>
      <c r="D32" s="821">
        <v>15000</v>
      </c>
      <c r="E32" s="901">
        <f t="shared" si="1"/>
        <v>0.8823529411764706</v>
      </c>
    </row>
    <row r="33" spans="1:6" ht="12" customHeight="1">
      <c r="A33" s="127">
        <v>1076</v>
      </c>
      <c r="B33" s="123" t="s">
        <v>478</v>
      </c>
      <c r="C33" s="690">
        <v>6660</v>
      </c>
      <c r="D33" s="821">
        <v>6660</v>
      </c>
      <c r="E33" s="901">
        <f t="shared" si="1"/>
        <v>1</v>
      </c>
      <c r="F33" s="107">
        <v>0</v>
      </c>
    </row>
    <row r="34" spans="1:5" ht="12" customHeight="1">
      <c r="A34" s="127">
        <v>1077</v>
      </c>
      <c r="B34" s="128" t="s">
        <v>230</v>
      </c>
      <c r="C34" s="690">
        <v>326000</v>
      </c>
      <c r="D34" s="821">
        <v>246500</v>
      </c>
      <c r="E34" s="901">
        <f t="shared" si="1"/>
        <v>0.7561349693251533</v>
      </c>
    </row>
    <row r="35" spans="1:5" ht="12" customHeight="1">
      <c r="A35" s="127">
        <v>1078</v>
      </c>
      <c r="B35" s="124" t="s">
        <v>231</v>
      </c>
      <c r="C35" s="690">
        <v>3000</v>
      </c>
      <c r="D35" s="821">
        <v>5000</v>
      </c>
      <c r="E35" s="901">
        <f t="shared" si="1"/>
        <v>1.6666666666666667</v>
      </c>
    </row>
    <row r="36" spans="1:5" ht="12" customHeight="1">
      <c r="A36" s="127">
        <v>1079</v>
      </c>
      <c r="B36" s="124" t="s">
        <v>497</v>
      </c>
      <c r="C36" s="690">
        <v>60000</v>
      </c>
      <c r="D36" s="821">
        <v>2400</v>
      </c>
      <c r="E36" s="901">
        <f t="shared" si="1"/>
        <v>0.04</v>
      </c>
    </row>
    <row r="37" spans="1:5" ht="13.5" customHeight="1" thickBot="1">
      <c r="A37" s="142">
        <v>1082</v>
      </c>
      <c r="B37" s="294" t="s">
        <v>179</v>
      </c>
      <c r="C37" s="691">
        <v>75000</v>
      </c>
      <c r="D37" s="691">
        <v>41000</v>
      </c>
      <c r="E37" s="917">
        <f t="shared" si="1"/>
        <v>0.5466666666666666</v>
      </c>
    </row>
    <row r="38" spans="1:5" ht="17.25" customHeight="1" thickBot="1">
      <c r="A38" s="144"/>
      <c r="B38" s="679" t="s">
        <v>232</v>
      </c>
      <c r="C38" s="692">
        <f>SUM(C21+C24+C28)</f>
        <v>8194981</v>
      </c>
      <c r="D38" s="692">
        <f>SUM(D21+D24+D28)</f>
        <v>8587844</v>
      </c>
      <c r="E38" s="904">
        <f t="shared" si="1"/>
        <v>1.0479394644112048</v>
      </c>
    </row>
    <row r="39" spans="1:5" ht="12" customHeight="1">
      <c r="A39" s="127"/>
      <c r="B39" s="216"/>
      <c r="C39" s="688"/>
      <c r="D39" s="688"/>
      <c r="E39" s="902"/>
    </row>
    <row r="40" spans="1:5" ht="12" customHeight="1">
      <c r="A40" s="121">
        <v>1090</v>
      </c>
      <c r="B40" s="239" t="s">
        <v>233</v>
      </c>
      <c r="C40" s="689">
        <f>SUM(C41:C48)</f>
        <v>1411000</v>
      </c>
      <c r="D40" s="689">
        <f>SUM(D41:D48)</f>
        <v>1546400</v>
      </c>
      <c r="E40" s="295">
        <f aca="true" t="shared" si="2" ref="E40:E52">SUM(D40/C40)</f>
        <v>1.0959603118355776</v>
      </c>
    </row>
    <row r="41" spans="1:5" ht="12" customHeight="1">
      <c r="A41" s="127">
        <v>1091</v>
      </c>
      <c r="B41" s="199" t="s">
        <v>540</v>
      </c>
      <c r="C41" s="690">
        <v>130000</v>
      </c>
      <c r="D41" s="690">
        <v>200000</v>
      </c>
      <c r="E41" s="901">
        <f t="shared" si="2"/>
        <v>1.5384615384615385</v>
      </c>
    </row>
    <row r="42" spans="1:5" ht="12" customHeight="1">
      <c r="A42" s="127">
        <v>1092</v>
      </c>
      <c r="B42" s="124" t="s">
        <v>180</v>
      </c>
      <c r="C42" s="690">
        <v>669000</v>
      </c>
      <c r="D42" s="690">
        <v>744400</v>
      </c>
      <c r="E42" s="901">
        <f t="shared" si="2"/>
        <v>1.1127055306427505</v>
      </c>
    </row>
    <row r="43" spans="1:5" ht="12" customHeight="1">
      <c r="A43" s="127">
        <v>1093</v>
      </c>
      <c r="B43" s="124" t="s">
        <v>541</v>
      </c>
      <c r="C43" s="690">
        <v>10000</v>
      </c>
      <c r="D43" s="690">
        <v>10000</v>
      </c>
      <c r="E43" s="901">
        <f t="shared" si="2"/>
        <v>1</v>
      </c>
    </row>
    <row r="44" spans="1:6" ht="12" customHeight="1">
      <c r="A44" s="127">
        <v>1094</v>
      </c>
      <c r="B44" s="124" t="s">
        <v>542</v>
      </c>
      <c r="C44" s="690">
        <v>12000</v>
      </c>
      <c r="D44" s="690">
        <v>12000</v>
      </c>
      <c r="E44" s="901">
        <f t="shared" si="2"/>
        <v>1</v>
      </c>
      <c r="F44" s="781"/>
    </row>
    <row r="45" spans="1:5" ht="12" customHeight="1">
      <c r="A45" s="127">
        <v>1095</v>
      </c>
      <c r="B45" s="128" t="s">
        <v>348</v>
      </c>
      <c r="C45" s="690">
        <v>280000</v>
      </c>
      <c r="D45" s="690">
        <v>280000</v>
      </c>
      <c r="E45" s="901">
        <f t="shared" si="2"/>
        <v>1</v>
      </c>
    </row>
    <row r="46" spans="1:5" ht="12" customHeight="1">
      <c r="A46" s="127">
        <v>1096</v>
      </c>
      <c r="B46" s="128" t="s">
        <v>328</v>
      </c>
      <c r="C46" s="690">
        <v>300000</v>
      </c>
      <c r="D46" s="690">
        <v>290000</v>
      </c>
      <c r="E46" s="901">
        <f t="shared" si="2"/>
        <v>0.9666666666666667</v>
      </c>
    </row>
    <row r="47" spans="1:6" ht="12" customHeight="1">
      <c r="A47" s="127">
        <v>1097</v>
      </c>
      <c r="B47" s="128" t="s">
        <v>0</v>
      </c>
      <c r="C47" s="690">
        <v>5000</v>
      </c>
      <c r="D47" s="690">
        <v>3000</v>
      </c>
      <c r="E47" s="901">
        <f t="shared" si="2"/>
        <v>0.6</v>
      </c>
      <c r="F47" s="781"/>
    </row>
    <row r="48" spans="1:6" ht="12" customHeight="1">
      <c r="A48" s="127">
        <v>1098</v>
      </c>
      <c r="B48" s="128" t="s">
        <v>4</v>
      </c>
      <c r="C48" s="690">
        <v>5000</v>
      </c>
      <c r="D48" s="690">
        <v>7000</v>
      </c>
      <c r="E48" s="901">
        <f t="shared" si="2"/>
        <v>1.4</v>
      </c>
      <c r="F48" s="781"/>
    </row>
    <row r="49" spans="1:5" ht="12" customHeight="1">
      <c r="A49" s="121">
        <v>1100</v>
      </c>
      <c r="B49" s="239" t="s">
        <v>234</v>
      </c>
      <c r="C49" s="689">
        <f>SUM(C50:C52)</f>
        <v>207500</v>
      </c>
      <c r="D49" s="689">
        <f>SUM(D50:D52)</f>
        <v>197000</v>
      </c>
      <c r="E49" s="295">
        <f t="shared" si="2"/>
        <v>0.9493975903614458</v>
      </c>
    </row>
    <row r="50" spans="1:6" ht="12" customHeight="1">
      <c r="A50" s="127">
        <v>1101</v>
      </c>
      <c r="B50" s="128" t="s">
        <v>1</v>
      </c>
      <c r="C50" s="690">
        <v>20000</v>
      </c>
      <c r="D50" s="690">
        <v>20000</v>
      </c>
      <c r="E50" s="901">
        <f t="shared" si="2"/>
        <v>1</v>
      </c>
      <c r="F50" s="781"/>
    </row>
    <row r="51" spans="1:5" ht="12" customHeight="1">
      <c r="A51" s="127">
        <v>1102</v>
      </c>
      <c r="B51" s="124" t="s">
        <v>235</v>
      </c>
      <c r="C51" s="690">
        <v>115500</v>
      </c>
      <c r="D51" s="690">
        <v>110000</v>
      </c>
      <c r="E51" s="901">
        <f t="shared" si="2"/>
        <v>0.9523809523809523</v>
      </c>
    </row>
    <row r="52" spans="1:5" ht="12" customHeight="1">
      <c r="A52" s="127">
        <v>1103</v>
      </c>
      <c r="B52" s="124" t="s">
        <v>236</v>
      </c>
      <c r="C52" s="690">
        <v>72000</v>
      </c>
      <c r="D52" s="690">
        <v>67000</v>
      </c>
      <c r="E52" s="901">
        <f t="shared" si="2"/>
        <v>0.9305555555555556</v>
      </c>
    </row>
    <row r="53" spans="1:5" ht="12" customHeight="1">
      <c r="A53" s="591">
        <v>1105</v>
      </c>
      <c r="B53" s="590" t="s">
        <v>374</v>
      </c>
      <c r="C53" s="689"/>
      <c r="D53" s="689"/>
      <c r="E53" s="295"/>
    </row>
    <row r="54" spans="1:5" ht="12" customHeight="1">
      <c r="A54" s="121">
        <v>1110</v>
      </c>
      <c r="B54" s="129" t="s">
        <v>237</v>
      </c>
      <c r="C54" s="690"/>
      <c r="D54" s="690"/>
      <c r="E54" s="295"/>
    </row>
    <row r="55" spans="1:5" ht="12" customHeight="1">
      <c r="A55" s="121">
        <v>1120</v>
      </c>
      <c r="B55" s="129" t="s">
        <v>238</v>
      </c>
      <c r="C55" s="689">
        <f>SUM(C56:C58)</f>
        <v>654875</v>
      </c>
      <c r="D55" s="689">
        <f>SUM(D56:D58)</f>
        <v>470718</v>
      </c>
      <c r="E55" s="295">
        <f>SUM(D55/C55)</f>
        <v>0.7187906088948273</v>
      </c>
    </row>
    <row r="56" spans="1:5" ht="12" customHeight="1">
      <c r="A56" s="127">
        <v>1121</v>
      </c>
      <c r="B56" s="116" t="s">
        <v>324</v>
      </c>
      <c r="C56" s="690">
        <v>267205</v>
      </c>
      <c r="D56" s="690">
        <v>68040</v>
      </c>
      <c r="E56" s="901">
        <f>SUM(D56/C56)</f>
        <v>0.25463595366853164</v>
      </c>
    </row>
    <row r="57" spans="1:5" ht="12" customHeight="1">
      <c r="A57" s="127">
        <v>1122</v>
      </c>
      <c r="B57" s="116" t="s">
        <v>480</v>
      </c>
      <c r="C57" s="690">
        <v>187600</v>
      </c>
      <c r="D57" s="690">
        <v>183600</v>
      </c>
      <c r="E57" s="901">
        <f>SUM(D57/C57)</f>
        <v>0.9786780383795309</v>
      </c>
    </row>
    <row r="58" spans="1:5" ht="12" customHeight="1">
      <c r="A58" s="127">
        <v>1123</v>
      </c>
      <c r="B58" s="123" t="s">
        <v>338</v>
      </c>
      <c r="C58" s="690">
        <v>200070</v>
      </c>
      <c r="D58" s="690">
        <v>219078</v>
      </c>
      <c r="E58" s="901">
        <f>SUM(D58/C58)</f>
        <v>1.0950067476383265</v>
      </c>
    </row>
    <row r="59" spans="1:5" ht="12" customHeight="1">
      <c r="A59" s="121">
        <v>1130</v>
      </c>
      <c r="B59" s="120" t="s">
        <v>239</v>
      </c>
      <c r="C59" s="689"/>
      <c r="D59" s="689"/>
      <c r="E59" s="295"/>
    </row>
    <row r="60" spans="1:5" ht="12" customHeight="1">
      <c r="A60" s="121">
        <v>1140</v>
      </c>
      <c r="B60" s="122" t="s">
        <v>505</v>
      </c>
      <c r="C60" s="689">
        <f>SUM(C61)</f>
        <v>20000</v>
      </c>
      <c r="D60" s="689">
        <f>SUM(D61)</f>
        <v>15000</v>
      </c>
      <c r="E60" s="295">
        <f>SUM(D60/C60)</f>
        <v>0.75</v>
      </c>
    </row>
    <row r="61" spans="1:5" ht="12" customHeight="1">
      <c r="A61" s="127">
        <v>1141</v>
      </c>
      <c r="B61" s="124" t="s">
        <v>103</v>
      </c>
      <c r="C61" s="690">
        <v>20000</v>
      </c>
      <c r="D61" s="690">
        <v>15000</v>
      </c>
      <c r="E61" s="901">
        <f>SUM(D61/C61)</f>
        <v>0.75</v>
      </c>
    </row>
    <row r="62" spans="1:5" ht="12" customHeight="1">
      <c r="A62" s="119">
        <v>1150</v>
      </c>
      <c r="B62" s="129" t="s">
        <v>240</v>
      </c>
      <c r="C62" s="689">
        <v>20000</v>
      </c>
      <c r="D62" s="689">
        <v>10000</v>
      </c>
      <c r="E62" s="295">
        <f>SUM(D62/C62)</f>
        <v>0.5</v>
      </c>
    </row>
    <row r="63" spans="1:5" ht="12" customHeight="1" thickBot="1">
      <c r="A63" s="143">
        <v>1151</v>
      </c>
      <c r="B63" s="682" t="s">
        <v>479</v>
      </c>
      <c r="C63" s="697">
        <v>3500</v>
      </c>
      <c r="D63" s="697">
        <v>11000</v>
      </c>
      <c r="E63" s="903">
        <f>SUM(D63/C63)</f>
        <v>3.142857142857143</v>
      </c>
    </row>
    <row r="64" spans="1:5" ht="18.75" customHeight="1" thickBot="1">
      <c r="A64" s="144"/>
      <c r="B64" s="248" t="s">
        <v>372</v>
      </c>
      <c r="C64" s="692">
        <f>SUM(C60+C62+C59+C55+C54+C49+C40+C53+C63)</f>
        <v>2316875</v>
      </c>
      <c r="D64" s="692">
        <f>SUM(D60+D62+D59+D55+D54+D49+D40+D53+D63)</f>
        <v>2250118</v>
      </c>
      <c r="E64" s="909">
        <f>SUM(D64/C64)</f>
        <v>0.9711866199082816</v>
      </c>
    </row>
    <row r="65" spans="1:5" ht="12" customHeight="1">
      <c r="A65" s="139"/>
      <c r="B65" s="240"/>
      <c r="C65" s="688"/>
      <c r="D65" s="688"/>
      <c r="E65" s="902"/>
    </row>
    <row r="66" spans="1:5" ht="15" customHeight="1" thickBot="1">
      <c r="A66" s="131">
        <v>1160</v>
      </c>
      <c r="B66" s="149" t="s">
        <v>241</v>
      </c>
      <c r="C66" s="693"/>
      <c r="D66" s="693"/>
      <c r="E66" s="903"/>
    </row>
    <row r="67" spans="1:5" ht="18" customHeight="1" thickBot="1">
      <c r="A67" s="144"/>
      <c r="B67" s="238" t="s">
        <v>242</v>
      </c>
      <c r="C67" s="694"/>
      <c r="D67" s="697"/>
      <c r="E67" s="904"/>
    </row>
    <row r="68" spans="1:5" ht="12" customHeight="1" thickBot="1">
      <c r="A68" s="144"/>
      <c r="B68" s="183"/>
      <c r="C68" s="695"/>
      <c r="D68" s="695"/>
      <c r="E68" s="904"/>
    </row>
    <row r="69" spans="1:5" ht="18.75" customHeight="1" thickBot="1">
      <c r="A69" s="144"/>
      <c r="B69" s="241" t="s">
        <v>73</v>
      </c>
      <c r="C69" s="696">
        <f>SUM(C64+C38+C19+C67)</f>
        <v>11933600</v>
      </c>
      <c r="D69" s="696">
        <f>SUM(D64+D38+D19+D67)</f>
        <v>12539477</v>
      </c>
      <c r="E69" s="904">
        <f>SUM(D69/C69)</f>
        <v>1.0507706811020983</v>
      </c>
    </row>
    <row r="70" spans="1:5" ht="12" customHeight="1">
      <c r="A70" s="127"/>
      <c r="B70" s="219"/>
      <c r="C70" s="688"/>
      <c r="D70" s="688"/>
      <c r="E70" s="902"/>
    </row>
    <row r="71" spans="1:5" ht="12" customHeight="1">
      <c r="A71" s="119">
        <v>1165</v>
      </c>
      <c r="B71" s="129" t="s">
        <v>243</v>
      </c>
      <c r="C71" s="689">
        <v>300000</v>
      </c>
      <c r="D71" s="689">
        <v>50000</v>
      </c>
      <c r="E71" s="295">
        <f>SUM(D71/C71)</f>
        <v>0.16666666666666666</v>
      </c>
    </row>
    <row r="72" spans="1:5" ht="12" customHeight="1">
      <c r="A72" s="119">
        <v>1170</v>
      </c>
      <c r="B72" s="118" t="s">
        <v>244</v>
      </c>
      <c r="C72" s="689"/>
      <c r="D72" s="689">
        <f>SUM(D73)</f>
        <v>209034</v>
      </c>
      <c r="E72" s="295"/>
    </row>
    <row r="73" spans="1:5" ht="12" customHeight="1">
      <c r="A73" s="126">
        <v>1175</v>
      </c>
      <c r="B73" s="763" t="s">
        <v>437</v>
      </c>
      <c r="C73" s="690"/>
      <c r="D73" s="690">
        <v>209034</v>
      </c>
      <c r="E73" s="295"/>
    </row>
    <row r="74" spans="1:5" ht="12" customHeight="1">
      <c r="A74" s="119">
        <v>1180</v>
      </c>
      <c r="B74" s="135" t="s">
        <v>432</v>
      </c>
      <c r="C74" s="689">
        <f>SUM(C75:C75)</f>
        <v>65745</v>
      </c>
      <c r="D74" s="689">
        <f>SUM(D75:D76)</f>
        <v>250000</v>
      </c>
      <c r="E74" s="295">
        <f>SUM(D74/C74)</f>
        <v>3.802570537683474</v>
      </c>
    </row>
    <row r="75" spans="1:5" ht="12" customHeight="1">
      <c r="A75" s="126">
        <v>1181</v>
      </c>
      <c r="B75" s="124" t="s">
        <v>300</v>
      </c>
      <c r="C75" s="690">
        <v>65745</v>
      </c>
      <c r="D75" s="690"/>
      <c r="E75" s="295">
        <f>SUM(D75/C75)</f>
        <v>0</v>
      </c>
    </row>
    <row r="76" spans="1:5" ht="12" customHeight="1">
      <c r="A76" s="126">
        <v>1182</v>
      </c>
      <c r="B76" s="124" t="s">
        <v>545</v>
      </c>
      <c r="C76" s="690"/>
      <c r="D76" s="690">
        <v>250000</v>
      </c>
      <c r="E76" s="928"/>
    </row>
    <row r="77" spans="1:5" ht="12" customHeight="1" thickBot="1">
      <c r="A77" s="143">
        <v>1185</v>
      </c>
      <c r="B77" s="296" t="s">
        <v>512</v>
      </c>
      <c r="C77" s="697">
        <v>3500</v>
      </c>
      <c r="D77" s="697">
        <v>280000</v>
      </c>
      <c r="E77" s="903">
        <f>SUM(D77/C77)</f>
        <v>80</v>
      </c>
    </row>
    <row r="78" spans="1:5" ht="15" customHeight="1" thickBot="1">
      <c r="A78" s="134"/>
      <c r="B78" s="183" t="s">
        <v>481</v>
      </c>
      <c r="C78" s="697">
        <f>SUM(C72+C74+C71+C77)</f>
        <v>369245</v>
      </c>
      <c r="D78" s="697">
        <f>SUM(D72+D74+D71+D77)</f>
        <v>789034</v>
      </c>
      <c r="E78" s="904">
        <f>SUM(D78/C78)</f>
        <v>2.1368847242345868</v>
      </c>
    </row>
    <row r="79" spans="1:5" ht="12" customHeight="1">
      <c r="A79" s="121"/>
      <c r="B79" s="128"/>
      <c r="C79" s="688"/>
      <c r="D79" s="688"/>
      <c r="E79" s="902"/>
    </row>
    <row r="80" spans="1:5" ht="12" customHeight="1">
      <c r="A80" s="119">
        <v>1190</v>
      </c>
      <c r="B80" s="122" t="s">
        <v>247</v>
      </c>
      <c r="C80" s="689">
        <f>SUM(C81+C82+C83)</f>
        <v>2170225</v>
      </c>
      <c r="D80" s="689">
        <f>SUM(D81+D82+D83)</f>
        <v>2444000</v>
      </c>
      <c r="E80" s="295">
        <f aca="true" t="shared" si="3" ref="E80:E85">SUM(D80/C80)</f>
        <v>1.1261505143475907</v>
      </c>
    </row>
    <row r="81" spans="1:5" ht="12" customHeight="1">
      <c r="A81" s="126">
        <v>1191</v>
      </c>
      <c r="B81" s="116" t="s">
        <v>1161</v>
      </c>
      <c r="C81" s="690">
        <v>1520225</v>
      </c>
      <c r="D81" s="690">
        <v>1844000</v>
      </c>
      <c r="E81" s="901">
        <f t="shared" si="3"/>
        <v>1.2129783420217402</v>
      </c>
    </row>
    <row r="82" spans="1:5" ht="12" customHeight="1">
      <c r="A82" s="126">
        <v>1194</v>
      </c>
      <c r="B82" s="116" t="s">
        <v>194</v>
      </c>
      <c r="C82" s="690">
        <v>250000</v>
      </c>
      <c r="D82" s="690">
        <v>200000</v>
      </c>
      <c r="E82" s="901">
        <f t="shared" si="3"/>
        <v>0.8</v>
      </c>
    </row>
    <row r="83" spans="1:5" ht="12" customHeight="1" thickBot="1">
      <c r="A83" s="126">
        <v>1195</v>
      </c>
      <c r="B83" s="116" t="s">
        <v>305</v>
      </c>
      <c r="C83" s="690">
        <v>400000</v>
      </c>
      <c r="D83" s="693">
        <v>400000</v>
      </c>
      <c r="E83" s="917">
        <f t="shared" si="3"/>
        <v>1</v>
      </c>
    </row>
    <row r="84" spans="1:5" ht="15.75" customHeight="1" thickBot="1">
      <c r="A84" s="134"/>
      <c r="B84" s="248" t="s">
        <v>248</v>
      </c>
      <c r="C84" s="694">
        <f>SUM(C80)</f>
        <v>2170225</v>
      </c>
      <c r="D84" s="694">
        <f>SUM(D80)</f>
        <v>2444000</v>
      </c>
      <c r="E84" s="918">
        <f t="shared" si="3"/>
        <v>1.1261505143475907</v>
      </c>
    </row>
    <row r="85" spans="1:5" ht="12" customHeight="1">
      <c r="A85" s="119">
        <v>1200</v>
      </c>
      <c r="B85" s="129" t="s">
        <v>513</v>
      </c>
      <c r="C85" s="689">
        <f>SUM(C86:C87)</f>
        <v>17000</v>
      </c>
      <c r="D85" s="689">
        <f>SUM(D86:D87)</f>
        <v>15000</v>
      </c>
      <c r="E85" s="902">
        <f t="shared" si="3"/>
        <v>0.8823529411764706</v>
      </c>
    </row>
    <row r="86" spans="1:5" ht="12" customHeight="1">
      <c r="A86" s="126">
        <v>1201</v>
      </c>
      <c r="B86" s="116" t="s">
        <v>343</v>
      </c>
      <c r="C86" s="690"/>
      <c r="D86" s="690"/>
      <c r="E86" s="295"/>
    </row>
    <row r="87" spans="1:5" ht="12" customHeight="1">
      <c r="A87" s="126">
        <v>1202</v>
      </c>
      <c r="B87" s="116" t="s">
        <v>344</v>
      </c>
      <c r="C87" s="690">
        <v>17000</v>
      </c>
      <c r="D87" s="690">
        <v>15000</v>
      </c>
      <c r="E87" s="901">
        <f>SUM(D87/C87)</f>
        <v>0.8823529411764706</v>
      </c>
    </row>
    <row r="88" spans="1:5" ht="12" customHeight="1">
      <c r="A88" s="119">
        <v>1210</v>
      </c>
      <c r="B88" s="129" t="s">
        <v>256</v>
      </c>
      <c r="C88" s="689"/>
      <c r="D88" s="689">
        <v>235000</v>
      </c>
      <c r="E88" s="295"/>
    </row>
    <row r="89" spans="1:5" ht="12" customHeight="1" thickBot="1">
      <c r="A89" s="820">
        <v>1211</v>
      </c>
      <c r="B89" s="590" t="s">
        <v>401</v>
      </c>
      <c r="C89" s="689"/>
      <c r="D89" s="689"/>
      <c r="E89" s="295"/>
    </row>
    <row r="90" spans="1:5" ht="15.75" customHeight="1" thickBot="1">
      <c r="A90" s="134"/>
      <c r="B90" s="183" t="s">
        <v>257</v>
      </c>
      <c r="C90" s="694">
        <f>SUM(C85+C88+C89)</f>
        <v>17000</v>
      </c>
      <c r="D90" s="694">
        <f>SUM(D85+D88+D89)</f>
        <v>250000</v>
      </c>
      <c r="E90" s="904">
        <f>SUM(D90/C90)</f>
        <v>14.705882352941176</v>
      </c>
    </row>
    <row r="91" spans="1:5" ht="12" customHeight="1" thickBot="1">
      <c r="A91" s="134"/>
      <c r="B91" s="133"/>
      <c r="C91" s="695"/>
      <c r="D91" s="695"/>
      <c r="E91" s="904"/>
    </row>
    <row r="92" spans="1:5" ht="24" customHeight="1" thickBot="1">
      <c r="A92" s="134"/>
      <c r="B92" s="244" t="s">
        <v>74</v>
      </c>
      <c r="C92" s="698">
        <f>SUM(C78+C84+C90)</f>
        <v>2556470</v>
      </c>
      <c r="D92" s="698">
        <f>SUM(D78+D84+D90)</f>
        <v>3483034</v>
      </c>
      <c r="E92" s="904">
        <f>SUM(D92/C92)</f>
        <v>1.3624388316702327</v>
      </c>
    </row>
    <row r="93" spans="1:5" ht="12.75" customHeight="1">
      <c r="A93" s="141"/>
      <c r="B93" s="242"/>
      <c r="C93" s="688"/>
      <c r="D93" s="688"/>
      <c r="E93" s="902"/>
    </row>
    <row r="94" spans="1:5" ht="12" customHeight="1">
      <c r="A94" s="126">
        <v>1215</v>
      </c>
      <c r="B94" s="124" t="s">
        <v>484</v>
      </c>
      <c r="C94" s="690">
        <v>45604</v>
      </c>
      <c r="D94" s="690">
        <v>108360</v>
      </c>
      <c r="E94" s="295">
        <f>SUM(D94/C94)</f>
        <v>2.3761073590035964</v>
      </c>
    </row>
    <row r="95" spans="1:5" ht="12" customHeight="1" thickBot="1">
      <c r="A95" s="142">
        <v>1216</v>
      </c>
      <c r="B95" s="132" t="s">
        <v>465</v>
      </c>
      <c r="C95" s="691">
        <v>2000000</v>
      </c>
      <c r="D95" s="691">
        <v>2000000</v>
      </c>
      <c r="E95" s="917">
        <f>SUM(D95/C95)</f>
        <v>1</v>
      </c>
    </row>
    <row r="96" spans="1:5" ht="21.75" customHeight="1" thickBot="1">
      <c r="A96" s="134"/>
      <c r="B96" s="238" t="s">
        <v>50</v>
      </c>
      <c r="C96" s="694">
        <f>SUM(C94:C95)</f>
        <v>2045604</v>
      </c>
      <c r="D96" s="694">
        <f>SUM(D94:D95)</f>
        <v>2108360</v>
      </c>
      <c r="E96" s="904">
        <f>SUM(D96/C96)</f>
        <v>1.0306784695376037</v>
      </c>
    </row>
    <row r="97" spans="1:5" ht="12" customHeight="1">
      <c r="A97" s="141"/>
      <c r="B97" s="192"/>
      <c r="C97" s="688"/>
      <c r="D97" s="688"/>
      <c r="E97" s="902"/>
    </row>
    <row r="98" spans="1:5" ht="12" customHeight="1" thickBot="1">
      <c r="A98" s="126">
        <v>1221</v>
      </c>
      <c r="B98" s="132" t="s">
        <v>484</v>
      </c>
      <c r="C98" s="693">
        <v>1657396</v>
      </c>
      <c r="D98" s="693">
        <v>2130468</v>
      </c>
      <c r="E98" s="917">
        <f>SUM(D98/C98)</f>
        <v>1.285430880730978</v>
      </c>
    </row>
    <row r="99" spans="1:5" ht="18" customHeight="1" thickBot="1">
      <c r="A99" s="134"/>
      <c r="B99" s="182" t="s">
        <v>258</v>
      </c>
      <c r="C99" s="697">
        <f>SUM(C98:C98)</f>
        <v>1657396</v>
      </c>
      <c r="D99" s="697">
        <f>SUM(D98:D98)</f>
        <v>2130468</v>
      </c>
      <c r="E99" s="904">
        <f>SUM(D99/C99)</f>
        <v>1.285430880730978</v>
      </c>
    </row>
    <row r="100" spans="1:5" ht="12" customHeight="1" thickBot="1">
      <c r="A100" s="134"/>
      <c r="B100" s="153"/>
      <c r="C100" s="695"/>
      <c r="D100" s="695"/>
      <c r="E100" s="904"/>
    </row>
    <row r="101" spans="1:5" ht="16.5" customHeight="1" thickBot="1">
      <c r="A101" s="134"/>
      <c r="B101" s="243" t="s">
        <v>368</v>
      </c>
      <c r="C101" s="698">
        <f>SUM(C99+C92+C69+C96)</f>
        <v>18193070</v>
      </c>
      <c r="D101" s="698">
        <f>SUM(D99+D92+D69+D96)</f>
        <v>20261339</v>
      </c>
      <c r="E101" s="904">
        <f>SUM(D101/C101)</f>
        <v>1.11368444138345</v>
      </c>
    </row>
    <row r="102" spans="1:5" ht="12" customHeight="1">
      <c r="A102" s="141"/>
      <c r="B102" s="153"/>
      <c r="C102" s="699"/>
      <c r="D102" s="699"/>
      <c r="E102" s="902"/>
    </row>
    <row r="103" spans="1:5" ht="15.75" customHeight="1">
      <c r="A103" s="119"/>
      <c r="B103" s="247" t="s">
        <v>325</v>
      </c>
      <c r="C103" s="700"/>
      <c r="D103" s="700"/>
      <c r="E103" s="295"/>
    </row>
    <row r="104" spans="1:5" ht="12" customHeight="1">
      <c r="A104" s="119"/>
      <c r="B104" s="245"/>
      <c r="C104" s="701"/>
      <c r="D104" s="701"/>
      <c r="E104" s="295"/>
    </row>
    <row r="105" spans="1:5" ht="12" customHeight="1">
      <c r="A105" s="126">
        <v>1230</v>
      </c>
      <c r="B105" s="124" t="s">
        <v>222</v>
      </c>
      <c r="C105" s="700"/>
      <c r="D105" s="700"/>
      <c r="E105" s="295"/>
    </row>
    <row r="106" spans="1:5" ht="12" customHeight="1" thickBot="1">
      <c r="A106" s="131">
        <v>1231</v>
      </c>
      <c r="B106" s="132" t="s">
        <v>474</v>
      </c>
      <c r="C106" s="686"/>
      <c r="D106" s="686">
        <v>11672</v>
      </c>
      <c r="E106" s="903"/>
    </row>
    <row r="107" spans="1:5" ht="12" customHeight="1" thickBot="1">
      <c r="A107" s="134"/>
      <c r="B107" s="133" t="s">
        <v>482</v>
      </c>
      <c r="C107" s="687"/>
      <c r="D107" s="687">
        <f>SUM(D106)</f>
        <v>11672</v>
      </c>
      <c r="E107" s="694"/>
    </row>
    <row r="108" spans="1:5" ht="12" customHeight="1">
      <c r="A108" s="121">
        <v>1240</v>
      </c>
      <c r="B108" s="239" t="s">
        <v>233</v>
      </c>
      <c r="C108" s="702">
        <f>C109+C110</f>
        <v>8000</v>
      </c>
      <c r="D108" s="702">
        <f>D109+D110</f>
        <v>8150</v>
      </c>
      <c r="E108" s="295">
        <f>SUM(D108/C108)</f>
        <v>1.01875</v>
      </c>
    </row>
    <row r="109" spans="1:5" ht="12" customHeight="1">
      <c r="A109" s="126">
        <v>1241</v>
      </c>
      <c r="B109" s="124" t="s">
        <v>101</v>
      </c>
      <c r="C109" s="684">
        <v>8000</v>
      </c>
      <c r="D109" s="684">
        <v>8000</v>
      </c>
      <c r="E109" s="901">
        <f>SUM(D109/C109)</f>
        <v>1</v>
      </c>
    </row>
    <row r="110" spans="1:5" ht="12" customHeight="1">
      <c r="A110" s="126">
        <v>1242</v>
      </c>
      <c r="B110" s="124" t="s">
        <v>102</v>
      </c>
      <c r="C110" s="684"/>
      <c r="D110" s="684">
        <v>150</v>
      </c>
      <c r="E110" s="901"/>
    </row>
    <row r="111" spans="1:5" ht="12" customHeight="1">
      <c r="A111" s="126">
        <v>1250</v>
      </c>
      <c r="B111" s="199" t="s">
        <v>234</v>
      </c>
      <c r="C111" s="684">
        <v>17000</v>
      </c>
      <c r="D111" s="684">
        <v>15000</v>
      </c>
      <c r="E111" s="901">
        <f>SUM(D111/C111)</f>
        <v>0.8823529411764706</v>
      </c>
    </row>
    <row r="112" spans="1:5" ht="12" customHeight="1">
      <c r="A112" s="126">
        <v>1255</v>
      </c>
      <c r="B112" s="124" t="s">
        <v>237</v>
      </c>
      <c r="C112" s="684"/>
      <c r="D112" s="684"/>
      <c r="E112" s="901"/>
    </row>
    <row r="113" spans="1:5" ht="12" customHeight="1">
      <c r="A113" s="126">
        <v>1260</v>
      </c>
      <c r="B113" s="124" t="s">
        <v>238</v>
      </c>
      <c r="C113" s="684">
        <v>6750</v>
      </c>
      <c r="D113" s="684">
        <v>6250</v>
      </c>
      <c r="E113" s="901">
        <f>SUM(D113/C113)</f>
        <v>0.9259259259259259</v>
      </c>
    </row>
    <row r="114" spans="1:5" ht="12" customHeight="1">
      <c r="A114" s="126">
        <v>1261</v>
      </c>
      <c r="B114" s="128" t="s">
        <v>239</v>
      </c>
      <c r="C114" s="684"/>
      <c r="D114" s="684"/>
      <c r="E114" s="901"/>
    </row>
    <row r="115" spans="1:5" ht="12" customHeight="1">
      <c r="A115" s="126">
        <v>1262</v>
      </c>
      <c r="B115" s="123" t="s">
        <v>505</v>
      </c>
      <c r="C115" s="684"/>
      <c r="D115" s="684">
        <v>5</v>
      </c>
      <c r="E115" s="901"/>
    </row>
    <row r="116" spans="1:5" ht="12" customHeight="1" thickBot="1">
      <c r="A116" s="131">
        <v>1270</v>
      </c>
      <c r="B116" s="132" t="s">
        <v>240</v>
      </c>
      <c r="C116" s="686">
        <v>500</v>
      </c>
      <c r="D116" s="686">
        <v>1000</v>
      </c>
      <c r="E116" s="917">
        <f>SUM(D116/C116)</f>
        <v>2</v>
      </c>
    </row>
    <row r="117" spans="1:5" ht="16.5" customHeight="1" thickBot="1">
      <c r="A117" s="143"/>
      <c r="B117" s="183" t="s">
        <v>372</v>
      </c>
      <c r="C117" s="703">
        <f>SUM(C108+C111+C113+C115+C112+C116)</f>
        <v>32250</v>
      </c>
      <c r="D117" s="703">
        <f>SUM(D108+D111+D113+D115+D112+D116)</f>
        <v>30405</v>
      </c>
      <c r="E117" s="904">
        <f>SUM(D117/C117)</f>
        <v>0.9427906976744186</v>
      </c>
    </row>
    <row r="118" spans="1:5" ht="12" customHeight="1">
      <c r="A118" s="141"/>
      <c r="B118" s="122"/>
      <c r="C118" s="699"/>
      <c r="D118" s="699"/>
      <c r="E118" s="902"/>
    </row>
    <row r="119" spans="1:5" ht="12" customHeight="1" thickBot="1">
      <c r="A119" s="142">
        <v>1280</v>
      </c>
      <c r="B119" s="149" t="s">
        <v>241</v>
      </c>
      <c r="C119" s="704"/>
      <c r="D119" s="704"/>
      <c r="E119" s="903"/>
    </row>
    <row r="120" spans="1:5" ht="15.75" customHeight="1" thickBot="1">
      <c r="A120" s="134"/>
      <c r="B120" s="238" t="s">
        <v>242</v>
      </c>
      <c r="C120" s="705"/>
      <c r="D120" s="705"/>
      <c r="E120" s="904"/>
    </row>
    <row r="121" spans="1:5" ht="15.75" customHeight="1" thickBot="1">
      <c r="A121" s="134"/>
      <c r="B121" s="219"/>
      <c r="C121" s="705"/>
      <c r="D121" s="705"/>
      <c r="E121" s="904"/>
    </row>
    <row r="122" spans="1:5" ht="15.75" customHeight="1" thickBot="1">
      <c r="A122" s="134"/>
      <c r="B122" s="241" t="s">
        <v>73</v>
      </c>
      <c r="C122" s="706">
        <f>SUM(C117+C120+C107)</f>
        <v>32250</v>
      </c>
      <c r="D122" s="706">
        <f>SUM(D117+D120+D107)</f>
        <v>42077</v>
      </c>
      <c r="E122" s="904">
        <f>SUM(D122/C122)</f>
        <v>1.3047131782945736</v>
      </c>
    </row>
    <row r="123" spans="1:5" ht="13.5" customHeight="1">
      <c r="A123" s="121"/>
      <c r="B123" s="219"/>
      <c r="C123" s="699"/>
      <c r="D123" s="699"/>
      <c r="E123" s="902"/>
    </row>
    <row r="124" spans="1:5" ht="12" customHeight="1">
      <c r="A124" s="126">
        <v>1285</v>
      </c>
      <c r="B124" s="124" t="s">
        <v>243</v>
      </c>
      <c r="C124" s="700"/>
      <c r="D124" s="700"/>
      <c r="E124" s="295"/>
    </row>
    <row r="125" spans="1:5" ht="12" customHeight="1" thickBot="1">
      <c r="A125" s="126">
        <v>1286</v>
      </c>
      <c r="B125" s="124" t="s">
        <v>512</v>
      </c>
      <c r="C125" s="707"/>
      <c r="D125" s="707"/>
      <c r="E125" s="903"/>
    </row>
    <row r="126" spans="1:5" ht="16.5" customHeight="1" thickBot="1">
      <c r="A126" s="134"/>
      <c r="B126" s="183" t="s">
        <v>481</v>
      </c>
      <c r="C126" s="705"/>
      <c r="D126" s="705"/>
      <c r="E126" s="904"/>
    </row>
    <row r="127" spans="1:5" ht="12.75" customHeight="1">
      <c r="A127" s="141"/>
      <c r="B127" s="240"/>
      <c r="C127" s="699"/>
      <c r="D127" s="699"/>
      <c r="E127" s="902"/>
    </row>
    <row r="128" spans="1:5" ht="12.75" customHeight="1" thickBot="1">
      <c r="A128" s="131">
        <v>1290</v>
      </c>
      <c r="B128" s="132" t="s">
        <v>259</v>
      </c>
      <c r="C128" s="704"/>
      <c r="D128" s="686"/>
      <c r="E128" s="903"/>
    </row>
    <row r="129" spans="1:5" ht="16.5" customHeight="1" thickBot="1">
      <c r="A129" s="143"/>
      <c r="B129" s="238" t="s">
        <v>248</v>
      </c>
      <c r="C129" s="708"/>
      <c r="D129" s="710"/>
      <c r="E129" s="904"/>
    </row>
    <row r="130" spans="1:5" ht="9" customHeight="1">
      <c r="A130" s="141"/>
      <c r="B130" s="240"/>
      <c r="C130" s="709"/>
      <c r="D130" s="709"/>
      <c r="E130" s="902"/>
    </row>
    <row r="131" spans="1:5" ht="12.75" customHeight="1">
      <c r="A131" s="119"/>
      <c r="B131" s="129" t="s">
        <v>483</v>
      </c>
      <c r="C131" s="700"/>
      <c r="D131" s="700"/>
      <c r="E131" s="295"/>
    </row>
    <row r="132" spans="1:5" ht="13.5" customHeight="1" thickBot="1">
      <c r="A132" s="131">
        <v>1291</v>
      </c>
      <c r="B132" s="878" t="s">
        <v>71</v>
      </c>
      <c r="C132" s="686">
        <v>10000</v>
      </c>
      <c r="D132" s="686">
        <v>8000</v>
      </c>
      <c r="E132" s="917">
        <f>SUM(D132/C132)</f>
        <v>0.8</v>
      </c>
    </row>
    <row r="133" spans="1:5" ht="16.5" customHeight="1" thickBot="1">
      <c r="A133" s="134"/>
      <c r="B133" s="183" t="s">
        <v>257</v>
      </c>
      <c r="C133" s="710">
        <f>SUM(C132)</f>
        <v>10000</v>
      </c>
      <c r="D133" s="710">
        <f>SUM(D132)</f>
        <v>8000</v>
      </c>
      <c r="E133" s="904">
        <f>SUM(D133/C133)</f>
        <v>0.8</v>
      </c>
    </row>
    <row r="134" spans="1:5" ht="12.75" customHeight="1">
      <c r="A134" s="141"/>
      <c r="B134" s="240"/>
      <c r="C134" s="845"/>
      <c r="D134" s="711"/>
      <c r="E134" s="902"/>
    </row>
    <row r="135" spans="1:5" ht="12.75" customHeight="1">
      <c r="A135" s="126">
        <v>1292</v>
      </c>
      <c r="B135" s="124" t="s">
        <v>484</v>
      </c>
      <c r="C135" s="684"/>
      <c r="D135" s="684"/>
      <c r="E135" s="295"/>
    </row>
    <row r="136" spans="1:5" ht="12.75" customHeight="1" thickBot="1">
      <c r="A136" s="126">
        <v>1293</v>
      </c>
      <c r="B136" s="124" t="s">
        <v>525</v>
      </c>
      <c r="C136" s="684">
        <v>1884981</v>
      </c>
      <c r="D136" s="844">
        <v>1901255</v>
      </c>
      <c r="E136" s="917">
        <f>SUM(D136/C136)</f>
        <v>1.0086335087727674</v>
      </c>
    </row>
    <row r="137" spans="1:5" ht="17.25" customHeight="1" thickBot="1">
      <c r="A137" s="134"/>
      <c r="B137" s="183" t="s">
        <v>50</v>
      </c>
      <c r="C137" s="710">
        <f>SUM(C135:C136)</f>
        <v>1884981</v>
      </c>
      <c r="D137" s="710">
        <f>SUM(D135:D136)</f>
        <v>1901255</v>
      </c>
      <c r="E137" s="904">
        <f>SUM(D137/C137)</f>
        <v>1.0086335087727674</v>
      </c>
    </row>
    <row r="138" spans="1:5" ht="12" customHeight="1">
      <c r="A138" s="141"/>
      <c r="B138" s="205"/>
      <c r="C138" s="711"/>
      <c r="D138" s="711"/>
      <c r="E138" s="902"/>
    </row>
    <row r="139" spans="1:5" ht="12" customHeight="1" thickBot="1">
      <c r="A139" s="126">
        <v>1294</v>
      </c>
      <c r="B139" s="124" t="s">
        <v>485</v>
      </c>
      <c r="C139" s="684"/>
      <c r="D139" s="844"/>
      <c r="E139" s="903"/>
    </row>
    <row r="140" spans="1:5" ht="17.25" customHeight="1" thickBot="1">
      <c r="A140" s="134"/>
      <c r="B140" s="248" t="s">
        <v>258</v>
      </c>
      <c r="C140" s="710"/>
      <c r="D140" s="710"/>
      <c r="E140" s="904"/>
    </row>
    <row r="141" spans="1:5" ht="12" customHeight="1" thickBot="1">
      <c r="A141" s="134"/>
      <c r="B141" s="125"/>
      <c r="C141" s="713"/>
      <c r="D141" s="713"/>
      <c r="E141" s="904"/>
    </row>
    <row r="142" spans="1:5" ht="18" customHeight="1" thickBot="1">
      <c r="A142" s="134"/>
      <c r="B142" s="243" t="s">
        <v>369</v>
      </c>
      <c r="C142" s="703">
        <f>SUM(C140+C137+C122+C129+C133)</f>
        <v>1927231</v>
      </c>
      <c r="D142" s="703">
        <f>SUM(D140+D137+D122+D129+D133)</f>
        <v>1951332</v>
      </c>
      <c r="E142" s="904">
        <f>SUM(D142/C142)</f>
        <v>1.0125055066050723</v>
      </c>
    </row>
    <row r="143" spans="1:5" s="109" customFormat="1" ht="11.25">
      <c r="A143" s="139"/>
      <c r="B143" s="140"/>
      <c r="C143" s="714"/>
      <c r="D143" s="714"/>
      <c r="E143" s="902"/>
    </row>
    <row r="144" spans="1:6" s="109" customFormat="1" ht="13.5">
      <c r="A144" s="127"/>
      <c r="B144" s="223" t="s">
        <v>333</v>
      </c>
      <c r="C144" s="715"/>
      <c r="D144" s="715"/>
      <c r="E144" s="295"/>
      <c r="F144" s="308"/>
    </row>
    <row r="145" spans="1:5" s="109" customFormat="1" ht="13.5">
      <c r="A145" s="127"/>
      <c r="B145" s="223"/>
      <c r="C145" s="715"/>
      <c r="D145" s="715"/>
      <c r="E145" s="295"/>
    </row>
    <row r="146" spans="1:5" s="109" customFormat="1" ht="11.25">
      <c r="A146" s="126">
        <v>1301</v>
      </c>
      <c r="B146" s="124" t="s">
        <v>222</v>
      </c>
      <c r="C146" s="716"/>
      <c r="D146" s="716"/>
      <c r="E146" s="295"/>
    </row>
    <row r="147" spans="1:5" s="109" customFormat="1" ht="12" thickBot="1">
      <c r="A147" s="131">
        <v>1302</v>
      </c>
      <c r="B147" s="132" t="s">
        <v>474</v>
      </c>
      <c r="C147" s="717"/>
      <c r="D147" s="717"/>
      <c r="E147" s="903"/>
    </row>
    <row r="148" spans="1:5" s="109" customFormat="1" ht="12" thickBot="1">
      <c r="A148" s="134"/>
      <c r="B148" s="133" t="s">
        <v>482</v>
      </c>
      <c r="C148" s="710"/>
      <c r="D148" s="710"/>
      <c r="E148" s="904"/>
    </row>
    <row r="149" spans="1:5" s="109" customFormat="1" ht="11.25">
      <c r="A149" s="121"/>
      <c r="B149" s="120"/>
      <c r="C149" s="714"/>
      <c r="D149" s="714"/>
      <c r="E149" s="902"/>
    </row>
    <row r="150" spans="1:5" s="109" customFormat="1" ht="12.75">
      <c r="A150" s="119"/>
      <c r="B150" s="642" t="s">
        <v>195</v>
      </c>
      <c r="C150" s="689"/>
      <c r="D150" s="689"/>
      <c r="E150" s="295"/>
    </row>
    <row r="151" spans="1:5" s="109" customFormat="1" ht="12" thickBot="1">
      <c r="A151" s="131">
        <v>1305</v>
      </c>
      <c r="B151" s="641" t="s">
        <v>9</v>
      </c>
      <c r="C151" s="587">
        <v>25000</v>
      </c>
      <c r="D151" s="587">
        <v>20000</v>
      </c>
      <c r="E151" s="917">
        <f>SUM(D151/C151)</f>
        <v>0.8</v>
      </c>
    </row>
    <row r="152" spans="1:5" s="109" customFormat="1" ht="14.25" thickBot="1">
      <c r="A152" s="142"/>
      <c r="B152" s="643" t="s">
        <v>232</v>
      </c>
      <c r="C152" s="718">
        <f>SUM(C151)</f>
        <v>25000</v>
      </c>
      <c r="D152" s="718">
        <f>SUM(D151)</f>
        <v>20000</v>
      </c>
      <c r="E152" s="904">
        <f>SUM(D152/C152)</f>
        <v>0.8</v>
      </c>
    </row>
    <row r="153" spans="1:5" s="109" customFormat="1" ht="11.25">
      <c r="A153" s="121"/>
      <c r="B153" s="120"/>
      <c r="C153" s="714"/>
      <c r="D153" s="714"/>
      <c r="E153" s="902"/>
    </row>
    <row r="154" spans="1:5" s="109" customFormat="1" ht="11.25">
      <c r="A154" s="119">
        <v>1310</v>
      </c>
      <c r="B154" s="239" t="s">
        <v>233</v>
      </c>
      <c r="C154" s="689"/>
      <c r="D154" s="689"/>
      <c r="E154" s="295"/>
    </row>
    <row r="155" spans="1:5" s="109" customFormat="1" ht="12">
      <c r="A155" s="126">
        <v>1311</v>
      </c>
      <c r="B155" s="124" t="s">
        <v>101</v>
      </c>
      <c r="C155" s="719"/>
      <c r="D155" s="719"/>
      <c r="E155" s="295"/>
    </row>
    <row r="156" spans="1:5" s="109" customFormat="1" ht="12">
      <c r="A156" s="126">
        <v>1312</v>
      </c>
      <c r="B156" s="124" t="s">
        <v>102</v>
      </c>
      <c r="C156" s="719"/>
      <c r="D156" s="719"/>
      <c r="E156" s="295"/>
    </row>
    <row r="157" spans="1:5" s="109" customFormat="1" ht="11.25">
      <c r="A157" s="126">
        <v>1320</v>
      </c>
      <c r="B157" s="199" t="s">
        <v>234</v>
      </c>
      <c r="C157" s="716"/>
      <c r="D157" s="716"/>
      <c r="E157" s="295"/>
    </row>
    <row r="158" spans="1:5" s="109" customFormat="1" ht="11.25">
      <c r="A158" s="126">
        <v>1321</v>
      </c>
      <c r="B158" s="124" t="s">
        <v>237</v>
      </c>
      <c r="C158" s="716"/>
      <c r="D158" s="716"/>
      <c r="E158" s="295"/>
    </row>
    <row r="159" spans="1:5" s="109" customFormat="1" ht="11.25">
      <c r="A159" s="126">
        <v>1322</v>
      </c>
      <c r="B159" s="124" t="s">
        <v>238</v>
      </c>
      <c r="C159" s="716"/>
      <c r="D159" s="716"/>
      <c r="E159" s="295"/>
    </row>
    <row r="160" spans="1:5" s="109" customFormat="1" ht="11.25">
      <c r="A160" s="126">
        <v>1323</v>
      </c>
      <c r="B160" s="128" t="s">
        <v>239</v>
      </c>
      <c r="C160" s="716"/>
      <c r="D160" s="716"/>
      <c r="E160" s="295"/>
    </row>
    <row r="161" spans="1:5" s="109" customFormat="1" ht="11.25">
      <c r="A161" s="126">
        <v>1324</v>
      </c>
      <c r="B161" s="123" t="s">
        <v>505</v>
      </c>
      <c r="C161" s="716"/>
      <c r="D161" s="716"/>
      <c r="E161" s="295"/>
    </row>
    <row r="162" spans="1:5" s="109" customFormat="1" ht="12" thickBot="1">
      <c r="A162" s="131">
        <v>1325</v>
      </c>
      <c r="B162" s="132" t="s">
        <v>240</v>
      </c>
      <c r="C162" s="720"/>
      <c r="D162" s="720"/>
      <c r="E162" s="903"/>
    </row>
    <row r="163" spans="1:5" s="109" customFormat="1" ht="14.25" thickBot="1">
      <c r="A163" s="143"/>
      <c r="B163" s="183" t="s">
        <v>372</v>
      </c>
      <c r="C163" s="710">
        <f>SUM(C157:C162)+C154</f>
        <v>0</v>
      </c>
      <c r="D163" s="710"/>
      <c r="E163" s="904"/>
    </row>
    <row r="164" spans="1:5" s="109" customFormat="1" ht="11.25">
      <c r="A164" s="141"/>
      <c r="B164" s="122"/>
      <c r="C164" s="699"/>
      <c r="D164" s="699"/>
      <c r="E164" s="902"/>
    </row>
    <row r="165" spans="1:5" s="109" customFormat="1" ht="12" thickBot="1">
      <c r="A165" s="142">
        <v>1330</v>
      </c>
      <c r="B165" s="149" t="s">
        <v>241</v>
      </c>
      <c r="C165" s="704"/>
      <c r="D165" s="704"/>
      <c r="E165" s="903"/>
    </row>
    <row r="166" spans="1:5" s="109" customFormat="1" ht="14.25" thickBot="1">
      <c r="A166" s="134"/>
      <c r="B166" s="238" t="s">
        <v>242</v>
      </c>
      <c r="C166" s="705"/>
      <c r="D166" s="705"/>
      <c r="E166" s="904"/>
    </row>
    <row r="167" spans="1:5" s="109" customFormat="1" ht="14.25" thickBot="1">
      <c r="A167" s="134"/>
      <c r="B167" s="219"/>
      <c r="C167" s="721"/>
      <c r="D167" s="721"/>
      <c r="E167" s="904"/>
    </row>
    <row r="168" spans="1:5" s="109" customFormat="1" ht="15.75" thickBot="1">
      <c r="A168" s="134"/>
      <c r="B168" s="241" t="s">
        <v>73</v>
      </c>
      <c r="C168" s="706">
        <f>SUM(C152+C163)</f>
        <v>25000</v>
      </c>
      <c r="D168" s="706">
        <f>SUM(D152+D163)</f>
        <v>20000</v>
      </c>
      <c r="E168" s="909">
        <f>SUM(D168/C168)</f>
        <v>0.8</v>
      </c>
    </row>
    <row r="169" spans="1:5" s="109" customFormat="1" ht="13.5">
      <c r="A169" s="121"/>
      <c r="B169" s="219"/>
      <c r="C169" s="699"/>
      <c r="D169" s="699"/>
      <c r="E169" s="902"/>
    </row>
    <row r="170" spans="1:5" s="109" customFormat="1" ht="11.25">
      <c r="A170" s="126">
        <v>1335</v>
      </c>
      <c r="B170" s="124" t="s">
        <v>243</v>
      </c>
      <c r="C170" s="700"/>
      <c r="D170" s="700"/>
      <c r="E170" s="295"/>
    </row>
    <row r="171" spans="1:5" s="109" customFormat="1" ht="12" thickBot="1">
      <c r="A171" s="126">
        <v>1336</v>
      </c>
      <c r="B171" s="124" t="s">
        <v>514</v>
      </c>
      <c r="C171" s="707"/>
      <c r="D171" s="707"/>
      <c r="E171" s="903"/>
    </row>
    <row r="172" spans="1:5" s="109" customFormat="1" ht="14.25" thickBot="1">
      <c r="A172" s="134"/>
      <c r="B172" s="183" t="s">
        <v>481</v>
      </c>
      <c r="C172" s="705"/>
      <c r="D172" s="705"/>
      <c r="E172" s="904"/>
    </row>
    <row r="173" spans="1:5" s="109" customFormat="1" ht="12" thickBot="1">
      <c r="A173" s="144">
        <v>1340</v>
      </c>
      <c r="B173" s="256" t="s">
        <v>259</v>
      </c>
      <c r="C173" s="705"/>
      <c r="D173" s="705"/>
      <c r="E173" s="904"/>
    </row>
    <row r="174" spans="1:5" s="109" customFormat="1" ht="14.25" thickBot="1">
      <c r="A174" s="143"/>
      <c r="B174" s="238" t="s">
        <v>248</v>
      </c>
      <c r="C174" s="721"/>
      <c r="D174" s="721"/>
      <c r="E174" s="919"/>
    </row>
    <row r="175" spans="1:5" s="109" customFormat="1" ht="11.25">
      <c r="A175" s="1210"/>
      <c r="B175" s="130"/>
      <c r="C175" s="701"/>
      <c r="D175" s="701"/>
      <c r="E175" s="921"/>
    </row>
    <row r="176" spans="1:5" s="109" customFormat="1" ht="12" thickBot="1">
      <c r="A176" s="131">
        <v>1345</v>
      </c>
      <c r="B176" s="132" t="s">
        <v>256</v>
      </c>
      <c r="C176" s="704"/>
      <c r="D176" s="704"/>
      <c r="E176" s="903"/>
    </row>
    <row r="177" spans="1:5" s="109" customFormat="1" ht="14.25" thickBot="1">
      <c r="A177" s="143"/>
      <c r="B177" s="238" t="s">
        <v>257</v>
      </c>
      <c r="C177" s="721"/>
      <c r="D177" s="721"/>
      <c r="E177" s="904"/>
    </row>
    <row r="178" spans="1:5" s="109" customFormat="1" ht="13.5">
      <c r="A178" s="141"/>
      <c r="B178" s="240"/>
      <c r="C178" s="711"/>
      <c r="D178" s="711"/>
      <c r="E178" s="902"/>
    </row>
    <row r="179" spans="1:5" s="109" customFormat="1" ht="11.25">
      <c r="A179" s="126">
        <v>1350</v>
      </c>
      <c r="B179" s="124" t="s">
        <v>484</v>
      </c>
      <c r="C179" s="684"/>
      <c r="D179" s="684"/>
      <c r="E179" s="295"/>
    </row>
    <row r="180" spans="1:5" s="109" customFormat="1" ht="11.25">
      <c r="A180" s="126">
        <v>1351</v>
      </c>
      <c r="B180" s="124" t="s">
        <v>525</v>
      </c>
      <c r="C180" s="684">
        <v>616506</v>
      </c>
      <c r="D180" s="684">
        <v>698998</v>
      </c>
      <c r="E180" s="901">
        <f>SUM(D180/C180)</f>
        <v>1.1338056726130807</v>
      </c>
    </row>
    <row r="181" spans="1:5" s="109" customFormat="1" ht="12" thickBot="1">
      <c r="A181" s="142">
        <v>1352</v>
      </c>
      <c r="B181" s="130" t="s">
        <v>502</v>
      </c>
      <c r="C181" s="712"/>
      <c r="D181" s="712"/>
      <c r="E181" s="903"/>
    </row>
    <row r="182" spans="1:5" s="109" customFormat="1" ht="14.25" thickBot="1">
      <c r="A182" s="134"/>
      <c r="B182" s="183" t="s">
        <v>50</v>
      </c>
      <c r="C182" s="710">
        <f>SUM(C179:C180)</f>
        <v>616506</v>
      </c>
      <c r="D182" s="710">
        <f>SUM(D179:D181)</f>
        <v>698998</v>
      </c>
      <c r="E182" s="904">
        <f>SUM(D182/C182)</f>
        <v>1.1338056726130807</v>
      </c>
    </row>
    <row r="183" spans="1:5" s="109" customFormat="1" ht="11.25">
      <c r="A183" s="141"/>
      <c r="B183" s="205"/>
      <c r="C183" s="711"/>
      <c r="D183" s="711"/>
      <c r="E183" s="902"/>
    </row>
    <row r="184" spans="1:5" s="109" customFormat="1" ht="12" thickBot="1">
      <c r="A184" s="126">
        <v>1355</v>
      </c>
      <c r="B184" s="124" t="s">
        <v>485</v>
      </c>
      <c r="C184" s="684"/>
      <c r="D184" s="844"/>
      <c r="E184" s="903"/>
    </row>
    <row r="185" spans="1:5" s="109" customFormat="1" ht="14.25" thickBot="1">
      <c r="A185" s="134"/>
      <c r="B185" s="248" t="s">
        <v>258</v>
      </c>
      <c r="C185" s="710"/>
      <c r="D185" s="710"/>
      <c r="E185" s="904"/>
    </row>
    <row r="186" spans="1:5" s="109" customFormat="1" ht="12" thickBot="1">
      <c r="A186" s="134"/>
      <c r="B186" s="125"/>
      <c r="C186" s="713"/>
      <c r="D186" s="713"/>
      <c r="E186" s="904"/>
    </row>
    <row r="187" spans="1:5" s="109" customFormat="1" ht="15.75" thickBot="1">
      <c r="A187" s="134"/>
      <c r="B187" s="243" t="s">
        <v>75</v>
      </c>
      <c r="C187" s="722">
        <f>SUM(C185+C182+C168)</f>
        <v>641506</v>
      </c>
      <c r="D187" s="822">
        <f>SUM(D185+D182+D168)</f>
        <v>718998</v>
      </c>
      <c r="E187" s="925">
        <f>SUM(D187/C187)</f>
        <v>1.1207969995604095</v>
      </c>
    </row>
    <row r="188" spans="1:5" s="109" customFormat="1" ht="12" customHeight="1">
      <c r="A188" s="141"/>
      <c r="B188" s="249"/>
      <c r="C188" s="715"/>
      <c r="D188" s="715"/>
      <c r="E188" s="902"/>
    </row>
    <row r="189" spans="1:5" s="109" customFormat="1" ht="15" customHeight="1">
      <c r="A189" s="119"/>
      <c r="B189" s="246" t="s">
        <v>54</v>
      </c>
      <c r="C189" s="683"/>
      <c r="D189" s="683"/>
      <c r="E189" s="295"/>
    </row>
    <row r="190" spans="1:5" s="109" customFormat="1" ht="12.75" customHeight="1">
      <c r="A190" s="119"/>
      <c r="B190" s="250"/>
      <c r="C190" s="683"/>
      <c r="D190" s="683"/>
      <c r="E190" s="295"/>
    </row>
    <row r="191" spans="1:5" s="109" customFormat="1" ht="11.25">
      <c r="A191" s="126">
        <v>1400</v>
      </c>
      <c r="B191" s="124" t="s">
        <v>222</v>
      </c>
      <c r="C191" s="700"/>
      <c r="D191" s="700"/>
      <c r="E191" s="295"/>
    </row>
    <row r="192" spans="1:5" s="109" customFormat="1" ht="12" thickBot="1">
      <c r="A192" s="131">
        <v>1401</v>
      </c>
      <c r="B192" s="132" t="s">
        <v>474</v>
      </c>
      <c r="C192" s="693">
        <f>SUM('2.mell'!C574)</f>
        <v>10000</v>
      </c>
      <c r="D192" s="693">
        <f>SUM('2.mell'!D574)</f>
        <v>8812</v>
      </c>
      <c r="E192" s="917">
        <f>SUM(D192/C192)</f>
        <v>0.8812</v>
      </c>
    </row>
    <row r="193" spans="1:5" s="109" customFormat="1" ht="12" thickBot="1">
      <c r="A193" s="134"/>
      <c r="B193" s="133" t="s">
        <v>482</v>
      </c>
      <c r="C193" s="687">
        <f>SUM(C192)</f>
        <v>10000</v>
      </c>
      <c r="D193" s="687">
        <f>SUM(D192)</f>
        <v>8812</v>
      </c>
      <c r="E193" s="904">
        <f>SUM(D193/C193)</f>
        <v>0.8812</v>
      </c>
    </row>
    <row r="194" spans="1:5" s="109" customFormat="1" ht="11.25">
      <c r="A194" s="139">
        <v>1409</v>
      </c>
      <c r="B194" s="130" t="s">
        <v>455</v>
      </c>
      <c r="C194" s="702"/>
      <c r="D194" s="885">
        <f>SUM('2.mell'!D576)</f>
        <v>0</v>
      </c>
      <c r="E194" s="902"/>
    </row>
    <row r="195" spans="1:5" s="109" customFormat="1" ht="11.25">
      <c r="A195" s="121">
        <v>1410</v>
      </c>
      <c r="B195" s="239" t="s">
        <v>233</v>
      </c>
      <c r="C195" s="715">
        <f>SUM(C196:C197)</f>
        <v>63560</v>
      </c>
      <c r="D195" s="715">
        <f>SUM(D196:D197)</f>
        <v>78886</v>
      </c>
      <c r="E195" s="295">
        <f aca="true" t="shared" si="4" ref="E195:E200">SUM(D195/C195)</f>
        <v>1.2411264946507237</v>
      </c>
    </row>
    <row r="196" spans="1:5" s="109" customFormat="1" ht="11.25">
      <c r="A196" s="126">
        <v>1411</v>
      </c>
      <c r="B196" s="124" t="s">
        <v>101</v>
      </c>
      <c r="C196" s="684">
        <f>SUM('2.mell'!C578)</f>
        <v>40315</v>
      </c>
      <c r="D196" s="684">
        <f>SUM('2.mell'!D578)</f>
        <v>41971</v>
      </c>
      <c r="E196" s="901">
        <f t="shared" si="4"/>
        <v>1.0410765223862086</v>
      </c>
    </row>
    <row r="197" spans="1:5" s="109" customFormat="1" ht="11.25">
      <c r="A197" s="126">
        <v>1412</v>
      </c>
      <c r="B197" s="124" t="s">
        <v>102</v>
      </c>
      <c r="C197" s="684">
        <f>SUM('2.mell'!C579)</f>
        <v>23245</v>
      </c>
      <c r="D197" s="684">
        <f>SUM('2.mell'!D579)</f>
        <v>36915</v>
      </c>
      <c r="E197" s="901">
        <f t="shared" si="4"/>
        <v>1.588083458808346</v>
      </c>
    </row>
    <row r="198" spans="1:5" s="109" customFormat="1" ht="11.25">
      <c r="A198" s="126">
        <v>1420</v>
      </c>
      <c r="B198" s="199" t="s">
        <v>234</v>
      </c>
      <c r="C198" s="684">
        <f>SUM('2.mell'!C580)</f>
        <v>9843</v>
      </c>
      <c r="D198" s="684">
        <f>SUM('2.mell'!D580)</f>
        <v>8225</v>
      </c>
      <c r="E198" s="901">
        <f t="shared" si="4"/>
        <v>0.835619221781977</v>
      </c>
    </row>
    <row r="199" spans="1:5" s="109" customFormat="1" ht="11.25">
      <c r="A199" s="126">
        <v>1421</v>
      </c>
      <c r="B199" s="124" t="s">
        <v>237</v>
      </c>
      <c r="C199" s="684">
        <f>SUM('2.mell'!C581)</f>
        <v>177792</v>
      </c>
      <c r="D199" s="684">
        <f>SUM('2.mell'!D581)</f>
        <v>178375</v>
      </c>
      <c r="E199" s="901">
        <f t="shared" si="4"/>
        <v>1.0032791126709864</v>
      </c>
    </row>
    <row r="200" spans="1:5" s="109" customFormat="1" ht="11.25">
      <c r="A200" s="126">
        <v>1422</v>
      </c>
      <c r="B200" s="124" t="s">
        <v>238</v>
      </c>
      <c r="C200" s="684">
        <f>SUM('2.mell'!C582)</f>
        <v>65032</v>
      </c>
      <c r="D200" s="684">
        <f>SUM('2.mell'!D582)</f>
        <v>68879</v>
      </c>
      <c r="E200" s="901">
        <f t="shared" si="4"/>
        <v>1.0591554926805264</v>
      </c>
    </row>
    <row r="201" spans="1:5" s="109" customFormat="1" ht="11.25">
      <c r="A201" s="126">
        <v>1423</v>
      </c>
      <c r="B201" s="128" t="s">
        <v>239</v>
      </c>
      <c r="C201" s="684">
        <f>SUM('2.mell'!C583)</f>
        <v>0</v>
      </c>
      <c r="D201" s="684">
        <f>SUM('2.mell'!D583)</f>
        <v>0</v>
      </c>
      <c r="E201" s="295"/>
    </row>
    <row r="202" spans="1:5" s="109" customFormat="1" ht="11.25">
      <c r="A202" s="126">
        <v>1424</v>
      </c>
      <c r="B202" s="123" t="s">
        <v>505</v>
      </c>
      <c r="C202" s="684"/>
      <c r="D202" s="684">
        <f>SUM('2.mell'!D584)</f>
        <v>0</v>
      </c>
      <c r="E202" s="295"/>
    </row>
    <row r="203" spans="1:5" s="109" customFormat="1" ht="12" thickBot="1">
      <c r="A203" s="131">
        <v>1425</v>
      </c>
      <c r="B203" s="132" t="s">
        <v>240</v>
      </c>
      <c r="C203" s="684">
        <f>SUM('2.mell'!C585)</f>
        <v>0</v>
      </c>
      <c r="D203" s="684">
        <f>SUM('2.mell'!D585)</f>
        <v>0</v>
      </c>
      <c r="E203" s="903"/>
    </row>
    <row r="204" spans="1:5" s="109" customFormat="1" ht="14.25" thickBot="1">
      <c r="A204" s="143"/>
      <c r="B204" s="183" t="s">
        <v>372</v>
      </c>
      <c r="C204" s="710">
        <f>SUM(C195+C198+C200+C199+C203)</f>
        <v>316227</v>
      </c>
      <c r="D204" s="710">
        <f>SUM(D195+D198+D200+D199+D203+D201+D194)</f>
        <v>334365</v>
      </c>
      <c r="E204" s="904">
        <f>SUM(D204/C204)</f>
        <v>1.0573575311406047</v>
      </c>
    </row>
    <row r="205" spans="1:5" s="109" customFormat="1" ht="11.25">
      <c r="A205" s="141"/>
      <c r="B205" s="122"/>
      <c r="C205" s="699"/>
      <c r="D205" s="699"/>
      <c r="E205" s="902"/>
    </row>
    <row r="206" spans="1:5" s="109" customFormat="1" ht="12" thickBot="1">
      <c r="A206" s="142">
        <v>1430</v>
      </c>
      <c r="B206" s="149" t="s">
        <v>241</v>
      </c>
      <c r="C206" s="704"/>
      <c r="D206" s="704"/>
      <c r="E206" s="903"/>
    </row>
    <row r="207" spans="1:5" s="109" customFormat="1" ht="14.25" thickBot="1">
      <c r="A207" s="134"/>
      <c r="B207" s="238" t="s">
        <v>242</v>
      </c>
      <c r="C207" s="705"/>
      <c r="D207" s="705"/>
      <c r="E207" s="919"/>
    </row>
    <row r="208" spans="1:5" s="109" customFormat="1" ht="12" customHeight="1" thickBot="1">
      <c r="A208" s="134"/>
      <c r="B208" s="219"/>
      <c r="C208" s="705"/>
      <c r="D208" s="705"/>
      <c r="E208" s="904"/>
    </row>
    <row r="209" spans="1:5" s="109" customFormat="1" ht="15.75" thickBot="1">
      <c r="A209" s="134"/>
      <c r="B209" s="241" t="s">
        <v>73</v>
      </c>
      <c r="C209" s="706">
        <f>SUM(C204+C207+C193)</f>
        <v>326227</v>
      </c>
      <c r="D209" s="706">
        <f>SUM(D204+D207+D193)</f>
        <v>343177</v>
      </c>
      <c r="E209" s="904">
        <f>SUM(D209/C209)</f>
        <v>1.0519576859058264</v>
      </c>
    </row>
    <row r="210" spans="1:5" s="109" customFormat="1" ht="10.5" customHeight="1">
      <c r="A210" s="121"/>
      <c r="B210" s="830"/>
      <c r="C210" s="699"/>
      <c r="D210" s="699"/>
      <c r="E210" s="902"/>
    </row>
    <row r="211" spans="1:5" s="109" customFormat="1" ht="11.25">
      <c r="A211" s="126">
        <v>1435</v>
      </c>
      <c r="B211" s="124" t="s">
        <v>243</v>
      </c>
      <c r="C211" s="700"/>
      <c r="D211" s="700"/>
      <c r="E211" s="295"/>
    </row>
    <row r="212" spans="1:5" s="109" customFormat="1" ht="12" thickBot="1">
      <c r="A212" s="126">
        <v>1436</v>
      </c>
      <c r="B212" s="124" t="s">
        <v>486</v>
      </c>
      <c r="C212" s="707"/>
      <c r="D212" s="844">
        <f>SUM('2.mell'!D589)</f>
        <v>0</v>
      </c>
      <c r="E212" s="903"/>
    </row>
    <row r="213" spans="1:5" s="109" customFormat="1" ht="14.25" thickBot="1">
      <c r="A213" s="134"/>
      <c r="B213" s="183" t="s">
        <v>481</v>
      </c>
      <c r="C213" s="705"/>
      <c r="D213" s="710">
        <f>SUM(D212)</f>
        <v>0</v>
      </c>
      <c r="E213" s="904"/>
    </row>
    <row r="214" spans="1:5" s="109" customFormat="1" ht="9.75" customHeight="1">
      <c r="A214" s="141"/>
      <c r="B214" s="240"/>
      <c r="C214" s="699"/>
      <c r="D214" s="699"/>
      <c r="E214" s="902"/>
    </row>
    <row r="215" spans="1:5" s="109" customFormat="1" ht="12" thickBot="1">
      <c r="A215" s="131">
        <v>1440</v>
      </c>
      <c r="B215" s="132" t="s">
        <v>259</v>
      </c>
      <c r="C215" s="704"/>
      <c r="D215" s="686">
        <f>SUM('2.mell'!D590)</f>
        <v>0</v>
      </c>
      <c r="E215" s="903"/>
    </row>
    <row r="216" spans="1:5" s="109" customFormat="1" ht="14.25" thickBot="1">
      <c r="A216" s="143"/>
      <c r="B216" s="238" t="s">
        <v>248</v>
      </c>
      <c r="C216" s="705"/>
      <c r="D216" s="710">
        <f>SUM(D215)</f>
        <v>0</v>
      </c>
      <c r="E216" s="904"/>
    </row>
    <row r="217" spans="1:5" s="109" customFormat="1" ht="13.5">
      <c r="A217" s="141"/>
      <c r="B217" s="240"/>
      <c r="C217" s="699"/>
      <c r="D217" s="699"/>
      <c r="E217" s="902"/>
    </row>
    <row r="218" spans="1:5" s="109" customFormat="1" ht="12" thickBot="1">
      <c r="A218" s="221">
        <v>1445</v>
      </c>
      <c r="B218" s="136" t="s">
        <v>256</v>
      </c>
      <c r="C218" s="707"/>
      <c r="D218" s="844">
        <f>SUM('2.mell'!D587)</f>
        <v>0</v>
      </c>
      <c r="E218" s="903"/>
    </row>
    <row r="219" spans="1:5" s="109" customFormat="1" ht="14.25" thickBot="1">
      <c r="A219" s="134"/>
      <c r="B219" s="183" t="s">
        <v>257</v>
      </c>
      <c r="C219" s="705"/>
      <c r="D219" s="710">
        <f>SUM(D218)</f>
        <v>0</v>
      </c>
      <c r="E219" s="904"/>
    </row>
    <row r="220" spans="1:5" s="109" customFormat="1" ht="13.5">
      <c r="A220" s="141"/>
      <c r="B220" s="240"/>
      <c r="C220" s="711"/>
      <c r="D220" s="711"/>
      <c r="E220" s="902"/>
    </row>
    <row r="221" spans="1:5" s="109" customFormat="1" ht="11.25">
      <c r="A221" s="126">
        <v>1450</v>
      </c>
      <c r="B221" s="124" t="s">
        <v>484</v>
      </c>
      <c r="C221" s="684">
        <f>SUM('2.mell'!C592)</f>
        <v>0</v>
      </c>
      <c r="D221" s="684">
        <f>SUM('2.mell'!D592)</f>
        <v>0</v>
      </c>
      <c r="E221" s="295"/>
    </row>
    <row r="222" spans="1:5" s="109" customFormat="1" ht="12" thickBot="1">
      <c r="A222" s="142">
        <v>1451</v>
      </c>
      <c r="B222" s="130" t="s">
        <v>525</v>
      </c>
      <c r="C222" s="712">
        <f>SUM('2.mell'!C593+'2.mell'!C594)</f>
        <v>3701431</v>
      </c>
      <c r="D222" s="712">
        <f>SUM('2.mell'!D593+'2.mell'!D594)</f>
        <v>3978656</v>
      </c>
      <c r="E222" s="917">
        <f>SUM(D222/C222)</f>
        <v>1.0748967088674624</v>
      </c>
    </row>
    <row r="223" spans="1:5" s="109" customFormat="1" ht="14.25" thickBot="1">
      <c r="A223" s="134"/>
      <c r="B223" s="183" t="s">
        <v>50</v>
      </c>
      <c r="C223" s="710">
        <f>SUM(C221:C222)</f>
        <v>3701431</v>
      </c>
      <c r="D223" s="710">
        <f>SUM(D221:D222)</f>
        <v>3978656</v>
      </c>
      <c r="E223" s="904">
        <f>SUM(D223/C223)</f>
        <v>1.0748967088674624</v>
      </c>
    </row>
    <row r="224" spans="1:5" s="147" customFormat="1" ht="13.5" customHeight="1">
      <c r="A224" s="141"/>
      <c r="B224" s="205"/>
      <c r="C224" s="711"/>
      <c r="D224" s="711"/>
      <c r="E224" s="902"/>
    </row>
    <row r="225" spans="1:5" s="147" customFormat="1" ht="13.5" thickBot="1">
      <c r="A225" s="126">
        <v>1455</v>
      </c>
      <c r="B225" s="124" t="s">
        <v>485</v>
      </c>
      <c r="C225" s="684"/>
      <c r="D225" s="684">
        <f>SUM('2.mell'!D597)</f>
        <v>0</v>
      </c>
      <c r="E225" s="903"/>
    </row>
    <row r="226" spans="1:5" s="109" customFormat="1" ht="14.25" thickBot="1">
      <c r="A226" s="134"/>
      <c r="B226" s="248" t="s">
        <v>258</v>
      </c>
      <c r="C226" s="710"/>
      <c r="D226" s="710">
        <f>SUM(D225)</f>
        <v>0</v>
      </c>
      <c r="E226" s="904"/>
    </row>
    <row r="227" spans="1:5" s="109" customFormat="1" ht="12" thickBot="1">
      <c r="A227" s="134"/>
      <c r="B227" s="125"/>
      <c r="C227" s="713"/>
      <c r="D227" s="713"/>
      <c r="E227" s="904"/>
    </row>
    <row r="228" spans="1:5" s="109" customFormat="1" ht="15.75" thickBot="1">
      <c r="A228" s="134"/>
      <c r="B228" s="243" t="s">
        <v>55</v>
      </c>
      <c r="C228" s="822">
        <f>SUM(C226+C223+C209)</f>
        <v>4027658</v>
      </c>
      <c r="D228" s="822">
        <f>SUM(D226+D223+D209+D219+D213+D216)</f>
        <v>4321833</v>
      </c>
      <c r="E228" s="904">
        <f>SUM(D228/C228)</f>
        <v>1.0730387237446675</v>
      </c>
    </row>
    <row r="229" spans="1:5" s="147" customFormat="1" ht="12.75">
      <c r="A229" s="146"/>
      <c r="B229" s="172"/>
      <c r="C229" s="723"/>
      <c r="D229" s="723"/>
      <c r="E229" s="902"/>
    </row>
    <row r="230" spans="1:5" s="147" customFormat="1" ht="17.25" customHeight="1">
      <c r="A230" s="148"/>
      <c r="B230" s="246" t="s">
        <v>370</v>
      </c>
      <c r="C230" s="724"/>
      <c r="D230" s="724"/>
      <c r="E230" s="295"/>
    </row>
    <row r="231" spans="1:5" s="147" customFormat="1" ht="12.75">
      <c r="A231" s="148"/>
      <c r="B231" s="113"/>
      <c r="C231" s="724"/>
      <c r="D231" s="724"/>
      <c r="E231" s="295"/>
    </row>
    <row r="232" spans="1:5" s="147" customFormat="1" ht="12.75">
      <c r="A232" s="126">
        <v>1500</v>
      </c>
      <c r="B232" s="124" t="s">
        <v>218</v>
      </c>
      <c r="C232" s="685">
        <f>SUM(C10)</f>
        <v>1421744</v>
      </c>
      <c r="D232" s="685">
        <f>SUM(D10)</f>
        <v>1701515</v>
      </c>
      <c r="E232" s="901">
        <f>SUM(D232/C232)</f>
        <v>1.1967801517010095</v>
      </c>
    </row>
    <row r="233" spans="1:5" s="147" customFormat="1" ht="12.75">
      <c r="A233" s="126">
        <v>1501</v>
      </c>
      <c r="B233" s="124" t="s">
        <v>222</v>
      </c>
      <c r="C233" s="685">
        <f>SUM(C17)</f>
        <v>0</v>
      </c>
      <c r="D233" s="685">
        <f>SUM(D17)</f>
        <v>0</v>
      </c>
      <c r="E233" s="901"/>
    </row>
    <row r="234" spans="1:5" s="147" customFormat="1" ht="13.5" thickBot="1">
      <c r="A234" s="131">
        <v>1502</v>
      </c>
      <c r="B234" s="132" t="s">
        <v>474</v>
      </c>
      <c r="C234" s="685">
        <f>SUM(C192+C18+C106+C147)</f>
        <v>10000</v>
      </c>
      <c r="D234" s="685">
        <f>SUM(D192+D18+D106+D147)</f>
        <v>20484</v>
      </c>
      <c r="E234" s="917">
        <f aca="true" t="shared" si="5" ref="E234:E239">SUM(D234/C234)</f>
        <v>2.0484</v>
      </c>
    </row>
    <row r="235" spans="1:5" s="147" customFormat="1" ht="13.5" thickBot="1">
      <c r="A235" s="134"/>
      <c r="B235" s="137" t="s">
        <v>475</v>
      </c>
      <c r="C235" s="725">
        <f>SUM(C232:C234)</f>
        <v>1431744</v>
      </c>
      <c r="D235" s="725">
        <f>SUM(D232:D234)</f>
        <v>1721999</v>
      </c>
      <c r="E235" s="904">
        <f t="shared" si="5"/>
        <v>1.202728281033481</v>
      </c>
    </row>
    <row r="236" spans="1:5" s="147" customFormat="1" ht="12.75">
      <c r="A236" s="127">
        <v>1510</v>
      </c>
      <c r="B236" s="128" t="s">
        <v>225</v>
      </c>
      <c r="C236" s="726">
        <f>SUM(C21)</f>
        <v>3425000</v>
      </c>
      <c r="D236" s="726">
        <f>SUM(D21)</f>
        <v>3630000</v>
      </c>
      <c r="E236" s="935">
        <f t="shared" si="5"/>
        <v>1.0598540145985402</v>
      </c>
    </row>
    <row r="237" spans="1:5" s="147" customFormat="1" ht="12.75">
      <c r="A237" s="126">
        <v>1511</v>
      </c>
      <c r="B237" s="128" t="s">
        <v>226</v>
      </c>
      <c r="C237" s="685">
        <f>SUM(C24)</f>
        <v>4271121</v>
      </c>
      <c r="D237" s="685">
        <f>SUM(D24)</f>
        <v>4629284</v>
      </c>
      <c r="E237" s="901">
        <f t="shared" si="5"/>
        <v>1.0838569078234965</v>
      </c>
    </row>
    <row r="238" spans="1:5" s="147" customFormat="1" ht="13.5" thickBot="1">
      <c r="A238" s="131">
        <v>1514</v>
      </c>
      <c r="B238" s="132" t="s">
        <v>195</v>
      </c>
      <c r="C238" s="727">
        <f>SUM(C28+C152)</f>
        <v>523860</v>
      </c>
      <c r="D238" s="727">
        <f>SUM(D28+D152)</f>
        <v>348560</v>
      </c>
      <c r="E238" s="917">
        <f t="shared" si="5"/>
        <v>0.6653686099339519</v>
      </c>
    </row>
    <row r="239" spans="1:5" s="147" customFormat="1" ht="13.5" thickBot="1">
      <c r="A239" s="134"/>
      <c r="B239" s="251" t="s">
        <v>232</v>
      </c>
      <c r="C239" s="725">
        <f>SUM(C236:C238)</f>
        <v>8219981</v>
      </c>
      <c r="D239" s="725">
        <f>SUM(D236:D238)</f>
        <v>8607844</v>
      </c>
      <c r="E239" s="904">
        <f t="shared" si="5"/>
        <v>1.0471853888713367</v>
      </c>
    </row>
    <row r="240" spans="1:5" s="147" customFormat="1" ht="12.75">
      <c r="A240" s="127">
        <v>1519</v>
      </c>
      <c r="B240" s="216" t="s">
        <v>455</v>
      </c>
      <c r="C240" s="886"/>
      <c r="D240" s="726">
        <f>SUM(D194)</f>
        <v>0</v>
      </c>
      <c r="E240" s="902"/>
    </row>
    <row r="241" spans="1:5" s="147" customFormat="1" ht="12.75">
      <c r="A241" s="127">
        <v>1520</v>
      </c>
      <c r="B241" s="216" t="s">
        <v>233</v>
      </c>
      <c r="C241" s="726">
        <f>SUM(C40+C108+C154+C195)</f>
        <v>1482560</v>
      </c>
      <c r="D241" s="726">
        <f>SUM(D40+D108+D154+D195)</f>
        <v>1633436</v>
      </c>
      <c r="E241" s="901">
        <f>SUM(D241/C241)</f>
        <v>1.101767213468595</v>
      </c>
    </row>
    <row r="242" spans="1:5" s="147" customFormat="1" ht="12.75">
      <c r="A242" s="126">
        <v>1521</v>
      </c>
      <c r="B242" s="199" t="s">
        <v>234</v>
      </c>
      <c r="C242" s="685">
        <f>SUM(C49+C111+C157+C198)</f>
        <v>234343</v>
      </c>
      <c r="D242" s="685">
        <f>SUM(D49+D111+D157+D198)</f>
        <v>220225</v>
      </c>
      <c r="E242" s="901">
        <f>SUM(D242/C242)</f>
        <v>0.939754974545858</v>
      </c>
    </row>
    <row r="243" spans="1:5" s="147" customFormat="1" ht="12.75">
      <c r="A243" s="592">
        <v>1522</v>
      </c>
      <c r="B243" s="589" t="s">
        <v>374</v>
      </c>
      <c r="C243" s="685">
        <f>SUM(C53)</f>
        <v>0</v>
      </c>
      <c r="D243" s="685">
        <f>SUM(D53)</f>
        <v>0</v>
      </c>
      <c r="E243" s="901"/>
    </row>
    <row r="244" spans="1:5" s="147" customFormat="1" ht="12.75">
      <c r="A244" s="126">
        <v>1523</v>
      </c>
      <c r="B244" s="124" t="s">
        <v>237</v>
      </c>
      <c r="C244" s="685">
        <f>SUM(C112+C158+C199+C54)</f>
        <v>177792</v>
      </c>
      <c r="D244" s="685">
        <f>SUM(D112+D158+D199+D54)</f>
        <v>178375</v>
      </c>
      <c r="E244" s="901">
        <f>SUM(D244/C244)</f>
        <v>1.0032791126709864</v>
      </c>
    </row>
    <row r="245" spans="1:5" s="147" customFormat="1" ht="12.75">
      <c r="A245" s="126">
        <v>1524</v>
      </c>
      <c r="B245" s="124" t="s">
        <v>238</v>
      </c>
      <c r="C245" s="685">
        <f>SUM(C55+C113+C159+C200)</f>
        <v>726657</v>
      </c>
      <c r="D245" s="685">
        <f>SUM(D55+D113+D159+D200)</f>
        <v>545847</v>
      </c>
      <c r="E245" s="901">
        <f>SUM(D245/C245)</f>
        <v>0.7511755890330651</v>
      </c>
    </row>
    <row r="246" spans="1:5" s="147" customFormat="1" ht="12.75">
      <c r="A246" s="126">
        <v>1525</v>
      </c>
      <c r="B246" s="128" t="s">
        <v>239</v>
      </c>
      <c r="C246" s="685">
        <f>SUM(C59+C114+C160+C201)</f>
        <v>0</v>
      </c>
      <c r="D246" s="685">
        <f>SUM(D59+D114+D160+D201)</f>
        <v>0</v>
      </c>
      <c r="E246" s="901"/>
    </row>
    <row r="247" spans="1:5" s="147" customFormat="1" ht="12.75">
      <c r="A247" s="126">
        <v>1526</v>
      </c>
      <c r="B247" s="123" t="s">
        <v>505</v>
      </c>
      <c r="C247" s="685">
        <f>SUM(C60+C115+C161+C202)</f>
        <v>20000</v>
      </c>
      <c r="D247" s="685">
        <f>SUM(D60+D115+D161+D202)</f>
        <v>15005</v>
      </c>
      <c r="E247" s="901">
        <f>SUM(D247/C247)</f>
        <v>0.75025</v>
      </c>
    </row>
    <row r="248" spans="1:5" s="147" customFormat="1" ht="13.5" thickBot="1">
      <c r="A248" s="131">
        <v>1528</v>
      </c>
      <c r="B248" s="132" t="s">
        <v>240</v>
      </c>
      <c r="C248" s="727">
        <f>SUM(C62+C116+C162+C203+C63)</f>
        <v>24000</v>
      </c>
      <c r="D248" s="727">
        <f>SUM(D62+D116+D162+D203+D63)</f>
        <v>22000</v>
      </c>
      <c r="E248" s="917">
        <f>SUM(D248/C248)</f>
        <v>0.9166666666666666</v>
      </c>
    </row>
    <row r="249" spans="1:5" s="147" customFormat="1" ht="13.5" thickBot="1">
      <c r="A249" s="134"/>
      <c r="B249" s="137" t="s">
        <v>372</v>
      </c>
      <c r="C249" s="725">
        <f>SUM(C241:C248)</f>
        <v>2665352</v>
      </c>
      <c r="D249" s="725">
        <f>SUM(D240:D248)</f>
        <v>2614888</v>
      </c>
      <c r="E249" s="904">
        <f>SUM(D249/C249)</f>
        <v>0.9810666658662721</v>
      </c>
    </row>
    <row r="250" spans="1:5" s="147" customFormat="1" ht="13.5" thickBot="1">
      <c r="A250" s="144">
        <v>1530</v>
      </c>
      <c r="B250" s="256" t="s">
        <v>241</v>
      </c>
      <c r="C250" s="728">
        <f>SUM(C66)</f>
        <v>0</v>
      </c>
      <c r="D250" s="728">
        <f>SUM(D66+D219)</f>
        <v>0</v>
      </c>
      <c r="E250" s="919"/>
    </row>
    <row r="251" spans="1:5" s="147" customFormat="1" ht="13.5" thickBot="1">
      <c r="A251" s="271"/>
      <c r="B251" s="254" t="s">
        <v>242</v>
      </c>
      <c r="C251" s="729">
        <f>SUM(C250)</f>
        <v>0</v>
      </c>
      <c r="D251" s="729">
        <f>SUM(D250)</f>
        <v>0</v>
      </c>
      <c r="E251" s="920"/>
    </row>
    <row r="252" spans="1:5" s="147" customFormat="1" ht="16.5" thickBot="1" thickTop="1">
      <c r="A252" s="272"/>
      <c r="B252" s="253" t="s">
        <v>73</v>
      </c>
      <c r="C252" s="730">
        <f>SUM(C235+C239+C249+C251)</f>
        <v>12317077</v>
      </c>
      <c r="D252" s="730">
        <f>SUM(D235+D239+D249+D251)</f>
        <v>12944731</v>
      </c>
      <c r="E252" s="920">
        <f>SUM(D252/C252)</f>
        <v>1.0509580316823546</v>
      </c>
    </row>
    <row r="253" spans="1:5" s="147" customFormat="1" ht="13.5" thickTop="1">
      <c r="A253" s="127">
        <v>1540</v>
      </c>
      <c r="B253" s="128" t="s">
        <v>243</v>
      </c>
      <c r="C253" s="726">
        <f>SUM(C71)</f>
        <v>300000</v>
      </c>
      <c r="D253" s="726">
        <f>SUM(D71)</f>
        <v>50000</v>
      </c>
      <c r="E253" s="902">
        <f>SUM(D253/C253)</f>
        <v>0.16666666666666666</v>
      </c>
    </row>
    <row r="254" spans="1:5" s="147" customFormat="1" ht="12.75">
      <c r="A254" s="126">
        <v>1541</v>
      </c>
      <c r="B254" s="124" t="s">
        <v>487</v>
      </c>
      <c r="C254" s="685">
        <f>SUM(C72)</f>
        <v>0</v>
      </c>
      <c r="D254" s="685">
        <f>SUM(D72)</f>
        <v>209034</v>
      </c>
      <c r="E254" s="295"/>
    </row>
    <row r="255" spans="1:5" s="147" customFormat="1" ht="12.75">
      <c r="A255" s="126">
        <v>1542</v>
      </c>
      <c r="B255" s="124" t="s">
        <v>488</v>
      </c>
      <c r="C255" s="685">
        <f>SUM(C74)</f>
        <v>65745</v>
      </c>
      <c r="D255" s="685">
        <f>SUM(D74)</f>
        <v>250000</v>
      </c>
      <c r="E255" s="901">
        <f>SUM(D255/C255)</f>
        <v>3.802570537683474</v>
      </c>
    </row>
    <row r="256" spans="1:5" s="147" customFormat="1" ht="13.5" thickBot="1">
      <c r="A256" s="131">
        <v>1543</v>
      </c>
      <c r="B256" s="132" t="s">
        <v>486</v>
      </c>
      <c r="C256" s="727">
        <f>SUM(C77)</f>
        <v>3500</v>
      </c>
      <c r="D256" s="727">
        <f>SUM(D77+D212)</f>
        <v>280000</v>
      </c>
      <c r="E256" s="917">
        <f>SUM(D256/C256)</f>
        <v>80</v>
      </c>
    </row>
    <row r="257" spans="1:5" s="147" customFormat="1" ht="13.5" thickBot="1">
      <c r="A257" s="143"/>
      <c r="B257" s="610" t="s">
        <v>481</v>
      </c>
      <c r="C257" s="731">
        <f>SUM(C253:C256)</f>
        <v>369245</v>
      </c>
      <c r="D257" s="731">
        <f>SUM(D253:D256)</f>
        <v>789034</v>
      </c>
      <c r="E257" s="904">
        <f>SUM(D257/C257)</f>
        <v>2.1368847242345868</v>
      </c>
    </row>
    <row r="258" spans="1:5" s="147" customFormat="1" ht="12.75">
      <c r="A258" s="127">
        <v>1550</v>
      </c>
      <c r="B258" s="128" t="s">
        <v>247</v>
      </c>
      <c r="C258" s="726">
        <f>SUM(C80)</f>
        <v>2170225</v>
      </c>
      <c r="D258" s="726">
        <f>SUM(D80)</f>
        <v>2444000</v>
      </c>
      <c r="E258" s="935">
        <f>SUM(D258/C258)</f>
        <v>1.1261505143475907</v>
      </c>
    </row>
    <row r="259" spans="1:5" s="147" customFormat="1" ht="13.5" thickBot="1">
      <c r="A259" s="126">
        <v>1551</v>
      </c>
      <c r="B259" s="124" t="s">
        <v>259</v>
      </c>
      <c r="C259" s="685">
        <f>SUM(C215+C173+C128)</f>
        <v>0</v>
      </c>
      <c r="D259" s="685">
        <f>SUM(D215+D173+D128)</f>
        <v>0</v>
      </c>
      <c r="E259" s="903"/>
    </row>
    <row r="260" spans="1:5" s="147" customFormat="1" ht="13.5" thickBot="1">
      <c r="A260" s="134"/>
      <c r="B260" s="137" t="s">
        <v>248</v>
      </c>
      <c r="C260" s="725">
        <f>SUM(C258:C259)</f>
        <v>2170225</v>
      </c>
      <c r="D260" s="725">
        <f>SUM(D258:D259)</f>
        <v>2444000</v>
      </c>
      <c r="E260" s="904">
        <f>SUM(D260/C260)</f>
        <v>1.1261505143475907</v>
      </c>
    </row>
    <row r="261" spans="1:5" s="147" customFormat="1" ht="12.75">
      <c r="A261" s="127">
        <v>1560</v>
      </c>
      <c r="B261" s="140" t="s">
        <v>489</v>
      </c>
      <c r="C261" s="726">
        <f>SUM(C85+C132)</f>
        <v>27000</v>
      </c>
      <c r="D261" s="726">
        <f>SUM(D85+D132)</f>
        <v>23000</v>
      </c>
      <c r="E261" s="935">
        <f>SUM(D261/C261)</f>
        <v>0.8518518518518519</v>
      </c>
    </row>
    <row r="262" spans="1:5" s="147" customFormat="1" ht="12.75">
      <c r="A262" s="221">
        <v>1561</v>
      </c>
      <c r="B262" s="130" t="s">
        <v>256</v>
      </c>
      <c r="C262" s="733">
        <f>SUM(C88)</f>
        <v>0</v>
      </c>
      <c r="D262" s="733">
        <f>SUM(D88)</f>
        <v>235000</v>
      </c>
      <c r="E262" s="295"/>
    </row>
    <row r="263" spans="1:5" s="147" customFormat="1" ht="13.5" thickBot="1">
      <c r="A263" s="587">
        <v>1562</v>
      </c>
      <c r="B263" s="588" t="s">
        <v>401</v>
      </c>
      <c r="C263" s="727">
        <f>C89</f>
        <v>0</v>
      </c>
      <c r="D263" s="727">
        <f>D89</f>
        <v>0</v>
      </c>
      <c r="E263" s="903"/>
    </row>
    <row r="264" spans="1:5" s="147" customFormat="1" ht="13.5" thickBot="1">
      <c r="A264" s="273"/>
      <c r="B264" s="252" t="s">
        <v>257</v>
      </c>
      <c r="C264" s="730">
        <f>SUM(C261:C263)</f>
        <v>27000</v>
      </c>
      <c r="D264" s="730">
        <f>SUM(D261:D263)</f>
        <v>258000</v>
      </c>
      <c r="E264" s="921">
        <f>SUM(D264/C264)</f>
        <v>9.555555555555555</v>
      </c>
    </row>
    <row r="265" spans="1:5" s="147" customFormat="1" ht="16.5" thickBot="1" thickTop="1">
      <c r="A265" s="272"/>
      <c r="B265" s="255" t="s">
        <v>74</v>
      </c>
      <c r="C265" s="734">
        <f>SUM(C257+C260+C264)</f>
        <v>2566470</v>
      </c>
      <c r="D265" s="734">
        <f>SUM(D257+D260+D264)</f>
        <v>3491034</v>
      </c>
      <c r="E265" s="922">
        <f>SUM(D265/C265)</f>
        <v>1.3602473436276286</v>
      </c>
    </row>
    <row r="266" spans="1:5" s="147" customFormat="1" ht="13.5" thickTop="1">
      <c r="A266" s="127">
        <v>1570</v>
      </c>
      <c r="B266" s="128" t="s">
        <v>484</v>
      </c>
      <c r="C266" s="726">
        <f>SUM(C179+C135+C94+C221)</f>
        <v>45604</v>
      </c>
      <c r="D266" s="726">
        <f>SUM(D179+D135+D94+D221)</f>
        <v>108360</v>
      </c>
      <c r="E266" s="935">
        <f>SUM(D266/C266)</f>
        <v>2.3761073590035964</v>
      </c>
    </row>
    <row r="267" spans="1:5" s="147" customFormat="1" ht="12.75">
      <c r="A267" s="126">
        <v>1571</v>
      </c>
      <c r="B267" s="124" t="s">
        <v>525</v>
      </c>
      <c r="C267" s="685">
        <f>SUM(C222+C180+C136)</f>
        <v>6202918</v>
      </c>
      <c r="D267" s="685">
        <f>SUM(D222+D180+D136)</f>
        <v>6578909</v>
      </c>
      <c r="E267" s="901">
        <f>SUM(D267/C267)</f>
        <v>1.060615181435576</v>
      </c>
    </row>
    <row r="268" spans="1:5" s="147" customFormat="1" ht="12.75">
      <c r="A268" s="126">
        <v>1572</v>
      </c>
      <c r="B268" s="124" t="s">
        <v>465</v>
      </c>
      <c r="C268" s="685">
        <v>2000000</v>
      </c>
      <c r="D268" s="685">
        <v>2000000</v>
      </c>
      <c r="E268" s="901">
        <f>SUM(D268/C268)</f>
        <v>1</v>
      </c>
    </row>
    <row r="269" spans="1:5" s="147" customFormat="1" ht="13.5" thickBot="1">
      <c r="A269" s="142">
        <v>1573</v>
      </c>
      <c r="B269" s="130" t="s">
        <v>502</v>
      </c>
      <c r="C269" s="732"/>
      <c r="D269" s="732"/>
      <c r="E269" s="903"/>
    </row>
    <row r="270" spans="1:5" s="147" customFormat="1" ht="14.25" thickBot="1">
      <c r="A270" s="134"/>
      <c r="B270" s="270" t="s">
        <v>67</v>
      </c>
      <c r="C270" s="725">
        <f>SUM(C266:C268)</f>
        <v>8248522</v>
      </c>
      <c r="D270" s="725">
        <f>SUM(D266:D269)</f>
        <v>8687269</v>
      </c>
      <c r="E270" s="904">
        <f>SUM(D270/C270)</f>
        <v>1.0531909837907931</v>
      </c>
    </row>
    <row r="271" spans="1:5" s="147" customFormat="1" ht="12" customHeight="1" thickBot="1">
      <c r="A271" s="126">
        <v>1581</v>
      </c>
      <c r="B271" s="124" t="s">
        <v>484</v>
      </c>
      <c r="C271" s="685">
        <f>SUM(C98+C139+C184)</f>
        <v>1657396</v>
      </c>
      <c r="D271" s="685">
        <f>SUM(D98+D139+D184+D225)</f>
        <v>2130468</v>
      </c>
      <c r="E271" s="936">
        <f>SUM(D271/C271)</f>
        <v>1.285430880730978</v>
      </c>
    </row>
    <row r="272" spans="1:5" s="147" customFormat="1" ht="13.5" thickBot="1">
      <c r="A272" s="134"/>
      <c r="B272" s="181" t="s">
        <v>258</v>
      </c>
      <c r="C272" s="725">
        <f>SUM(C271:C271)</f>
        <v>1657396</v>
      </c>
      <c r="D272" s="725">
        <f>SUM(D271:D271)</f>
        <v>2130468</v>
      </c>
      <c r="E272" s="919">
        <f>SUM(D272/C272)</f>
        <v>1.285430880730978</v>
      </c>
    </row>
    <row r="273" spans="1:6" s="147" customFormat="1" ht="18.75" customHeight="1" thickBot="1">
      <c r="A273" s="134"/>
      <c r="B273" s="189" t="s">
        <v>447</v>
      </c>
      <c r="C273" s="735">
        <f>SUM(C252+C265+C271+C266+C268)</f>
        <v>18586547</v>
      </c>
      <c r="D273" s="735">
        <f>SUM(D252+D265+D271+D266+D268+D269)</f>
        <v>20674593</v>
      </c>
      <c r="E273" s="918">
        <f>SUM(D273/C273)</f>
        <v>1.1123417921575212</v>
      </c>
      <c r="F273" s="304"/>
    </row>
  </sheetData>
  <sheetProtection/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4" manualBreakCount="4">
    <brk id="46" max="255" man="1"/>
    <brk id="88" max="255" man="1"/>
    <brk id="129" max="255" man="1"/>
    <brk id="17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8">
      <selection activeCell="F21" sqref="F21:F23"/>
    </sheetView>
  </sheetViews>
  <sheetFormatPr defaultColWidth="9.125" defaultRowHeight="12.75"/>
  <cols>
    <col min="1" max="1" width="9.125" style="1144" customWidth="1"/>
    <col min="2" max="2" width="31.875" style="1144" customWidth="1"/>
    <col min="3" max="3" width="13.875" style="1144" customWidth="1"/>
    <col min="4" max="4" width="12.875" style="1144" customWidth="1"/>
    <col min="5" max="5" width="13.125" style="1144" customWidth="1"/>
    <col min="6" max="6" width="13.875" style="1144" customWidth="1"/>
    <col min="7" max="16384" width="9.125" style="1144" customWidth="1"/>
  </cols>
  <sheetData>
    <row r="2" spans="2:6" ht="12.75">
      <c r="B2" s="1477" t="s">
        <v>888</v>
      </c>
      <c r="C2" s="1275"/>
      <c r="D2" s="1275"/>
      <c r="E2" s="1275"/>
      <c r="F2" s="1275"/>
    </row>
    <row r="3" spans="2:6" ht="12">
      <c r="B3" s="1478" t="s">
        <v>889</v>
      </c>
      <c r="C3" s="1479"/>
      <c r="D3" s="1479"/>
      <c r="E3" s="1479"/>
      <c r="F3" s="1479"/>
    </row>
    <row r="4" spans="2:6" ht="12">
      <c r="B4" s="1479"/>
      <c r="C4" s="1479"/>
      <c r="D4" s="1479"/>
      <c r="E4" s="1479"/>
      <c r="F4" s="1479"/>
    </row>
    <row r="5" spans="2:6" ht="12">
      <c r="B5" s="1145"/>
      <c r="C5" s="1145"/>
      <c r="D5" s="1145"/>
      <c r="E5" s="1145"/>
      <c r="F5" s="1145"/>
    </row>
    <row r="6" ht="12.75">
      <c r="F6" s="1146" t="s">
        <v>392</v>
      </c>
    </row>
    <row r="7" spans="2:6" ht="12.75" customHeight="1">
      <c r="B7" s="1480" t="s">
        <v>890</v>
      </c>
      <c r="C7" s="1481" t="s">
        <v>1140</v>
      </c>
      <c r="D7" s="1481" t="s">
        <v>891</v>
      </c>
      <c r="E7" s="1481" t="s">
        <v>892</v>
      </c>
      <c r="F7" s="1481" t="s">
        <v>1141</v>
      </c>
    </row>
    <row r="8" spans="2:6" ht="30.75" customHeight="1">
      <c r="B8" s="1480"/>
      <c r="C8" s="1481"/>
      <c r="D8" s="1481"/>
      <c r="E8" s="1481"/>
      <c r="F8" s="1481"/>
    </row>
    <row r="9" spans="2:6" ht="12.75" customHeight="1">
      <c r="B9" s="1472" t="s">
        <v>893</v>
      </c>
      <c r="C9" s="1473">
        <v>8059284</v>
      </c>
      <c r="D9" s="1473">
        <v>8059284</v>
      </c>
      <c r="E9" s="1473">
        <v>8059284</v>
      </c>
      <c r="F9" s="1473">
        <v>8059284</v>
      </c>
    </row>
    <row r="10" spans="2:6" ht="12.75" customHeight="1">
      <c r="B10" s="1472"/>
      <c r="C10" s="1473"/>
      <c r="D10" s="1473"/>
      <c r="E10" s="1473"/>
      <c r="F10" s="1473"/>
    </row>
    <row r="11" spans="2:6" ht="27" customHeight="1">
      <c r="B11" s="1472"/>
      <c r="C11" s="1473"/>
      <c r="D11" s="1473"/>
      <c r="E11" s="1473"/>
      <c r="F11" s="1473"/>
    </row>
    <row r="12" spans="2:6" ht="12">
      <c r="B12" s="1472" t="s">
        <v>894</v>
      </c>
      <c r="C12" s="1473">
        <v>573000</v>
      </c>
      <c r="D12" s="1473">
        <v>573000</v>
      </c>
      <c r="E12" s="1473">
        <v>573000</v>
      </c>
      <c r="F12" s="1473">
        <v>573000</v>
      </c>
    </row>
    <row r="13" spans="2:6" ht="12">
      <c r="B13" s="1472"/>
      <c r="C13" s="1473"/>
      <c r="D13" s="1473"/>
      <c r="E13" s="1473"/>
      <c r="F13" s="1473"/>
    </row>
    <row r="14" spans="2:6" ht="60" customHeight="1">
      <c r="B14" s="1472"/>
      <c r="C14" s="1473"/>
      <c r="D14" s="1473"/>
      <c r="E14" s="1473"/>
      <c r="F14" s="1473"/>
    </row>
    <row r="15" spans="2:6" ht="12.75" customHeight="1">
      <c r="B15" s="1472" t="s">
        <v>895</v>
      </c>
      <c r="C15" s="1474" t="s">
        <v>896</v>
      </c>
      <c r="D15" s="1474" t="s">
        <v>896</v>
      </c>
      <c r="E15" s="1474" t="s">
        <v>896</v>
      </c>
      <c r="F15" s="1474" t="s">
        <v>896</v>
      </c>
    </row>
    <row r="16" spans="2:6" ht="12.75" customHeight="1">
      <c r="B16" s="1472"/>
      <c r="C16" s="1475"/>
      <c r="D16" s="1475"/>
      <c r="E16" s="1475"/>
      <c r="F16" s="1475"/>
    </row>
    <row r="17" spans="2:6" ht="27" customHeight="1">
      <c r="B17" s="1472"/>
      <c r="C17" s="1476"/>
      <c r="D17" s="1476"/>
      <c r="E17" s="1476"/>
      <c r="F17" s="1476"/>
    </row>
    <row r="18" spans="2:6" ht="12.75" customHeight="1">
      <c r="B18" s="1472" t="s">
        <v>897</v>
      </c>
      <c r="C18" s="1473">
        <v>2444000</v>
      </c>
      <c r="D18" s="1473">
        <v>2444000</v>
      </c>
      <c r="E18" s="1473">
        <v>2444000</v>
      </c>
      <c r="F18" s="1473">
        <v>2444000</v>
      </c>
    </row>
    <row r="19" spans="2:6" ht="15.75" customHeight="1">
      <c r="B19" s="1472"/>
      <c r="C19" s="1473"/>
      <c r="D19" s="1473"/>
      <c r="E19" s="1473"/>
      <c r="F19" s="1473"/>
    </row>
    <row r="20" spans="2:6" ht="43.5" customHeight="1">
      <c r="B20" s="1472"/>
      <c r="C20" s="1473"/>
      <c r="D20" s="1473"/>
      <c r="E20" s="1473"/>
      <c r="F20" s="1473"/>
    </row>
    <row r="21" spans="2:6" ht="12.75" customHeight="1">
      <c r="B21" s="1472" t="s">
        <v>898</v>
      </c>
      <c r="C21" s="1473">
        <v>318560</v>
      </c>
      <c r="D21" s="1473">
        <v>318560</v>
      </c>
      <c r="E21" s="1473">
        <v>318560</v>
      </c>
      <c r="F21" s="1473">
        <v>318560</v>
      </c>
    </row>
    <row r="22" spans="2:6" ht="12.75" customHeight="1">
      <c r="B22" s="1472"/>
      <c r="C22" s="1473"/>
      <c r="D22" s="1473"/>
      <c r="E22" s="1473"/>
      <c r="F22" s="1473"/>
    </row>
    <row r="23" spans="2:6" ht="27" customHeight="1">
      <c r="B23" s="1472"/>
      <c r="C23" s="1473"/>
      <c r="D23" s="1473"/>
      <c r="E23" s="1473"/>
      <c r="F23" s="1473"/>
    </row>
    <row r="24" spans="2:6" ht="12.75" customHeight="1">
      <c r="B24" s="1472" t="s">
        <v>899</v>
      </c>
      <c r="C24" s="1474" t="s">
        <v>896</v>
      </c>
      <c r="D24" s="1474" t="s">
        <v>896</v>
      </c>
      <c r="E24" s="1474" t="s">
        <v>896</v>
      </c>
      <c r="F24" s="1474" t="s">
        <v>896</v>
      </c>
    </row>
    <row r="25" spans="2:6" ht="12.75" customHeight="1">
      <c r="B25" s="1472"/>
      <c r="C25" s="1475"/>
      <c r="D25" s="1475"/>
      <c r="E25" s="1475"/>
      <c r="F25" s="1475"/>
    </row>
    <row r="26" spans="2:6" ht="27" customHeight="1">
      <c r="B26" s="1472"/>
      <c r="C26" s="1476"/>
      <c r="D26" s="1476"/>
      <c r="E26" s="1476"/>
      <c r="F26" s="1476"/>
    </row>
    <row r="27" spans="2:6" ht="12.75" customHeight="1">
      <c r="B27" s="1466" t="s">
        <v>187</v>
      </c>
      <c r="C27" s="1468">
        <f>SUM(C9:C26)</f>
        <v>11394844</v>
      </c>
      <c r="D27" s="1468">
        <f>SUM(D9:D26)</f>
        <v>11394844</v>
      </c>
      <c r="E27" s="1468">
        <f>SUM(E9:E26)</f>
        <v>11394844</v>
      </c>
      <c r="F27" s="1468">
        <f>SUM(F9:F26)</f>
        <v>11394844</v>
      </c>
    </row>
    <row r="28" spans="2:6" ht="12.75" customHeight="1">
      <c r="B28" s="1466"/>
      <c r="C28" s="1468"/>
      <c r="D28" s="1468"/>
      <c r="E28" s="1468"/>
      <c r="F28" s="1468"/>
    </row>
    <row r="29" spans="2:6" ht="27.75" customHeight="1" thickBot="1">
      <c r="B29" s="1467"/>
      <c r="C29" s="1469"/>
      <c r="D29" s="1469"/>
      <c r="E29" s="1469"/>
      <c r="F29" s="1469"/>
    </row>
    <row r="30" spans="2:6" ht="21" customHeight="1" thickTop="1">
      <c r="B30" s="1470" t="s">
        <v>900</v>
      </c>
      <c r="C30" s="1471">
        <v>49591</v>
      </c>
      <c r="D30" s="1471">
        <v>49331</v>
      </c>
      <c r="E30" s="1471">
        <v>49075</v>
      </c>
      <c r="F30" s="1471">
        <v>48812</v>
      </c>
    </row>
    <row r="31" spans="1:6" ht="18.75" customHeight="1">
      <c r="A31" s="1147"/>
      <c r="B31" s="1466"/>
      <c r="C31" s="1468"/>
      <c r="D31" s="1468"/>
      <c r="E31" s="1468"/>
      <c r="F31" s="1468"/>
    </row>
    <row r="32" spans="2:6" ht="18.75" customHeight="1" thickBot="1">
      <c r="B32" s="1467"/>
      <c r="C32" s="1469"/>
      <c r="D32" s="1469"/>
      <c r="E32" s="1469"/>
      <c r="F32" s="1469"/>
    </row>
    <row r="33" ht="12.75" thickTop="1"/>
  </sheetData>
  <sheetProtection/>
  <mergeCells count="47">
    <mergeCell ref="B2:F2"/>
    <mergeCell ref="B3:F4"/>
    <mergeCell ref="B7:B8"/>
    <mergeCell ref="C7:C8"/>
    <mergeCell ref="D7:D8"/>
    <mergeCell ref="E7:E8"/>
    <mergeCell ref="F7:F8"/>
    <mergeCell ref="B9:B11"/>
    <mergeCell ref="C9:C11"/>
    <mergeCell ref="D9:D11"/>
    <mergeCell ref="E9:E11"/>
    <mergeCell ref="F9:F11"/>
    <mergeCell ref="B12:B14"/>
    <mergeCell ref="C12:C14"/>
    <mergeCell ref="D12:D14"/>
    <mergeCell ref="E12:E14"/>
    <mergeCell ref="F12:F14"/>
    <mergeCell ref="B15:B17"/>
    <mergeCell ref="C15:C17"/>
    <mergeCell ref="D15:D17"/>
    <mergeCell ref="E15:E17"/>
    <mergeCell ref="F15:F17"/>
    <mergeCell ref="B18:B20"/>
    <mergeCell ref="C18:C20"/>
    <mergeCell ref="D18:D20"/>
    <mergeCell ref="E18:E20"/>
    <mergeCell ref="F18:F20"/>
    <mergeCell ref="B21:B23"/>
    <mergeCell ref="C21:C23"/>
    <mergeCell ref="D21:D23"/>
    <mergeCell ref="E21:E23"/>
    <mergeCell ref="F21:F23"/>
    <mergeCell ref="B24:B26"/>
    <mergeCell ref="C24:C26"/>
    <mergeCell ref="D24:D26"/>
    <mergeCell ref="E24:E26"/>
    <mergeCell ref="F24:F26"/>
    <mergeCell ref="B27:B29"/>
    <mergeCell ref="C27:C29"/>
    <mergeCell ref="D27:D29"/>
    <mergeCell ref="E27:E29"/>
    <mergeCell ref="F27:F29"/>
    <mergeCell ref="B30:B32"/>
    <mergeCell ref="C30:C32"/>
    <mergeCell ref="D30:D32"/>
    <mergeCell ref="E30:E32"/>
    <mergeCell ref="F30:F32"/>
  </mergeCells>
  <printOptions/>
  <pageMargins left="0.5905511811023623" right="0.7874015748031497" top="0.984251968503937" bottom="0.984251968503937" header="0.5118110236220472" footer="0.5118110236220472"/>
  <pageSetup firstPageNumber="62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374"/>
  <sheetViews>
    <sheetView tabSelected="1" zoomScalePageLayoutView="0" workbookViewId="0" topLeftCell="A334">
      <selection activeCell="A342" sqref="A339:E342"/>
    </sheetView>
  </sheetViews>
  <sheetFormatPr defaultColWidth="9.00390625" defaultRowHeight="12.75"/>
  <cols>
    <col min="3" max="3" width="16.50390625" style="0" customWidth="1"/>
    <col min="4" max="5" width="19.125" style="0" customWidth="1"/>
    <col min="6" max="6" width="11.50390625" style="0" customWidth="1"/>
    <col min="7" max="7" width="9.875" style="0" bestFit="1" customWidth="1"/>
    <col min="8" max="8" width="8.875" style="0" bestFit="1" customWidth="1"/>
  </cols>
  <sheetData>
    <row r="1" spans="1:6" ht="12">
      <c r="A1" s="1519" t="s">
        <v>901</v>
      </c>
      <c r="B1" s="1519"/>
      <c r="C1" s="1519"/>
      <c r="D1" s="1519"/>
      <c r="E1" s="1519"/>
      <c r="F1" s="1519"/>
    </row>
    <row r="2" spans="1:6" ht="12">
      <c r="A2" s="1519" t="s">
        <v>902</v>
      </c>
      <c r="B2" s="1519"/>
      <c r="C2" s="1519"/>
      <c r="D2" s="1519"/>
      <c r="E2" s="1519"/>
      <c r="F2" s="1519"/>
    </row>
    <row r="3" spans="1:6" ht="12">
      <c r="A3" s="1519" t="s">
        <v>1117</v>
      </c>
      <c r="B3" s="1519"/>
      <c r="C3" s="1519"/>
      <c r="D3" s="1519"/>
      <c r="E3" s="1519"/>
      <c r="F3" s="1519"/>
    </row>
    <row r="4" ht="12">
      <c r="F4" s="1148" t="s">
        <v>392</v>
      </c>
    </row>
    <row r="5" spans="1:7" ht="13.5">
      <c r="A5" s="1490" t="s">
        <v>903</v>
      </c>
      <c r="B5" s="1516" t="s">
        <v>904</v>
      </c>
      <c r="C5" s="1516"/>
      <c r="D5" s="1516"/>
      <c r="E5" s="1516"/>
      <c r="F5" s="1520">
        <f>SUM(F8:F17)</f>
        <v>2614656</v>
      </c>
      <c r="G5" s="1149"/>
    </row>
    <row r="6" spans="1:7" ht="13.5">
      <c r="A6" s="1490"/>
      <c r="B6" s="1516"/>
      <c r="C6" s="1516"/>
      <c r="D6" s="1516"/>
      <c r="E6" s="1516"/>
      <c r="F6" s="1521"/>
      <c r="G6" s="1149"/>
    </row>
    <row r="7" spans="1:7" ht="13.5">
      <c r="A7" s="1490"/>
      <c r="B7" s="1516"/>
      <c r="C7" s="1516"/>
      <c r="D7" s="1516"/>
      <c r="E7" s="1516"/>
      <c r="F7" s="1522"/>
      <c r="G7" s="1149"/>
    </row>
    <row r="8" spans="1:7" ht="13.5">
      <c r="A8" s="1486">
        <v>3125</v>
      </c>
      <c r="B8" s="1486"/>
      <c r="C8" s="1487" t="s">
        <v>842</v>
      </c>
      <c r="D8" s="1488"/>
      <c r="E8" s="1489"/>
      <c r="F8" s="1153"/>
      <c r="G8" s="1149"/>
    </row>
    <row r="9" spans="1:7" ht="13.5">
      <c r="A9" s="1486">
        <v>3200</v>
      </c>
      <c r="B9" s="1486"/>
      <c r="C9" s="1487" t="s">
        <v>471</v>
      </c>
      <c r="D9" s="1488"/>
      <c r="E9" s="1489"/>
      <c r="F9" s="1203">
        <f>SUM('3c.m.'!D178)</f>
        <v>121674</v>
      </c>
      <c r="G9" s="1155"/>
    </row>
    <row r="10" spans="1:7" ht="13.5">
      <c r="A10" s="1486">
        <v>3201</v>
      </c>
      <c r="B10" s="1486"/>
      <c r="C10" s="1487" t="s">
        <v>380</v>
      </c>
      <c r="D10" s="1488"/>
      <c r="E10" s="1489"/>
      <c r="F10" s="1203">
        <f>SUM('3c.m.'!D186)</f>
        <v>111462</v>
      </c>
      <c r="G10" s="1155"/>
    </row>
    <row r="11" spans="1:7" ht="13.5">
      <c r="A11" s="1482">
        <v>3208</v>
      </c>
      <c r="B11" s="1482"/>
      <c r="C11" s="1483" t="s">
        <v>201</v>
      </c>
      <c r="D11" s="1484"/>
      <c r="E11" s="1485"/>
      <c r="F11" s="1203">
        <f>SUM('3c.m.'!D236)</f>
        <v>67428</v>
      </c>
      <c r="G11" s="1155"/>
    </row>
    <row r="12" spans="1:7" ht="13.5">
      <c r="A12" s="1482">
        <v>3209</v>
      </c>
      <c r="B12" s="1482"/>
      <c r="C12" s="1483" t="s">
        <v>84</v>
      </c>
      <c r="D12" s="1484"/>
      <c r="E12" s="1485"/>
      <c r="F12" s="1203">
        <f>SUM('3c.m.'!D194)</f>
        <v>10000</v>
      </c>
      <c r="G12" s="1149"/>
    </row>
    <row r="13" spans="1:7" ht="13.5">
      <c r="A13" s="1482">
        <v>3223</v>
      </c>
      <c r="B13" s="1482"/>
      <c r="C13" s="1483" t="s">
        <v>87</v>
      </c>
      <c r="D13" s="1484"/>
      <c r="E13" s="1485"/>
      <c r="F13" s="1203">
        <f>SUM('3c.m.'!D302)</f>
        <v>20000</v>
      </c>
      <c r="G13" s="1149"/>
    </row>
    <row r="14" spans="1:7" ht="13.5">
      <c r="A14" s="1482">
        <v>3000</v>
      </c>
      <c r="B14" s="1482"/>
      <c r="C14" s="1483" t="s">
        <v>905</v>
      </c>
      <c r="D14" s="1484"/>
      <c r="E14" s="1485"/>
      <c r="F14" s="1203">
        <f>SUM('3a.m.'!D65)</f>
        <v>1951332</v>
      </c>
      <c r="G14" s="1149"/>
    </row>
    <row r="15" spans="1:7" ht="13.5">
      <c r="A15" s="1482">
        <v>1801</v>
      </c>
      <c r="B15" s="1482"/>
      <c r="C15" s="1483" t="s">
        <v>906</v>
      </c>
      <c r="D15" s="1484"/>
      <c r="E15" s="1485"/>
      <c r="F15" s="1203">
        <f>SUM('1c.mell '!D75)</f>
        <v>30000</v>
      </c>
      <c r="G15" s="1149"/>
    </row>
    <row r="16" spans="1:7" ht="13.5">
      <c r="A16" s="1482">
        <v>1843</v>
      </c>
      <c r="B16" s="1482"/>
      <c r="C16" s="1483" t="s">
        <v>506</v>
      </c>
      <c r="D16" s="1484"/>
      <c r="E16" s="1485"/>
      <c r="F16" s="1203">
        <f>SUM('1c.mell '!D105)</f>
        <v>55360</v>
      </c>
      <c r="G16" s="1149"/>
    </row>
    <row r="17" spans="1:7" ht="13.5">
      <c r="A17" s="1482">
        <v>1804</v>
      </c>
      <c r="B17" s="1482"/>
      <c r="C17" s="1483" t="s">
        <v>907</v>
      </c>
      <c r="D17" s="1484"/>
      <c r="E17" s="1485"/>
      <c r="F17" s="1203">
        <f>SUM('1c.mell '!D81)</f>
        <v>247400</v>
      </c>
      <c r="G17" s="1149"/>
    </row>
    <row r="18" spans="1:7" ht="13.5">
      <c r="A18" s="1490" t="s">
        <v>908</v>
      </c>
      <c r="B18" s="1516" t="s">
        <v>909</v>
      </c>
      <c r="C18" s="1516"/>
      <c r="D18" s="1516"/>
      <c r="E18" s="1516"/>
      <c r="F18" s="1511">
        <f>SUM(F21:F53)</f>
        <v>5799061</v>
      </c>
      <c r="G18" s="1149"/>
    </row>
    <row r="19" spans="1:7" ht="13.5">
      <c r="A19" s="1490"/>
      <c r="B19" s="1516"/>
      <c r="C19" s="1516"/>
      <c r="D19" s="1516"/>
      <c r="E19" s="1516"/>
      <c r="F19" s="1512"/>
      <c r="G19" s="1149"/>
    </row>
    <row r="20" spans="1:7" ht="13.5">
      <c r="A20" s="1499"/>
      <c r="B20" s="1516"/>
      <c r="C20" s="1516"/>
      <c r="D20" s="1516"/>
      <c r="E20" s="1516"/>
      <c r="F20" s="1513"/>
      <c r="G20" s="1149"/>
    </row>
    <row r="21" spans="1:7" ht="13.5">
      <c r="A21" s="1482">
        <v>3054</v>
      </c>
      <c r="B21" s="1482"/>
      <c r="C21" s="1483" t="s">
        <v>251</v>
      </c>
      <c r="D21" s="1484"/>
      <c r="E21" s="1485"/>
      <c r="F21" s="1204">
        <f>SUM('3c.m.'!D25)</f>
        <v>3000</v>
      </c>
      <c r="G21" s="1149"/>
    </row>
    <row r="22" spans="1:7" ht="13.5">
      <c r="A22" s="1482">
        <v>3111</v>
      </c>
      <c r="B22" s="1482"/>
      <c r="C22" s="1483" t="s">
        <v>167</v>
      </c>
      <c r="D22" s="1484"/>
      <c r="E22" s="1485"/>
      <c r="F22" s="1205">
        <f>SUM('3c.m.'!D61)</f>
        <v>1200000</v>
      </c>
      <c r="G22" s="1149"/>
    </row>
    <row r="23" spans="1:7" ht="13.5">
      <c r="A23" s="1482">
        <v>3114</v>
      </c>
      <c r="B23" s="1482"/>
      <c r="C23" s="1483" t="s">
        <v>129</v>
      </c>
      <c r="D23" s="1484"/>
      <c r="E23" s="1485"/>
      <c r="F23" s="1205">
        <f>SUM('3c.m.'!D77)</f>
        <v>154000</v>
      </c>
      <c r="G23" s="1149"/>
    </row>
    <row r="24" spans="1:7" ht="13.5">
      <c r="A24" s="1482">
        <v>3121</v>
      </c>
      <c r="B24" s="1482"/>
      <c r="C24" s="1483" t="s">
        <v>196</v>
      </c>
      <c r="D24" s="1484"/>
      <c r="E24" s="1485"/>
      <c r="F24" s="1205">
        <f>SUM('3c.m.'!D94)</f>
        <v>25000</v>
      </c>
      <c r="G24" s="1149"/>
    </row>
    <row r="25" spans="1:7" ht="13.5">
      <c r="A25" s="1482">
        <v>3122</v>
      </c>
      <c r="B25" s="1482"/>
      <c r="C25" s="1483" t="s">
        <v>189</v>
      </c>
      <c r="D25" s="1484"/>
      <c r="E25" s="1485"/>
      <c r="F25" s="1205">
        <f>SUM('3c.m.'!D102)</f>
        <v>25000</v>
      </c>
      <c r="G25" s="1149"/>
    </row>
    <row r="26" spans="1:7" ht="13.5">
      <c r="A26" s="1482">
        <v>3123</v>
      </c>
      <c r="B26" s="1482"/>
      <c r="C26" s="1483" t="s">
        <v>128</v>
      </c>
      <c r="D26" s="1484"/>
      <c r="E26" s="1485"/>
      <c r="F26" s="1203">
        <f>SUM('3c.m.'!D110)</f>
        <v>30000</v>
      </c>
      <c r="G26" s="1149"/>
    </row>
    <row r="27" spans="1:7" ht="13.5">
      <c r="A27" s="1482">
        <v>3124</v>
      </c>
      <c r="B27" s="1482"/>
      <c r="C27" s="1483" t="s">
        <v>131</v>
      </c>
      <c r="D27" s="1484"/>
      <c r="E27" s="1485"/>
      <c r="F27" s="1203">
        <f>SUM('3c.m.'!D118)</f>
        <v>10000</v>
      </c>
      <c r="G27" s="1149"/>
    </row>
    <row r="28" spans="1:6" ht="13.5">
      <c r="A28" s="1482">
        <v>3211</v>
      </c>
      <c r="B28" s="1482"/>
      <c r="C28" s="1483" t="s">
        <v>28</v>
      </c>
      <c r="D28" s="1484"/>
      <c r="E28" s="1485"/>
      <c r="F28" s="1206">
        <f>SUM('3c.m.'!D261)</f>
        <v>313754</v>
      </c>
    </row>
    <row r="29" spans="1:6" ht="13.5">
      <c r="A29" s="1482">
        <v>3213</v>
      </c>
      <c r="B29" s="1482"/>
      <c r="C29" s="1483" t="s">
        <v>371</v>
      </c>
      <c r="D29" s="1484"/>
      <c r="E29" s="1485"/>
      <c r="F29" s="1207">
        <f>SUM('3c.m.'!D277)</f>
        <v>532000</v>
      </c>
    </row>
    <row r="30" spans="1:6" ht="13.5">
      <c r="A30" s="1482">
        <v>3925</v>
      </c>
      <c r="B30" s="1482"/>
      <c r="C30" s="1483" t="s">
        <v>29</v>
      </c>
      <c r="D30" s="1484"/>
      <c r="E30" s="1485"/>
      <c r="F30" s="1207">
        <f>SUM('3d.m.'!D15)</f>
        <v>464674</v>
      </c>
    </row>
    <row r="31" spans="1:6" ht="13.5">
      <c r="A31" s="1482">
        <v>4112</v>
      </c>
      <c r="B31" s="1482"/>
      <c r="C31" s="1483" t="s">
        <v>249</v>
      </c>
      <c r="D31" s="1484"/>
      <c r="E31" s="1485"/>
      <c r="F31" s="1207">
        <f>SUM('4.mell.'!D18)</f>
        <v>575000</v>
      </c>
    </row>
    <row r="32" spans="1:6" ht="13.5">
      <c r="A32" s="1482">
        <v>4114</v>
      </c>
      <c r="B32" s="1482"/>
      <c r="C32" s="1483" t="s">
        <v>190</v>
      </c>
      <c r="D32" s="1484"/>
      <c r="E32" s="1485"/>
      <c r="F32" s="1207">
        <f>SUM('4.mell.'!D19)</f>
        <v>144982</v>
      </c>
    </row>
    <row r="33" spans="1:6" ht="13.5">
      <c r="A33" s="1482">
        <v>4115</v>
      </c>
      <c r="B33" s="1482"/>
      <c r="C33" s="1483" t="s">
        <v>434</v>
      </c>
      <c r="D33" s="1484"/>
      <c r="E33" s="1485"/>
      <c r="F33" s="1207">
        <f>SUM('4.mell.'!D20)</f>
        <v>266001</v>
      </c>
    </row>
    <row r="34" spans="1:6" ht="13.5">
      <c r="A34" s="1482">
        <v>4121</v>
      </c>
      <c r="B34" s="1482"/>
      <c r="C34" s="1483" t="s">
        <v>910</v>
      </c>
      <c r="D34" s="1484"/>
      <c r="E34" s="1485"/>
      <c r="F34" s="1207">
        <f>SUM('4.mell.'!D24)</f>
        <v>40000</v>
      </c>
    </row>
    <row r="35" spans="1:6" ht="13.5">
      <c r="A35" s="1482">
        <v>4125</v>
      </c>
      <c r="B35" s="1482"/>
      <c r="C35" s="1483" t="s">
        <v>250</v>
      </c>
      <c r="D35" s="1484"/>
      <c r="E35" s="1485"/>
      <c r="F35" s="1207">
        <f>SUM('4.mell.'!D26)</f>
        <v>101939</v>
      </c>
    </row>
    <row r="36" spans="1:6" ht="13.5">
      <c r="A36" s="1482">
        <v>4122</v>
      </c>
      <c r="B36" s="1482"/>
      <c r="C36" s="1483" t="s">
        <v>911</v>
      </c>
      <c r="D36" s="1484"/>
      <c r="E36" s="1485"/>
      <c r="F36" s="1207">
        <f>SUM('4.mell.'!D25)</f>
        <v>170000</v>
      </c>
    </row>
    <row r="37" spans="1:6" ht="13.5">
      <c r="A37" s="1482">
        <v>3115</v>
      </c>
      <c r="B37" s="1482"/>
      <c r="C37" s="1483" t="s">
        <v>420</v>
      </c>
      <c r="D37" s="1484"/>
      <c r="E37" s="1485"/>
      <c r="F37" s="1207">
        <f>SUM('3c.m.'!D85)</f>
        <v>70000</v>
      </c>
    </row>
    <row r="38" spans="1:6" ht="13.5">
      <c r="A38" s="1482">
        <v>4131</v>
      </c>
      <c r="B38" s="1482"/>
      <c r="C38" s="1483" t="s">
        <v>307</v>
      </c>
      <c r="D38" s="1484"/>
      <c r="E38" s="1485"/>
      <c r="F38" s="1207">
        <f>SUM('4.mell.'!D28)</f>
        <v>61000</v>
      </c>
    </row>
    <row r="39" spans="1:6" ht="13.5">
      <c r="A39" s="1482">
        <v>4133</v>
      </c>
      <c r="B39" s="1482"/>
      <c r="C39" s="1483" t="s">
        <v>308</v>
      </c>
      <c r="D39" s="1484"/>
      <c r="E39" s="1485"/>
      <c r="F39" s="1207">
        <f>SUM('4.mell.'!D30)</f>
        <v>150000</v>
      </c>
    </row>
    <row r="40" spans="1:6" ht="13.5">
      <c r="A40" s="1482">
        <v>4141</v>
      </c>
      <c r="B40" s="1482"/>
      <c r="C40" s="1483" t="s">
        <v>411</v>
      </c>
      <c r="D40" s="1484"/>
      <c r="E40" s="1485"/>
      <c r="F40" s="1207">
        <f>SUM('4.mell.'!D33)</f>
        <v>30000</v>
      </c>
    </row>
    <row r="41" spans="1:6" ht="13.5">
      <c r="A41" s="1482">
        <v>4136</v>
      </c>
      <c r="B41" s="1482"/>
      <c r="C41" s="1483" t="s">
        <v>426</v>
      </c>
      <c r="D41" s="1484"/>
      <c r="E41" s="1485"/>
      <c r="F41" s="1207">
        <f>SUM('4.mell.'!D32)</f>
        <v>51200</v>
      </c>
    </row>
    <row r="42" spans="1:6" ht="13.5">
      <c r="A42" s="1482">
        <v>4265</v>
      </c>
      <c r="B42" s="1482"/>
      <c r="C42" s="1483" t="s">
        <v>37</v>
      </c>
      <c r="D42" s="1484"/>
      <c r="E42" s="1485"/>
      <c r="F42" s="1207">
        <f>SUM('4.mell.'!D45)</f>
        <v>250000</v>
      </c>
    </row>
    <row r="43" spans="1:6" ht="13.5">
      <c r="A43" s="1482">
        <v>4310</v>
      </c>
      <c r="B43" s="1482"/>
      <c r="C43" s="1483" t="s">
        <v>399</v>
      </c>
      <c r="D43" s="1484"/>
      <c r="E43" s="1485"/>
      <c r="F43" s="1207">
        <f>SUM('4.mell.'!D48)</f>
        <v>25000</v>
      </c>
    </row>
    <row r="44" spans="1:6" ht="13.5">
      <c r="A44" s="1482">
        <v>4311</v>
      </c>
      <c r="B44" s="1482"/>
      <c r="C44" s="1483" t="s">
        <v>1165</v>
      </c>
      <c r="D44" s="1484"/>
      <c r="E44" s="1485"/>
      <c r="F44" s="1207">
        <f>SUM('4.mell.'!D49)</f>
        <v>120000</v>
      </c>
    </row>
    <row r="45" spans="1:6" ht="13.5">
      <c r="A45" s="1482">
        <v>5021</v>
      </c>
      <c r="B45" s="1482"/>
      <c r="C45" s="1483" t="s">
        <v>12</v>
      </c>
      <c r="D45" s="1484"/>
      <c r="E45" s="1485"/>
      <c r="F45" s="1207">
        <f>SUM('5.mell. '!D14)</f>
        <v>20000</v>
      </c>
    </row>
    <row r="46" spans="1:6" ht="13.5">
      <c r="A46" s="1486">
        <v>5023</v>
      </c>
      <c r="B46" s="1486"/>
      <c r="C46" s="1487" t="s">
        <v>912</v>
      </c>
      <c r="D46" s="1488"/>
      <c r="E46" s="1489"/>
      <c r="F46" s="1207">
        <f>SUM('5.mell. '!D15)</f>
        <v>264784</v>
      </c>
    </row>
    <row r="47" spans="1:6" ht="13.5">
      <c r="A47" s="1486">
        <v>5024</v>
      </c>
      <c r="B47" s="1486"/>
      <c r="C47" s="1487" t="s">
        <v>449</v>
      </c>
      <c r="D47" s="1488"/>
      <c r="E47" s="1489"/>
      <c r="F47" s="1207">
        <f>SUM('5.mell. '!D16)</f>
        <v>525255</v>
      </c>
    </row>
    <row r="48" spans="1:6" ht="13.5">
      <c r="A48" s="1486">
        <v>5025</v>
      </c>
      <c r="B48" s="1486"/>
      <c r="C48" s="1487" t="s">
        <v>1164</v>
      </c>
      <c r="D48" s="1488"/>
      <c r="E48" s="1489"/>
      <c r="F48" s="1207">
        <f>SUM('5.mell. '!D17)</f>
        <v>60000</v>
      </c>
    </row>
    <row r="49" spans="1:6" ht="13.5">
      <c r="A49" s="1486">
        <v>5032</v>
      </c>
      <c r="B49" s="1486"/>
      <c r="C49" s="1487" t="s">
        <v>1136</v>
      </c>
      <c r="D49" s="1488"/>
      <c r="E49" s="1489"/>
      <c r="F49" s="1207">
        <f>SUM('5.mell. '!D21)</f>
        <v>28500</v>
      </c>
    </row>
    <row r="50" spans="1:6" ht="13.5">
      <c r="A50" s="1486">
        <v>5034</v>
      </c>
      <c r="B50" s="1486"/>
      <c r="C50" s="1487" t="s">
        <v>1137</v>
      </c>
      <c r="D50" s="1488"/>
      <c r="E50" s="1489"/>
      <c r="F50" s="1207">
        <f>SUM('5.mell. '!D23)</f>
        <v>6650</v>
      </c>
    </row>
    <row r="51" spans="1:6" ht="13.5">
      <c r="A51" s="1486">
        <v>5036</v>
      </c>
      <c r="B51" s="1486"/>
      <c r="C51" s="1487" t="s">
        <v>1138</v>
      </c>
      <c r="D51" s="1488"/>
      <c r="E51" s="1489"/>
      <c r="F51" s="1207">
        <f>SUM('5.mell. '!D24)</f>
        <v>15200</v>
      </c>
    </row>
    <row r="52" spans="1:6" ht="13.5">
      <c r="A52" s="1482">
        <v>1851</v>
      </c>
      <c r="B52" s="1482"/>
      <c r="C52" s="1483" t="s">
        <v>517</v>
      </c>
      <c r="D52" s="1484"/>
      <c r="E52" s="1485"/>
      <c r="F52" s="1207">
        <f>SUM('1c.mell '!D114)</f>
        <v>48000</v>
      </c>
    </row>
    <row r="53" spans="1:6" ht="13.5">
      <c r="A53" s="1482">
        <v>1790</v>
      </c>
      <c r="B53" s="1482"/>
      <c r="C53" s="1483" t="s">
        <v>913</v>
      </c>
      <c r="D53" s="1484"/>
      <c r="E53" s="1485"/>
      <c r="F53" s="1207">
        <f>SUM('1c.mell '!D71)</f>
        <v>18122</v>
      </c>
    </row>
    <row r="54" spans="1:6" ht="12">
      <c r="A54" s="1490" t="s">
        <v>914</v>
      </c>
      <c r="B54" s="1516" t="s">
        <v>915</v>
      </c>
      <c r="C54" s="1516"/>
      <c r="D54" s="1516"/>
      <c r="E54" s="1516"/>
      <c r="F54" s="1511">
        <f>SUM(F57:F57)</f>
        <v>88500</v>
      </c>
    </row>
    <row r="55" spans="1:6" ht="12">
      <c r="A55" s="1490"/>
      <c r="B55" s="1516"/>
      <c r="C55" s="1516"/>
      <c r="D55" s="1516"/>
      <c r="E55" s="1516"/>
      <c r="F55" s="1512"/>
    </row>
    <row r="56" spans="1:6" ht="12">
      <c r="A56" s="1490"/>
      <c r="B56" s="1516"/>
      <c r="C56" s="1516"/>
      <c r="D56" s="1516"/>
      <c r="E56" s="1516"/>
      <c r="F56" s="1513"/>
    </row>
    <row r="57" spans="1:8" ht="13.5" customHeight="1">
      <c r="A57" s="1482">
        <v>2985</v>
      </c>
      <c r="B57" s="1482"/>
      <c r="C57" s="1483" t="s">
        <v>676</v>
      </c>
      <c r="D57" s="1484"/>
      <c r="E57" s="1485"/>
      <c r="F57" s="1207">
        <v>88500</v>
      </c>
      <c r="G57" s="60"/>
      <c r="H57" s="60"/>
    </row>
    <row r="58" spans="1:7" ht="13.5" customHeight="1">
      <c r="A58" s="1490" t="s">
        <v>916</v>
      </c>
      <c r="B58" s="1516" t="s">
        <v>917</v>
      </c>
      <c r="C58" s="1516"/>
      <c r="D58" s="1516"/>
      <c r="E58" s="1516"/>
      <c r="F58" s="1511">
        <f>SUM(F61:F61)</f>
        <v>276138</v>
      </c>
      <c r="G58" s="60"/>
    </row>
    <row r="59" spans="1:7" ht="13.5" customHeight="1">
      <c r="A59" s="1490"/>
      <c r="B59" s="1516"/>
      <c r="C59" s="1516"/>
      <c r="D59" s="1516"/>
      <c r="E59" s="1516"/>
      <c r="F59" s="1512"/>
      <c r="G59" s="60"/>
    </row>
    <row r="60" spans="1:7" ht="13.5" customHeight="1">
      <c r="A60" s="1490"/>
      <c r="B60" s="1516"/>
      <c r="C60" s="1516"/>
      <c r="D60" s="1516"/>
      <c r="E60" s="1516"/>
      <c r="F60" s="1513"/>
      <c r="G60" s="60"/>
    </row>
    <row r="61" spans="1:7" ht="13.5" customHeight="1">
      <c r="A61" s="1482">
        <v>1803</v>
      </c>
      <c r="B61" s="1482"/>
      <c r="C61" s="1483" t="s">
        <v>918</v>
      </c>
      <c r="D61" s="1484"/>
      <c r="E61" s="1485"/>
      <c r="F61" s="1203">
        <f>SUM('1c.mell '!D79)</f>
        <v>276138</v>
      </c>
      <c r="G61" s="60"/>
    </row>
    <row r="62" spans="1:6" ht="13.5" customHeight="1">
      <c r="A62" s="1490" t="s">
        <v>919</v>
      </c>
      <c r="B62" s="1516" t="s">
        <v>920</v>
      </c>
      <c r="C62" s="1516"/>
      <c r="D62" s="1516"/>
      <c r="E62" s="1516"/>
      <c r="F62" s="1511">
        <f>SUM(F65:F65)</f>
        <v>718998</v>
      </c>
    </row>
    <row r="63" spans="1:6" ht="13.5" customHeight="1">
      <c r="A63" s="1490"/>
      <c r="B63" s="1516"/>
      <c r="C63" s="1516"/>
      <c r="D63" s="1516"/>
      <c r="E63" s="1516"/>
      <c r="F63" s="1512"/>
    </row>
    <row r="64" spans="1:6" ht="12" customHeight="1">
      <c r="A64" s="1490"/>
      <c r="B64" s="1516"/>
      <c r="C64" s="1516"/>
      <c r="D64" s="1516"/>
      <c r="E64" s="1516"/>
      <c r="F64" s="1513"/>
    </row>
    <row r="65" spans="1:6" ht="13.5">
      <c r="A65" s="1482">
        <v>3030</v>
      </c>
      <c r="B65" s="1482"/>
      <c r="C65" s="1483" t="s">
        <v>921</v>
      </c>
      <c r="D65" s="1484"/>
      <c r="E65" s="1485"/>
      <c r="F65" s="1206">
        <f>SUM('3b.m.'!D48)</f>
        <v>718998</v>
      </c>
    </row>
    <row r="66" spans="1:6" ht="12">
      <c r="A66" s="1490" t="s">
        <v>922</v>
      </c>
      <c r="B66" s="1516" t="s">
        <v>44</v>
      </c>
      <c r="C66" s="1516"/>
      <c r="D66" s="1516"/>
      <c r="E66" s="1516"/>
      <c r="F66" s="1511">
        <f>SUM(F69:F71)</f>
        <v>15200</v>
      </c>
    </row>
    <row r="67" spans="1:6" ht="12">
      <c r="A67" s="1490"/>
      <c r="B67" s="1516"/>
      <c r="C67" s="1516"/>
      <c r="D67" s="1516"/>
      <c r="E67" s="1516"/>
      <c r="F67" s="1512"/>
    </row>
    <row r="68" spans="1:6" ht="12">
      <c r="A68" s="1490"/>
      <c r="B68" s="1516"/>
      <c r="C68" s="1516"/>
      <c r="D68" s="1516"/>
      <c r="E68" s="1516"/>
      <c r="F68" s="1513"/>
    </row>
    <row r="69" spans="1:6" ht="13.5">
      <c r="A69" s="1482">
        <v>3204</v>
      </c>
      <c r="B69" s="1482"/>
      <c r="C69" s="1483" t="s">
        <v>923</v>
      </c>
      <c r="D69" s="1484"/>
      <c r="E69" s="1485"/>
      <c r="F69" s="1203">
        <f>SUM('3c.m.'!D211)</f>
        <v>10200</v>
      </c>
    </row>
    <row r="70" spans="1:6" ht="13.5">
      <c r="A70" s="1482">
        <v>3210</v>
      </c>
      <c r="B70" s="1482"/>
      <c r="C70" s="1483" t="s">
        <v>44</v>
      </c>
      <c r="D70" s="1484"/>
      <c r="E70" s="1485"/>
      <c r="F70" s="1203">
        <f>SUM('3c.m.'!D252)</f>
        <v>2000</v>
      </c>
    </row>
    <row r="71" spans="1:6" ht="13.5">
      <c r="A71" s="1482">
        <v>3924</v>
      </c>
      <c r="B71" s="1482"/>
      <c r="C71" s="1483" t="s">
        <v>453</v>
      </c>
      <c r="D71" s="1484"/>
      <c r="E71" s="1485"/>
      <c r="F71" s="1208">
        <f>SUM('3d.m.'!D14)</f>
        <v>3000</v>
      </c>
    </row>
    <row r="72" spans="1:6" ht="12">
      <c r="A72" s="1490" t="s">
        <v>924</v>
      </c>
      <c r="B72" s="1516" t="s">
        <v>925</v>
      </c>
      <c r="C72" s="1516"/>
      <c r="D72" s="1516"/>
      <c r="E72" s="1516"/>
      <c r="F72" s="1511">
        <f>SUM(F75)</f>
        <v>1000</v>
      </c>
    </row>
    <row r="73" spans="1:6" ht="12">
      <c r="A73" s="1490"/>
      <c r="B73" s="1516"/>
      <c r="C73" s="1516"/>
      <c r="D73" s="1516"/>
      <c r="E73" s="1516"/>
      <c r="F73" s="1512"/>
    </row>
    <row r="74" spans="1:6" ht="12">
      <c r="A74" s="1490"/>
      <c r="B74" s="1516"/>
      <c r="C74" s="1516"/>
      <c r="D74" s="1516"/>
      <c r="E74" s="1516"/>
      <c r="F74" s="1513"/>
    </row>
    <row r="75" spans="1:6" ht="13.5">
      <c r="A75" s="1482">
        <v>3452</v>
      </c>
      <c r="B75" s="1482"/>
      <c r="C75" s="1483" t="s">
        <v>926</v>
      </c>
      <c r="D75" s="1484"/>
      <c r="E75" s="1485"/>
      <c r="F75" s="1203">
        <f>SUM('3c.m.'!D778)</f>
        <v>1000</v>
      </c>
    </row>
    <row r="76" spans="1:6" ht="12" customHeight="1">
      <c r="A76" s="1490" t="s">
        <v>927</v>
      </c>
      <c r="B76" s="1516" t="s">
        <v>928</v>
      </c>
      <c r="C76" s="1516"/>
      <c r="D76" s="1516"/>
      <c r="E76" s="1516"/>
      <c r="F76" s="1511">
        <f>SUM(F79)</f>
        <v>880633</v>
      </c>
    </row>
    <row r="77" spans="1:6" ht="12" customHeight="1">
      <c r="A77" s="1490"/>
      <c r="B77" s="1516"/>
      <c r="C77" s="1516"/>
      <c r="D77" s="1516"/>
      <c r="E77" s="1516"/>
      <c r="F77" s="1512"/>
    </row>
    <row r="78" spans="1:6" ht="12" customHeight="1">
      <c r="A78" s="1490"/>
      <c r="B78" s="1516"/>
      <c r="C78" s="1516"/>
      <c r="D78" s="1516"/>
      <c r="E78" s="1516"/>
      <c r="F78" s="1513"/>
    </row>
    <row r="79" spans="1:7" ht="13.5">
      <c r="A79" s="1482">
        <v>2795</v>
      </c>
      <c r="B79" s="1482"/>
      <c r="C79" s="1483" t="s">
        <v>929</v>
      </c>
      <c r="D79" s="1484"/>
      <c r="E79" s="1485"/>
      <c r="F79" s="1203">
        <v>880633</v>
      </c>
      <c r="G79" s="60"/>
    </row>
    <row r="80" spans="1:6" ht="12">
      <c r="A80" s="1490" t="s">
        <v>930</v>
      </c>
      <c r="B80" s="1516" t="s">
        <v>931</v>
      </c>
      <c r="C80" s="1516"/>
      <c r="D80" s="1516"/>
      <c r="E80" s="1516"/>
      <c r="F80" s="1511">
        <f>SUM(F83)</f>
        <v>15000</v>
      </c>
    </row>
    <row r="81" spans="1:6" ht="12">
      <c r="A81" s="1490"/>
      <c r="B81" s="1516"/>
      <c r="C81" s="1516"/>
      <c r="D81" s="1516"/>
      <c r="E81" s="1516"/>
      <c r="F81" s="1512"/>
    </row>
    <row r="82" spans="1:6" ht="12">
      <c r="A82" s="1490"/>
      <c r="B82" s="1516"/>
      <c r="C82" s="1516"/>
      <c r="D82" s="1516"/>
      <c r="E82" s="1516"/>
      <c r="F82" s="1513"/>
    </row>
    <row r="83" spans="1:6" ht="13.5">
      <c r="A83" s="1482">
        <v>3356</v>
      </c>
      <c r="B83" s="1482"/>
      <c r="C83" s="1483" t="s">
        <v>932</v>
      </c>
      <c r="D83" s="1484"/>
      <c r="E83" s="1485"/>
      <c r="F83" s="1203">
        <f>SUM('3c.m.'!D574)</f>
        <v>15000</v>
      </c>
    </row>
    <row r="84" spans="1:6" ht="12" customHeight="1">
      <c r="A84" s="1490" t="s">
        <v>933</v>
      </c>
      <c r="B84" s="1516" t="s">
        <v>934</v>
      </c>
      <c r="C84" s="1516"/>
      <c r="D84" s="1516"/>
      <c r="E84" s="1516"/>
      <c r="F84" s="1511">
        <f>SUM(F87)</f>
        <v>305160</v>
      </c>
    </row>
    <row r="85" spans="1:6" ht="12" customHeight="1">
      <c r="A85" s="1490"/>
      <c r="B85" s="1516"/>
      <c r="C85" s="1516"/>
      <c r="D85" s="1516"/>
      <c r="E85" s="1516"/>
      <c r="F85" s="1512"/>
    </row>
    <row r="86" spans="1:6" ht="12" customHeight="1">
      <c r="A86" s="1490"/>
      <c r="B86" s="1516"/>
      <c r="C86" s="1516"/>
      <c r="D86" s="1516"/>
      <c r="E86" s="1516"/>
      <c r="F86" s="1513"/>
    </row>
    <row r="87" spans="1:6" ht="13.5">
      <c r="A87" s="1482">
        <v>3941</v>
      </c>
      <c r="B87" s="1482"/>
      <c r="C87" s="1483" t="s">
        <v>935</v>
      </c>
      <c r="D87" s="1484"/>
      <c r="E87" s="1485"/>
      <c r="F87" s="1203">
        <f>SUM('3d.m.'!D31)</f>
        <v>305160</v>
      </c>
    </row>
    <row r="88" spans="1:6" ht="12">
      <c r="A88" s="1490" t="s">
        <v>936</v>
      </c>
      <c r="B88" s="1516" t="s">
        <v>937</v>
      </c>
      <c r="C88" s="1516"/>
      <c r="D88" s="1516"/>
      <c r="E88" s="1516"/>
      <c r="F88" s="1511">
        <f>SUM(F91)</f>
        <v>26500</v>
      </c>
    </row>
    <row r="89" spans="1:6" ht="12">
      <c r="A89" s="1490"/>
      <c r="B89" s="1516"/>
      <c r="C89" s="1516"/>
      <c r="D89" s="1516"/>
      <c r="E89" s="1516"/>
      <c r="F89" s="1512"/>
    </row>
    <row r="90" spans="1:6" ht="12">
      <c r="A90" s="1490"/>
      <c r="B90" s="1516"/>
      <c r="C90" s="1516"/>
      <c r="D90" s="1516"/>
      <c r="E90" s="1516"/>
      <c r="F90" s="1513"/>
    </row>
    <row r="91" spans="1:6" ht="13.5">
      <c r="A91" s="1482">
        <v>3207</v>
      </c>
      <c r="B91" s="1482"/>
      <c r="C91" s="1483" t="s">
        <v>310</v>
      </c>
      <c r="D91" s="1484"/>
      <c r="E91" s="1485"/>
      <c r="F91" s="1203">
        <f>SUM('3c.m.'!D228)</f>
        <v>26500</v>
      </c>
    </row>
    <row r="92" spans="1:6" ht="12">
      <c r="A92" s="1490" t="s">
        <v>938</v>
      </c>
      <c r="B92" s="1516" t="s">
        <v>939</v>
      </c>
      <c r="C92" s="1516"/>
      <c r="D92" s="1516"/>
      <c r="E92" s="1516"/>
      <c r="F92" s="1511">
        <f>SUM(F95:F96)</f>
        <v>1336256</v>
      </c>
    </row>
    <row r="93" spans="1:6" ht="12">
      <c r="A93" s="1490"/>
      <c r="B93" s="1516"/>
      <c r="C93" s="1516"/>
      <c r="D93" s="1516"/>
      <c r="E93" s="1516"/>
      <c r="F93" s="1512"/>
    </row>
    <row r="94" spans="1:6" ht="12">
      <c r="A94" s="1490"/>
      <c r="B94" s="1516"/>
      <c r="C94" s="1516"/>
      <c r="D94" s="1516"/>
      <c r="E94" s="1516"/>
      <c r="F94" s="1513"/>
    </row>
    <row r="95" spans="1:6" ht="13.5">
      <c r="A95" s="1482">
        <v>3212</v>
      </c>
      <c r="B95" s="1482"/>
      <c r="C95" s="1483" t="s">
        <v>940</v>
      </c>
      <c r="D95" s="1484"/>
      <c r="E95" s="1485"/>
      <c r="F95" s="1203">
        <f>SUM('3c.m.'!D269)</f>
        <v>1176561</v>
      </c>
    </row>
    <row r="96" spans="1:6" ht="13.5">
      <c r="A96" s="1482">
        <v>3926</v>
      </c>
      <c r="B96" s="1482"/>
      <c r="C96" s="1483" t="s">
        <v>1162</v>
      </c>
      <c r="D96" s="1484"/>
      <c r="E96" s="1485"/>
      <c r="F96" s="1208">
        <f>SUM('3d.m.'!D16)</f>
        <v>159695</v>
      </c>
    </row>
    <row r="97" spans="1:6" ht="12" customHeight="1">
      <c r="A97" s="1490" t="s">
        <v>941</v>
      </c>
      <c r="B97" s="1516" t="s">
        <v>942</v>
      </c>
      <c r="C97" s="1516"/>
      <c r="D97" s="1516"/>
      <c r="E97" s="1516"/>
      <c r="F97" s="1511">
        <f>SUM(F100)</f>
        <v>34500</v>
      </c>
    </row>
    <row r="98" spans="1:6" ht="12" customHeight="1">
      <c r="A98" s="1490"/>
      <c r="B98" s="1516"/>
      <c r="C98" s="1516"/>
      <c r="D98" s="1516"/>
      <c r="E98" s="1516"/>
      <c r="F98" s="1512"/>
    </row>
    <row r="99" spans="1:6" ht="12" customHeight="1">
      <c r="A99" s="1490"/>
      <c r="B99" s="1516"/>
      <c r="C99" s="1516"/>
      <c r="D99" s="1516"/>
      <c r="E99" s="1516"/>
      <c r="F99" s="1513"/>
    </row>
    <row r="100" spans="1:6" ht="13.5">
      <c r="A100" s="1482">
        <v>3205</v>
      </c>
      <c r="B100" s="1482"/>
      <c r="C100" s="1483" t="s">
        <v>382</v>
      </c>
      <c r="D100" s="1484"/>
      <c r="E100" s="1485"/>
      <c r="F100" s="1203">
        <f>SUM('3c.m.'!D220)</f>
        <v>34500</v>
      </c>
    </row>
    <row r="101" spans="1:6" ht="12">
      <c r="A101" s="1490" t="s">
        <v>943</v>
      </c>
      <c r="B101" s="1516" t="s">
        <v>944</v>
      </c>
      <c r="C101" s="1516"/>
      <c r="D101" s="1516"/>
      <c r="E101" s="1516"/>
      <c r="F101" s="1511">
        <f>SUM(F104:F105)</f>
        <v>149679</v>
      </c>
    </row>
    <row r="102" spans="1:6" ht="12">
      <c r="A102" s="1490"/>
      <c r="B102" s="1516"/>
      <c r="C102" s="1516"/>
      <c r="D102" s="1516"/>
      <c r="E102" s="1516"/>
      <c r="F102" s="1512"/>
    </row>
    <row r="103" spans="1:6" ht="12">
      <c r="A103" s="1490"/>
      <c r="B103" s="1516"/>
      <c r="C103" s="1516"/>
      <c r="D103" s="1516"/>
      <c r="E103" s="1516"/>
      <c r="F103" s="1513"/>
    </row>
    <row r="104" spans="1:6" ht="13.5">
      <c r="A104" s="1482">
        <v>5030</v>
      </c>
      <c r="B104" s="1482"/>
      <c r="C104" s="1156" t="s">
        <v>460</v>
      </c>
      <c r="D104" s="1157"/>
      <c r="E104" s="1158"/>
      <c r="F104" s="1206">
        <f>SUM('5.mell. '!D20)</f>
        <v>16150</v>
      </c>
    </row>
    <row r="105" spans="1:6" ht="13.5">
      <c r="A105" s="1482">
        <v>5037</v>
      </c>
      <c r="B105" s="1482"/>
      <c r="C105" s="1156" t="s">
        <v>1139</v>
      </c>
      <c r="D105" s="1157"/>
      <c r="E105" s="1158"/>
      <c r="F105" s="1207">
        <f>SUM('5.mell. '!D25)</f>
        <v>133529</v>
      </c>
    </row>
    <row r="106" spans="1:6" ht="12">
      <c r="A106" s="1490" t="s">
        <v>945</v>
      </c>
      <c r="B106" s="1516" t="s">
        <v>946</v>
      </c>
      <c r="C106" s="1516"/>
      <c r="D106" s="1516"/>
      <c r="E106" s="1516"/>
      <c r="F106" s="1511">
        <f>SUM(F109)</f>
        <v>407766</v>
      </c>
    </row>
    <row r="107" spans="1:6" ht="12">
      <c r="A107" s="1490"/>
      <c r="B107" s="1516"/>
      <c r="C107" s="1516"/>
      <c r="D107" s="1516"/>
      <c r="E107" s="1516"/>
      <c r="F107" s="1512"/>
    </row>
    <row r="108" spans="1:6" ht="12">
      <c r="A108" s="1490"/>
      <c r="B108" s="1516"/>
      <c r="C108" s="1516"/>
      <c r="D108" s="1516"/>
      <c r="E108" s="1516"/>
      <c r="F108" s="1513"/>
    </row>
    <row r="109" spans="1:6" ht="13.5">
      <c r="A109" s="1482">
        <v>3216</v>
      </c>
      <c r="B109" s="1482"/>
      <c r="C109" s="1483" t="s">
        <v>947</v>
      </c>
      <c r="D109" s="1484"/>
      <c r="E109" s="1485"/>
      <c r="F109" s="1203">
        <f>SUM('3c.m.'!D293)</f>
        <v>407766</v>
      </c>
    </row>
    <row r="110" spans="1:6" ht="12">
      <c r="A110" s="1490" t="s">
        <v>948</v>
      </c>
      <c r="B110" s="1516" t="s">
        <v>949</v>
      </c>
      <c r="C110" s="1516"/>
      <c r="D110" s="1516"/>
      <c r="E110" s="1516"/>
      <c r="F110" s="1511">
        <f>SUM(F113:F131)</f>
        <v>1305584</v>
      </c>
    </row>
    <row r="111" spans="1:6" ht="12">
      <c r="A111" s="1490"/>
      <c r="B111" s="1516"/>
      <c r="C111" s="1516"/>
      <c r="D111" s="1516"/>
      <c r="E111" s="1516"/>
      <c r="F111" s="1512"/>
    </row>
    <row r="112" spans="1:6" ht="12">
      <c r="A112" s="1490"/>
      <c r="B112" s="1516"/>
      <c r="C112" s="1516"/>
      <c r="D112" s="1516"/>
      <c r="E112" s="1516"/>
      <c r="F112" s="1513"/>
    </row>
    <row r="113" spans="1:6" ht="13.5">
      <c r="A113" s="1482">
        <v>3052</v>
      </c>
      <c r="B113" s="1482"/>
      <c r="C113" s="1483" t="s">
        <v>24</v>
      </c>
      <c r="D113" s="1484"/>
      <c r="E113" s="1485"/>
      <c r="F113" s="1203">
        <f>SUM('3c.m.'!D17)</f>
        <v>5000</v>
      </c>
    </row>
    <row r="114" spans="1:6" ht="13.5">
      <c r="A114" s="1482">
        <v>3061</v>
      </c>
      <c r="B114" s="1482"/>
      <c r="C114" s="1483" t="s">
        <v>127</v>
      </c>
      <c r="D114" s="1484"/>
      <c r="E114" s="1485"/>
      <c r="F114" s="1203">
        <f>SUM('3c.m.'!D34)</f>
        <v>2500</v>
      </c>
    </row>
    <row r="115" spans="1:6" ht="13.5">
      <c r="A115" s="1482">
        <v>3071</v>
      </c>
      <c r="B115" s="1482"/>
      <c r="C115" s="1483" t="s">
        <v>146</v>
      </c>
      <c r="D115" s="1484"/>
      <c r="E115" s="1485"/>
      <c r="F115" s="1203">
        <f>SUM('3c.m.'!D42)</f>
        <v>6000</v>
      </c>
    </row>
    <row r="116" spans="1:6" ht="13.5">
      <c r="A116" s="1482">
        <v>3203</v>
      </c>
      <c r="B116" s="1482"/>
      <c r="C116" s="1483" t="s">
        <v>178</v>
      </c>
      <c r="D116" s="1484"/>
      <c r="E116" s="1485"/>
      <c r="F116" s="1203">
        <f>SUM('3c.m.'!D203)</f>
        <v>8000</v>
      </c>
    </row>
    <row r="117" spans="1:6" ht="13.5">
      <c r="A117" s="1482">
        <v>3214</v>
      </c>
      <c r="B117" s="1482"/>
      <c r="C117" s="1483" t="s">
        <v>387</v>
      </c>
      <c r="D117" s="1484"/>
      <c r="E117" s="1485"/>
      <c r="F117" s="1203">
        <f>SUM('3c.m.'!D285)</f>
        <v>28509</v>
      </c>
    </row>
    <row r="118" spans="1:6" ht="13.5">
      <c r="A118" s="1482">
        <v>3224</v>
      </c>
      <c r="B118" s="1482"/>
      <c r="C118" s="1483" t="s">
        <v>1169</v>
      </c>
      <c r="D118" s="1484"/>
      <c r="E118" s="1485"/>
      <c r="F118" s="1203">
        <f>SUM('3c.m.'!D310)</f>
        <v>12000</v>
      </c>
    </row>
    <row r="119" spans="1:6" ht="13.5">
      <c r="A119" s="1482">
        <v>3424</v>
      </c>
      <c r="B119" s="1482"/>
      <c r="C119" s="1483" t="s">
        <v>317</v>
      </c>
      <c r="D119" s="1484"/>
      <c r="E119" s="1485"/>
      <c r="F119" s="1203">
        <f>SUM('3c.m.'!D681)</f>
        <v>9000</v>
      </c>
    </row>
    <row r="120" spans="1:6" ht="13.5">
      <c r="A120" s="1482">
        <v>3425</v>
      </c>
      <c r="B120" s="1482"/>
      <c r="C120" s="1483" t="s">
        <v>45</v>
      </c>
      <c r="D120" s="1484"/>
      <c r="E120" s="1485"/>
      <c r="F120" s="1203">
        <f>SUM('3c.m.'!D689)</f>
        <v>5000</v>
      </c>
    </row>
    <row r="121" spans="1:6" ht="13.5">
      <c r="A121" s="1482">
        <v>3427</v>
      </c>
      <c r="B121" s="1482"/>
      <c r="C121" s="1483" t="s">
        <v>46</v>
      </c>
      <c r="D121" s="1484"/>
      <c r="E121" s="1485"/>
      <c r="F121" s="1203">
        <f>SUM('3c.m.'!D705)</f>
        <v>23000</v>
      </c>
    </row>
    <row r="122" spans="1:6" ht="13.5">
      <c r="A122" s="1482">
        <v>3928</v>
      </c>
      <c r="B122" s="1482"/>
      <c r="C122" s="1483" t="s">
        <v>161</v>
      </c>
      <c r="D122" s="1484"/>
      <c r="E122" s="1485"/>
      <c r="F122" s="1203">
        <f>SUM('3d.m.'!D17)</f>
        <v>192000</v>
      </c>
    </row>
    <row r="123" spans="1:6" ht="13.5">
      <c r="A123" s="1482">
        <v>3112</v>
      </c>
      <c r="B123" s="1482"/>
      <c r="C123" s="1483" t="s">
        <v>469</v>
      </c>
      <c r="D123" s="1484"/>
      <c r="E123" s="1485"/>
      <c r="F123" s="1203">
        <f>SUM('3c.m.'!D69)</f>
        <v>25000</v>
      </c>
    </row>
    <row r="124" spans="1:6" ht="13.5">
      <c r="A124" s="1482">
        <v>3911</v>
      </c>
      <c r="B124" s="1482"/>
      <c r="C124" s="1483" t="s">
        <v>950</v>
      </c>
      <c r="D124" s="1484"/>
      <c r="E124" s="1485"/>
      <c r="F124" s="1208">
        <f>SUM('3d.m.'!D9)</f>
        <v>15000</v>
      </c>
    </row>
    <row r="125" spans="1:6" ht="13.5">
      <c r="A125" s="1482">
        <v>4013</v>
      </c>
      <c r="B125" s="1482"/>
      <c r="C125" s="1483" t="s">
        <v>951</v>
      </c>
      <c r="D125" s="1484"/>
      <c r="E125" s="1485"/>
      <c r="F125" s="1203">
        <f>SUM('4.mell.'!D11)</f>
        <v>6000</v>
      </c>
    </row>
    <row r="126" spans="1:6" ht="13.5">
      <c r="A126" s="1482">
        <v>4014</v>
      </c>
      <c r="B126" s="1482"/>
      <c r="C126" s="1483" t="s">
        <v>952</v>
      </c>
      <c r="D126" s="1484"/>
      <c r="E126" s="1485"/>
      <c r="F126" s="1203">
        <f>SUM('4.mell.'!D12)</f>
        <v>15000</v>
      </c>
    </row>
    <row r="127" spans="1:6" ht="13.5">
      <c r="A127" s="1482">
        <v>4120</v>
      </c>
      <c r="B127" s="1482"/>
      <c r="C127" s="1156" t="s">
        <v>253</v>
      </c>
      <c r="D127" s="1157"/>
      <c r="E127" s="1158"/>
      <c r="F127" s="1203">
        <f>SUM('4.mell.'!D23)</f>
        <v>856040</v>
      </c>
    </row>
    <row r="128" spans="1:6" ht="13.5">
      <c r="A128" s="1482">
        <v>4132</v>
      </c>
      <c r="B128" s="1482"/>
      <c r="C128" s="1483" t="s">
        <v>130</v>
      </c>
      <c r="D128" s="1484"/>
      <c r="E128" s="1485"/>
      <c r="F128" s="1203">
        <f>SUM('4.mell.'!D29)</f>
        <v>40000</v>
      </c>
    </row>
    <row r="129" spans="1:6" ht="13.5">
      <c r="A129" s="1482">
        <v>5012</v>
      </c>
      <c r="B129" s="1482"/>
      <c r="C129" s="1483" t="s">
        <v>470</v>
      </c>
      <c r="D129" s="1484"/>
      <c r="E129" s="1485"/>
      <c r="F129" s="1203">
        <f>SUM('5.mell. '!D11)</f>
        <v>2000</v>
      </c>
    </row>
    <row r="130" spans="1:6" ht="13.5">
      <c r="A130" s="1482">
        <v>5033</v>
      </c>
      <c r="B130" s="1482"/>
      <c r="C130" s="1483" t="s">
        <v>30</v>
      </c>
      <c r="D130" s="1484"/>
      <c r="E130" s="1485"/>
      <c r="F130" s="1203">
        <f>SUM('5.mell. '!D22)</f>
        <v>5000</v>
      </c>
    </row>
    <row r="131" spans="1:6" ht="13.5">
      <c r="A131" s="1482">
        <v>5039</v>
      </c>
      <c r="B131" s="1482"/>
      <c r="C131" s="1483" t="s">
        <v>953</v>
      </c>
      <c r="D131" s="1484"/>
      <c r="E131" s="1485"/>
      <c r="F131" s="1203">
        <f>SUM('5.mell. '!D26)</f>
        <v>50535</v>
      </c>
    </row>
    <row r="132" spans="1:6" ht="12" customHeight="1">
      <c r="A132" s="1490" t="s">
        <v>954</v>
      </c>
      <c r="B132" s="1516" t="s">
        <v>955</v>
      </c>
      <c r="C132" s="1516"/>
      <c r="D132" s="1516"/>
      <c r="E132" s="1516"/>
      <c r="F132" s="1511">
        <f>SUM(F135:F136)</f>
        <v>254365</v>
      </c>
    </row>
    <row r="133" spans="1:6" ht="12" customHeight="1">
      <c r="A133" s="1490"/>
      <c r="B133" s="1516"/>
      <c r="C133" s="1516"/>
      <c r="D133" s="1516"/>
      <c r="E133" s="1516"/>
      <c r="F133" s="1512"/>
    </row>
    <row r="134" spans="1:6" ht="12" customHeight="1">
      <c r="A134" s="1490"/>
      <c r="B134" s="1516"/>
      <c r="C134" s="1516"/>
      <c r="D134" s="1516"/>
      <c r="E134" s="1516"/>
      <c r="F134" s="1513"/>
    </row>
    <row r="135" spans="1:6" ht="12" customHeight="1">
      <c r="A135" s="1482">
        <v>3944</v>
      </c>
      <c r="B135" s="1482"/>
      <c r="C135" s="1483" t="s">
        <v>463</v>
      </c>
      <c r="D135" s="1484"/>
      <c r="E135" s="1485"/>
      <c r="F135" s="1203">
        <f>SUM('3d.m.'!D37)</f>
        <v>57365</v>
      </c>
    </row>
    <row r="136" spans="1:6" ht="13.5">
      <c r="A136" s="1482">
        <v>3302</v>
      </c>
      <c r="B136" s="1482"/>
      <c r="C136" s="1483" t="s">
        <v>956</v>
      </c>
      <c r="D136" s="1484"/>
      <c r="E136" s="1485"/>
      <c r="F136" s="1203">
        <f>SUM('3c.m.'!D327)</f>
        <v>197000</v>
      </c>
    </row>
    <row r="137" spans="1:6" ht="12" customHeight="1">
      <c r="A137" s="1490" t="s">
        <v>957</v>
      </c>
      <c r="B137" s="1516" t="s">
        <v>958</v>
      </c>
      <c r="C137" s="1516"/>
      <c r="D137" s="1516"/>
      <c r="E137" s="1516"/>
      <c r="F137" s="1511">
        <f>SUM(F140)</f>
        <v>5000</v>
      </c>
    </row>
    <row r="138" spans="1:6" ht="12" customHeight="1">
      <c r="A138" s="1490"/>
      <c r="B138" s="1516"/>
      <c r="C138" s="1516"/>
      <c r="D138" s="1516"/>
      <c r="E138" s="1516"/>
      <c r="F138" s="1512"/>
    </row>
    <row r="139" spans="1:6" ht="12" customHeight="1">
      <c r="A139" s="1490"/>
      <c r="B139" s="1516"/>
      <c r="C139" s="1516"/>
      <c r="D139" s="1516"/>
      <c r="E139" s="1516"/>
      <c r="F139" s="1513"/>
    </row>
    <row r="140" spans="1:6" ht="12" customHeight="1">
      <c r="A140" s="1482">
        <v>3357</v>
      </c>
      <c r="B140" s="1482"/>
      <c r="C140" s="1483" t="s">
        <v>959</v>
      </c>
      <c r="D140" s="1484"/>
      <c r="E140" s="1485"/>
      <c r="F140" s="1203">
        <f>SUM('3c.m.'!D582)</f>
        <v>5000</v>
      </c>
    </row>
    <row r="141" spans="1:6" ht="12">
      <c r="A141" s="1490" t="s">
        <v>960</v>
      </c>
      <c r="B141" s="1516" t="s">
        <v>961</v>
      </c>
      <c r="C141" s="1516"/>
      <c r="D141" s="1516"/>
      <c r="E141" s="1516"/>
      <c r="F141" s="1511">
        <f>SUM(F144:F144)</f>
        <v>11000</v>
      </c>
    </row>
    <row r="142" spans="1:6" ht="12">
      <c r="A142" s="1490"/>
      <c r="B142" s="1516"/>
      <c r="C142" s="1516"/>
      <c r="D142" s="1516"/>
      <c r="E142" s="1516"/>
      <c r="F142" s="1512"/>
    </row>
    <row r="143" spans="1:6" ht="12">
      <c r="A143" s="1490"/>
      <c r="B143" s="1516"/>
      <c r="C143" s="1516"/>
      <c r="D143" s="1516"/>
      <c r="E143" s="1516"/>
      <c r="F143" s="1513"/>
    </row>
    <row r="144" spans="1:6" ht="13.5">
      <c r="A144" s="1482">
        <v>3301</v>
      </c>
      <c r="B144" s="1482"/>
      <c r="C144" s="1483" t="s">
        <v>158</v>
      </c>
      <c r="D144" s="1484"/>
      <c r="E144" s="1485"/>
      <c r="F144" s="1203">
        <f>SUM('3c.m.'!D319)</f>
        <v>11000</v>
      </c>
    </row>
    <row r="145" spans="1:6" ht="12">
      <c r="A145" s="1490" t="s">
        <v>963</v>
      </c>
      <c r="B145" s="1516" t="s">
        <v>964</v>
      </c>
      <c r="C145" s="1516"/>
      <c r="D145" s="1516"/>
      <c r="E145" s="1516"/>
      <c r="F145" s="1511">
        <f>SUM(F148)</f>
        <v>20000</v>
      </c>
    </row>
    <row r="146" spans="1:6" ht="12">
      <c r="A146" s="1490"/>
      <c r="B146" s="1516"/>
      <c r="C146" s="1516"/>
      <c r="D146" s="1516"/>
      <c r="E146" s="1516"/>
      <c r="F146" s="1512"/>
    </row>
    <row r="147" spans="1:6" ht="12">
      <c r="A147" s="1490"/>
      <c r="B147" s="1516"/>
      <c r="C147" s="1516"/>
      <c r="D147" s="1516"/>
      <c r="E147" s="1516"/>
      <c r="F147" s="1513"/>
    </row>
    <row r="148" spans="1:6" ht="13.5">
      <c r="A148" s="1482">
        <v>3416</v>
      </c>
      <c r="B148" s="1482"/>
      <c r="C148" s="1483" t="s">
        <v>183</v>
      </c>
      <c r="D148" s="1484"/>
      <c r="E148" s="1485"/>
      <c r="F148" s="1203">
        <f>SUM('3c.m.'!D648)</f>
        <v>20000</v>
      </c>
    </row>
    <row r="149" spans="1:6" ht="12">
      <c r="A149" s="1490" t="s">
        <v>965</v>
      </c>
      <c r="B149" s="1516" t="s">
        <v>966</v>
      </c>
      <c r="C149" s="1516"/>
      <c r="D149" s="1516"/>
      <c r="E149" s="1516"/>
      <c r="F149" s="1511">
        <f>SUM(F152:F152)</f>
        <v>12000</v>
      </c>
    </row>
    <row r="150" spans="1:6" ht="12">
      <c r="A150" s="1490"/>
      <c r="B150" s="1516"/>
      <c r="C150" s="1516"/>
      <c r="D150" s="1516"/>
      <c r="E150" s="1516"/>
      <c r="F150" s="1512"/>
    </row>
    <row r="151" spans="1:6" ht="12">
      <c r="A151" s="1490"/>
      <c r="B151" s="1516"/>
      <c r="C151" s="1516"/>
      <c r="D151" s="1516"/>
      <c r="E151" s="1516"/>
      <c r="F151" s="1513"/>
    </row>
    <row r="152" spans="1:6" ht="13.5">
      <c r="A152" s="1482">
        <v>3413</v>
      </c>
      <c r="B152" s="1482"/>
      <c r="C152" s="1483" t="s">
        <v>147</v>
      </c>
      <c r="D152" s="1484"/>
      <c r="E152" s="1485"/>
      <c r="F152" s="1203">
        <f>SUM('3c.m.'!D624)</f>
        <v>12000</v>
      </c>
    </row>
    <row r="153" spans="1:6" ht="12">
      <c r="A153" s="1490" t="s">
        <v>967</v>
      </c>
      <c r="B153" s="1516" t="s">
        <v>968</v>
      </c>
      <c r="C153" s="1516"/>
      <c r="D153" s="1516"/>
      <c r="E153" s="1516"/>
      <c r="F153" s="1511">
        <f>SUM(F156:F158)</f>
        <v>18000</v>
      </c>
    </row>
    <row r="154" spans="1:6" ht="12">
      <c r="A154" s="1490"/>
      <c r="B154" s="1516"/>
      <c r="C154" s="1516"/>
      <c r="D154" s="1516"/>
      <c r="E154" s="1516"/>
      <c r="F154" s="1512"/>
    </row>
    <row r="155" spans="1:6" ht="12">
      <c r="A155" s="1490"/>
      <c r="B155" s="1516"/>
      <c r="C155" s="1516"/>
      <c r="D155" s="1516"/>
      <c r="E155" s="1516"/>
      <c r="F155" s="1513"/>
    </row>
    <row r="156" spans="1:6" ht="13.5">
      <c r="A156" s="1482">
        <v>3412</v>
      </c>
      <c r="B156" s="1482"/>
      <c r="C156" s="1483" t="s">
        <v>418</v>
      </c>
      <c r="D156" s="1484"/>
      <c r="E156" s="1485"/>
      <c r="F156" s="1203">
        <f>SUM('3c.m.'!D616)</f>
        <v>11000</v>
      </c>
    </row>
    <row r="157" spans="1:6" ht="13.5">
      <c r="A157" s="1482">
        <v>3414</v>
      </c>
      <c r="B157" s="1482"/>
      <c r="C157" s="1483" t="s">
        <v>89</v>
      </c>
      <c r="D157" s="1484"/>
      <c r="E157" s="1485"/>
      <c r="F157" s="1203">
        <f>SUM('3c.m.'!D632)</f>
        <v>3000</v>
      </c>
    </row>
    <row r="158" spans="1:6" ht="13.5">
      <c r="A158" s="1482">
        <v>3415</v>
      </c>
      <c r="B158" s="1482"/>
      <c r="C158" s="1483" t="s">
        <v>64</v>
      </c>
      <c r="D158" s="1484"/>
      <c r="E158" s="1485"/>
      <c r="F158" s="1203">
        <f>SUM('3c.m.'!D640)</f>
        <v>4000</v>
      </c>
    </row>
    <row r="159" spans="1:6" ht="12">
      <c r="A159" s="1490" t="s">
        <v>969</v>
      </c>
      <c r="B159" s="1516" t="s">
        <v>970</v>
      </c>
      <c r="C159" s="1516"/>
      <c r="D159" s="1516"/>
      <c r="E159" s="1516"/>
      <c r="F159" s="1511">
        <f>SUM(F162)</f>
        <v>12000</v>
      </c>
    </row>
    <row r="160" spans="1:6" ht="12">
      <c r="A160" s="1490"/>
      <c r="B160" s="1516"/>
      <c r="C160" s="1516"/>
      <c r="D160" s="1516"/>
      <c r="E160" s="1516"/>
      <c r="F160" s="1512"/>
    </row>
    <row r="161" spans="1:6" ht="12">
      <c r="A161" s="1490"/>
      <c r="B161" s="1516"/>
      <c r="C161" s="1516"/>
      <c r="D161" s="1516"/>
      <c r="E161" s="1516"/>
      <c r="F161" s="1513"/>
    </row>
    <row r="162" spans="1:6" ht="13.5">
      <c r="A162" s="1482">
        <v>2795</v>
      </c>
      <c r="B162" s="1482"/>
      <c r="C162" s="1483" t="s">
        <v>962</v>
      </c>
      <c r="D162" s="1484"/>
      <c r="E162" s="1485"/>
      <c r="F162" s="1203">
        <v>12000</v>
      </c>
    </row>
    <row r="163" spans="1:6" ht="12">
      <c r="A163" s="1490" t="s">
        <v>971</v>
      </c>
      <c r="B163" s="1516" t="s">
        <v>972</v>
      </c>
      <c r="C163" s="1516"/>
      <c r="D163" s="1516"/>
      <c r="E163" s="1516"/>
      <c r="F163" s="1511">
        <f>SUM(F166:F173)</f>
        <v>30937</v>
      </c>
    </row>
    <row r="164" spans="1:6" ht="12">
      <c r="A164" s="1490"/>
      <c r="B164" s="1516"/>
      <c r="C164" s="1516"/>
      <c r="D164" s="1516"/>
      <c r="E164" s="1516"/>
      <c r="F164" s="1512"/>
    </row>
    <row r="165" spans="1:6" ht="12">
      <c r="A165" s="1490"/>
      <c r="B165" s="1516"/>
      <c r="C165" s="1516"/>
      <c r="D165" s="1516"/>
      <c r="E165" s="1516"/>
      <c r="F165" s="1513"/>
    </row>
    <row r="166" spans="1:6" ht="13.5">
      <c r="A166" s="1482">
        <v>3421</v>
      </c>
      <c r="B166" s="1482"/>
      <c r="C166" s="1483" t="s">
        <v>433</v>
      </c>
      <c r="D166" s="1484"/>
      <c r="E166" s="1485"/>
      <c r="F166" s="1203">
        <f>SUM('3c.m.'!D657)</f>
        <v>4000</v>
      </c>
    </row>
    <row r="167" spans="1:6" ht="13.5">
      <c r="A167" s="1482">
        <v>3429</v>
      </c>
      <c r="B167" s="1482"/>
      <c r="C167" s="1483" t="s">
        <v>32</v>
      </c>
      <c r="D167" s="1484"/>
      <c r="E167" s="1485"/>
      <c r="F167" s="1203">
        <f>SUM('3c.m.'!D721)</f>
        <v>2500</v>
      </c>
    </row>
    <row r="168" spans="1:6" ht="13.5">
      <c r="A168" s="1482">
        <v>3431</v>
      </c>
      <c r="B168" s="1482"/>
      <c r="C168" s="1483" t="s">
        <v>594</v>
      </c>
      <c r="D168" s="1484"/>
      <c r="E168" s="1485"/>
      <c r="F168" s="1203">
        <f>SUM('3c.m.'!D729)</f>
        <v>5000</v>
      </c>
    </row>
    <row r="169" spans="1:6" ht="13.5">
      <c r="A169" s="1482">
        <v>3432</v>
      </c>
      <c r="B169" s="1482"/>
      <c r="C169" s="1483" t="s">
        <v>973</v>
      </c>
      <c r="D169" s="1484"/>
      <c r="E169" s="1485"/>
      <c r="F169" s="1203">
        <f>SUM('3c.m.'!D729)</f>
        <v>5000</v>
      </c>
    </row>
    <row r="170" spans="1:6" ht="13.5">
      <c r="A170" s="1482">
        <v>3433</v>
      </c>
      <c r="B170" s="1482"/>
      <c r="C170" s="1483" t="s">
        <v>539</v>
      </c>
      <c r="D170" s="1484"/>
      <c r="E170" s="1485"/>
      <c r="F170" s="1203">
        <f>SUM('3c.m.'!D746)</f>
        <v>3000</v>
      </c>
    </row>
    <row r="171" spans="1:6" ht="13.5">
      <c r="A171" s="1482">
        <v>3434</v>
      </c>
      <c r="B171" s="1482"/>
      <c r="C171" s="1483" t="s">
        <v>406</v>
      </c>
      <c r="D171" s="1484"/>
      <c r="E171" s="1485"/>
      <c r="F171" s="1203">
        <f>SUM('3c.m.'!D754)</f>
        <v>3000</v>
      </c>
    </row>
    <row r="172" spans="1:6" ht="13.5">
      <c r="A172" s="1482">
        <v>3435</v>
      </c>
      <c r="B172" s="1482"/>
      <c r="C172" s="1483" t="s">
        <v>407</v>
      </c>
      <c r="D172" s="1484"/>
      <c r="E172" s="1485"/>
      <c r="F172" s="1203">
        <f>SUM('3c.m.'!D762)</f>
        <v>1500</v>
      </c>
    </row>
    <row r="173" spans="1:6" ht="13.5">
      <c r="A173" s="1482">
        <v>5062</v>
      </c>
      <c r="B173" s="1482"/>
      <c r="C173" s="1483" t="s">
        <v>974</v>
      </c>
      <c r="D173" s="1484"/>
      <c r="E173" s="1485"/>
      <c r="F173" s="1208">
        <f>SUM('5.mell. '!D32)</f>
        <v>6937</v>
      </c>
    </row>
    <row r="174" spans="1:6" ht="12">
      <c r="A174" s="1490" t="s">
        <v>975</v>
      </c>
      <c r="B174" s="1516" t="s">
        <v>976</v>
      </c>
      <c r="C174" s="1516"/>
      <c r="D174" s="1516"/>
      <c r="E174" s="1516"/>
      <c r="F174" s="1511">
        <f>SUM(F177:F177)</f>
        <v>145465</v>
      </c>
    </row>
    <row r="175" spans="1:6" ht="12">
      <c r="A175" s="1490"/>
      <c r="B175" s="1516"/>
      <c r="C175" s="1516"/>
      <c r="D175" s="1516"/>
      <c r="E175" s="1516"/>
      <c r="F175" s="1512"/>
    </row>
    <row r="176" spans="1:6" ht="12">
      <c r="A176" s="1490"/>
      <c r="B176" s="1516"/>
      <c r="C176" s="1516"/>
      <c r="D176" s="1516"/>
      <c r="E176" s="1516"/>
      <c r="F176" s="1513"/>
    </row>
    <row r="177" spans="1:6" ht="13.5">
      <c r="A177" s="1482">
        <v>2986</v>
      </c>
      <c r="B177" s="1482"/>
      <c r="C177" s="1483" t="s">
        <v>678</v>
      </c>
      <c r="D177" s="1484"/>
      <c r="E177" s="1485"/>
      <c r="F177" s="1203">
        <f>SUM('2.mell'!D571)</f>
        <v>145465</v>
      </c>
    </row>
    <row r="178" spans="1:6" ht="12" customHeight="1">
      <c r="A178" s="1490" t="s">
        <v>977</v>
      </c>
      <c r="B178" s="1516" t="s">
        <v>978</v>
      </c>
      <c r="C178" s="1516"/>
      <c r="D178" s="1516"/>
      <c r="E178" s="1516"/>
      <c r="F178" s="1511">
        <f>SUM(F181)</f>
        <v>153679</v>
      </c>
    </row>
    <row r="179" spans="1:6" ht="12" customHeight="1">
      <c r="A179" s="1490"/>
      <c r="B179" s="1516"/>
      <c r="C179" s="1516"/>
      <c r="D179" s="1516"/>
      <c r="E179" s="1516"/>
      <c r="F179" s="1512"/>
    </row>
    <row r="180" spans="1:6" ht="12" customHeight="1">
      <c r="A180" s="1490"/>
      <c r="B180" s="1516"/>
      <c r="C180" s="1516"/>
      <c r="D180" s="1516"/>
      <c r="E180" s="1516"/>
      <c r="F180" s="1513"/>
    </row>
    <row r="181" spans="1:6" ht="13.5">
      <c r="A181" s="1482">
        <v>2985</v>
      </c>
      <c r="B181" s="1482"/>
      <c r="C181" s="1483" t="s">
        <v>676</v>
      </c>
      <c r="D181" s="1484"/>
      <c r="E181" s="1485"/>
      <c r="F181" s="1203">
        <v>153679</v>
      </c>
    </row>
    <row r="182" spans="1:6" ht="12">
      <c r="A182" s="1490" t="s">
        <v>979</v>
      </c>
      <c r="B182" s="1516" t="s">
        <v>980</v>
      </c>
      <c r="C182" s="1516"/>
      <c r="D182" s="1516"/>
      <c r="E182" s="1516"/>
      <c r="F182" s="1511">
        <f>SUM(F185)</f>
        <v>2344</v>
      </c>
    </row>
    <row r="183" spans="1:6" ht="12">
      <c r="A183" s="1490"/>
      <c r="B183" s="1516"/>
      <c r="C183" s="1516"/>
      <c r="D183" s="1516"/>
      <c r="E183" s="1516"/>
      <c r="F183" s="1512"/>
    </row>
    <row r="184" spans="1:6" ht="12">
      <c r="A184" s="1490"/>
      <c r="B184" s="1516"/>
      <c r="C184" s="1516"/>
      <c r="D184" s="1516"/>
      <c r="E184" s="1516"/>
      <c r="F184" s="1513"/>
    </row>
    <row r="185" spans="1:6" ht="13.5">
      <c r="A185" s="1482">
        <v>2985</v>
      </c>
      <c r="B185" s="1482"/>
      <c r="C185" s="1483" t="s">
        <v>676</v>
      </c>
      <c r="D185" s="1484"/>
      <c r="E185" s="1485"/>
      <c r="F185" s="1203">
        <v>2344</v>
      </c>
    </row>
    <row r="186" spans="1:6" ht="12">
      <c r="A186" s="1490" t="s">
        <v>981</v>
      </c>
      <c r="B186" s="1516" t="s">
        <v>982</v>
      </c>
      <c r="C186" s="1516"/>
      <c r="D186" s="1516"/>
      <c r="E186" s="1516"/>
      <c r="F186" s="1511">
        <f>SUM(F189:F190)</f>
        <v>11380</v>
      </c>
    </row>
    <row r="187" spans="1:6" ht="12">
      <c r="A187" s="1490"/>
      <c r="B187" s="1516"/>
      <c r="C187" s="1516"/>
      <c r="D187" s="1516"/>
      <c r="E187" s="1516"/>
      <c r="F187" s="1512"/>
    </row>
    <row r="188" spans="1:6" ht="12">
      <c r="A188" s="1490"/>
      <c r="B188" s="1516"/>
      <c r="C188" s="1516"/>
      <c r="D188" s="1516"/>
      <c r="E188" s="1516"/>
      <c r="F188" s="1513"/>
    </row>
    <row r="189" spans="1:6" ht="13.5">
      <c r="A189" s="1482">
        <v>2985</v>
      </c>
      <c r="B189" s="1482"/>
      <c r="C189" s="1483" t="s">
        <v>676</v>
      </c>
      <c r="D189" s="1484"/>
      <c r="E189" s="1485"/>
      <c r="F189" s="1203">
        <v>8380</v>
      </c>
    </row>
    <row r="190" spans="1:6" ht="13.5">
      <c r="A190" s="1482">
        <v>3428</v>
      </c>
      <c r="B190" s="1482"/>
      <c r="C190" s="1483" t="s">
        <v>7</v>
      </c>
      <c r="D190" s="1484"/>
      <c r="E190" s="1485"/>
      <c r="F190" s="1208">
        <f>SUM('3c.m.'!D713)</f>
        <v>3000</v>
      </c>
    </row>
    <row r="191" spans="1:6" ht="12">
      <c r="A191" s="1490" t="s">
        <v>983</v>
      </c>
      <c r="B191" s="1516" t="s">
        <v>984</v>
      </c>
      <c r="C191" s="1516"/>
      <c r="D191" s="1516"/>
      <c r="E191" s="1516"/>
      <c r="F191" s="1511">
        <f>SUM(F194:F195)</f>
        <v>40000</v>
      </c>
    </row>
    <row r="192" spans="1:6" ht="12">
      <c r="A192" s="1490"/>
      <c r="B192" s="1516"/>
      <c r="C192" s="1516"/>
      <c r="D192" s="1516"/>
      <c r="E192" s="1516"/>
      <c r="F192" s="1512"/>
    </row>
    <row r="193" spans="1:6" ht="12">
      <c r="A193" s="1490"/>
      <c r="B193" s="1516"/>
      <c r="C193" s="1516"/>
      <c r="D193" s="1516"/>
      <c r="E193" s="1516"/>
      <c r="F193" s="1513"/>
    </row>
    <row r="194" spans="1:6" ht="13.5">
      <c r="A194" s="1482">
        <v>2795</v>
      </c>
      <c r="B194" s="1482"/>
      <c r="C194" s="1483" t="s">
        <v>962</v>
      </c>
      <c r="D194" s="1484"/>
      <c r="E194" s="1485"/>
      <c r="F194" s="1209"/>
    </row>
    <row r="195" spans="1:6" ht="13.5">
      <c r="A195" s="1482">
        <v>3422</v>
      </c>
      <c r="B195" s="1482"/>
      <c r="C195" s="1483" t="s">
        <v>149</v>
      </c>
      <c r="D195" s="1484"/>
      <c r="E195" s="1485"/>
      <c r="F195" s="1203">
        <f>SUM('3c.m.'!D665)</f>
        <v>40000</v>
      </c>
    </row>
    <row r="196" spans="1:6" ht="12" customHeight="1">
      <c r="A196" s="1490" t="s">
        <v>985</v>
      </c>
      <c r="B196" s="1516" t="s">
        <v>986</v>
      </c>
      <c r="C196" s="1516"/>
      <c r="D196" s="1516"/>
      <c r="E196" s="1516"/>
      <c r="F196" s="1511">
        <f>SUM(F199:F200)</f>
        <v>63922</v>
      </c>
    </row>
    <row r="197" spans="1:6" ht="12" customHeight="1">
      <c r="A197" s="1490"/>
      <c r="B197" s="1516"/>
      <c r="C197" s="1516"/>
      <c r="D197" s="1516"/>
      <c r="E197" s="1516"/>
      <c r="F197" s="1512"/>
    </row>
    <row r="198" spans="1:6" ht="12" customHeight="1">
      <c r="A198" s="1490"/>
      <c r="B198" s="1516"/>
      <c r="C198" s="1516"/>
      <c r="D198" s="1516"/>
      <c r="E198" s="1516"/>
      <c r="F198" s="1513"/>
    </row>
    <row r="199" spans="1:6" ht="13.5">
      <c r="A199" s="1482">
        <v>3360</v>
      </c>
      <c r="B199" s="1482"/>
      <c r="C199" s="1483" t="s">
        <v>417</v>
      </c>
      <c r="D199" s="1484"/>
      <c r="E199" s="1485"/>
      <c r="F199" s="1203">
        <f>SUM('3c.m.'!D598)</f>
        <v>2000</v>
      </c>
    </row>
    <row r="200" spans="1:6" ht="13.5">
      <c r="A200" s="1482">
        <v>3426</v>
      </c>
      <c r="B200" s="1482"/>
      <c r="C200" s="1483" t="s">
        <v>386</v>
      </c>
      <c r="D200" s="1484"/>
      <c r="E200" s="1485"/>
      <c r="F200" s="1203">
        <f>SUM('3c.m.'!D697)</f>
        <v>61922</v>
      </c>
    </row>
    <row r="201" spans="1:6" ht="12">
      <c r="A201" s="1490" t="s">
        <v>987</v>
      </c>
      <c r="B201" s="1516" t="s">
        <v>1130</v>
      </c>
      <c r="C201" s="1516"/>
      <c r="D201" s="1516"/>
      <c r="E201" s="1516"/>
      <c r="F201" s="1511">
        <f>SUM(F204)</f>
        <v>35502</v>
      </c>
    </row>
    <row r="202" spans="1:6" ht="12">
      <c r="A202" s="1490"/>
      <c r="B202" s="1516"/>
      <c r="C202" s="1516"/>
      <c r="D202" s="1516"/>
      <c r="E202" s="1516"/>
      <c r="F202" s="1512"/>
    </row>
    <row r="203" spans="1:6" ht="12">
      <c r="A203" s="1490"/>
      <c r="B203" s="1516"/>
      <c r="C203" s="1516"/>
      <c r="D203" s="1516"/>
      <c r="E203" s="1516"/>
      <c r="F203" s="1513"/>
    </row>
    <row r="204" spans="1:6" ht="13.5">
      <c r="A204" s="1482">
        <v>2985</v>
      </c>
      <c r="B204" s="1482"/>
      <c r="C204" s="1483" t="s">
        <v>676</v>
      </c>
      <c r="D204" s="1484"/>
      <c r="E204" s="1485"/>
      <c r="F204" s="1203">
        <v>35502</v>
      </c>
    </row>
    <row r="205" spans="1:6" ht="12">
      <c r="A205" s="1490" t="s">
        <v>988</v>
      </c>
      <c r="B205" s="1516" t="s">
        <v>1131</v>
      </c>
      <c r="C205" s="1516"/>
      <c r="D205" s="1516"/>
      <c r="E205" s="1516"/>
      <c r="F205" s="1511">
        <f>SUM(F208)</f>
        <v>3000</v>
      </c>
    </row>
    <row r="206" spans="1:6" ht="12">
      <c r="A206" s="1490"/>
      <c r="B206" s="1516"/>
      <c r="C206" s="1516"/>
      <c r="D206" s="1516"/>
      <c r="E206" s="1516"/>
      <c r="F206" s="1512"/>
    </row>
    <row r="207" spans="1:6" ht="12">
      <c r="A207" s="1490"/>
      <c r="B207" s="1516"/>
      <c r="C207" s="1516"/>
      <c r="D207" s="1516"/>
      <c r="E207" s="1516"/>
      <c r="F207" s="1513"/>
    </row>
    <row r="208" spans="1:6" ht="13.5">
      <c r="A208" s="1482">
        <v>3362</v>
      </c>
      <c r="B208" s="1482"/>
      <c r="C208" s="1483" t="s">
        <v>535</v>
      </c>
      <c r="D208" s="1484"/>
      <c r="E208" s="1485"/>
      <c r="F208" s="1203">
        <f>SUM('3c.m.'!D606)</f>
        <v>3000</v>
      </c>
    </row>
    <row r="209" spans="1:6" ht="12">
      <c r="A209" s="1490" t="s">
        <v>989</v>
      </c>
      <c r="B209" s="1516" t="s">
        <v>990</v>
      </c>
      <c r="C209" s="1516"/>
      <c r="D209" s="1516"/>
      <c r="E209" s="1516"/>
      <c r="F209" s="1511">
        <f>SUM(F212:F223)</f>
        <v>20520</v>
      </c>
    </row>
    <row r="210" spans="1:6" ht="12">
      <c r="A210" s="1490"/>
      <c r="B210" s="1516"/>
      <c r="C210" s="1516"/>
      <c r="D210" s="1516"/>
      <c r="E210" s="1516"/>
      <c r="F210" s="1512"/>
    </row>
    <row r="211" spans="1:6" ht="12">
      <c r="A211" s="1490"/>
      <c r="B211" s="1516"/>
      <c r="C211" s="1516"/>
      <c r="D211" s="1516"/>
      <c r="E211" s="1516"/>
      <c r="F211" s="1513"/>
    </row>
    <row r="212" spans="1:6" ht="13.5">
      <c r="A212" s="1482">
        <v>3451</v>
      </c>
      <c r="B212" s="1482"/>
      <c r="C212" s="1483" t="s">
        <v>141</v>
      </c>
      <c r="D212" s="1484"/>
      <c r="E212" s="1485"/>
      <c r="F212" s="1203">
        <f>SUM('3c.m.'!D770)</f>
        <v>1000</v>
      </c>
    </row>
    <row r="213" spans="1:6" ht="13.5">
      <c r="A213" s="1482">
        <v>3988</v>
      </c>
      <c r="B213" s="1482"/>
      <c r="C213" s="1483" t="s">
        <v>991</v>
      </c>
      <c r="D213" s="1484"/>
      <c r="E213" s="1485"/>
      <c r="F213" s="1203">
        <f>SUM('3d.m.'!D46)</f>
        <v>800</v>
      </c>
    </row>
    <row r="214" spans="1:6" ht="13.5">
      <c r="A214" s="1482">
        <v>3989</v>
      </c>
      <c r="B214" s="1482"/>
      <c r="C214" s="1483" t="s">
        <v>383</v>
      </c>
      <c r="D214" s="1484"/>
      <c r="E214" s="1485"/>
      <c r="F214" s="1203">
        <f>SUM('3d.m.'!D47)</f>
        <v>6000</v>
      </c>
    </row>
    <row r="215" spans="1:6" ht="13.5">
      <c r="A215" s="1482">
        <v>3990</v>
      </c>
      <c r="B215" s="1482"/>
      <c r="C215" s="1483" t="s">
        <v>330</v>
      </c>
      <c r="D215" s="1484"/>
      <c r="E215" s="1485"/>
      <c r="F215" s="1203">
        <f>SUM('3d.m.'!D48)</f>
        <v>1000</v>
      </c>
    </row>
    <row r="216" spans="1:6" ht="13.5">
      <c r="A216" s="1482">
        <v>3990</v>
      </c>
      <c r="B216" s="1482"/>
      <c r="C216" s="1483" t="s">
        <v>377</v>
      </c>
      <c r="D216" s="1484"/>
      <c r="E216" s="1485"/>
      <c r="F216" s="1203">
        <f>SUM('3d.m.'!D49)</f>
        <v>4820</v>
      </c>
    </row>
    <row r="217" spans="1:6" ht="13.5">
      <c r="A217" s="1482">
        <v>3992</v>
      </c>
      <c r="B217" s="1482"/>
      <c r="C217" s="1483" t="s">
        <v>331</v>
      </c>
      <c r="D217" s="1484"/>
      <c r="E217" s="1485"/>
      <c r="F217" s="1203">
        <f>SUM('3d.m.'!D50)</f>
        <v>1400</v>
      </c>
    </row>
    <row r="218" spans="1:6" ht="13.5">
      <c r="A218" s="1482">
        <v>3993</v>
      </c>
      <c r="B218" s="1482"/>
      <c r="C218" s="1483" t="s">
        <v>332</v>
      </c>
      <c r="D218" s="1484"/>
      <c r="E218" s="1485"/>
      <c r="F218" s="1203">
        <f>SUM('3d.m.'!D51)</f>
        <v>900</v>
      </c>
    </row>
    <row r="219" spans="1:6" ht="13.5">
      <c r="A219" s="1482">
        <v>3994</v>
      </c>
      <c r="B219" s="1482"/>
      <c r="C219" s="1483" t="s">
        <v>109</v>
      </c>
      <c r="D219" s="1484"/>
      <c r="E219" s="1485"/>
      <c r="F219" s="1203">
        <f>SUM('3d.m.'!D52)</f>
        <v>900</v>
      </c>
    </row>
    <row r="220" spans="1:6" ht="13.5">
      <c r="A220" s="1482">
        <v>3995</v>
      </c>
      <c r="B220" s="1482"/>
      <c r="C220" s="1483" t="s">
        <v>110</v>
      </c>
      <c r="D220" s="1484"/>
      <c r="E220" s="1485"/>
      <c r="F220" s="1203">
        <f>SUM('3d.m.'!D53)</f>
        <v>900</v>
      </c>
    </row>
    <row r="221" spans="1:6" ht="13.5">
      <c r="A221" s="1482">
        <v>3997</v>
      </c>
      <c r="B221" s="1482"/>
      <c r="C221" s="1483" t="s">
        <v>111</v>
      </c>
      <c r="D221" s="1484"/>
      <c r="E221" s="1485"/>
      <c r="F221" s="1203">
        <f>SUM('3d.m.'!D54)</f>
        <v>900</v>
      </c>
    </row>
    <row r="222" spans="1:6" ht="13.5">
      <c r="A222" s="1482">
        <v>3998</v>
      </c>
      <c r="B222" s="1482"/>
      <c r="C222" s="1483" t="s">
        <v>112</v>
      </c>
      <c r="D222" s="1484"/>
      <c r="E222" s="1485"/>
      <c r="F222" s="1203">
        <f>SUM('3d.m.'!D55)</f>
        <v>900</v>
      </c>
    </row>
    <row r="223" spans="1:6" ht="13.5">
      <c r="A223" s="1482">
        <v>3999</v>
      </c>
      <c r="B223" s="1482"/>
      <c r="C223" s="1483" t="s">
        <v>113</v>
      </c>
      <c r="D223" s="1484"/>
      <c r="E223" s="1485"/>
      <c r="F223" s="1203">
        <f>SUM('3d.m.'!D56)</f>
        <v>1000</v>
      </c>
    </row>
    <row r="224" spans="1:6" ht="12">
      <c r="A224" s="1490" t="s">
        <v>992</v>
      </c>
      <c r="B224" s="1516" t="s">
        <v>993</v>
      </c>
      <c r="C224" s="1516"/>
      <c r="D224" s="1516"/>
      <c r="E224" s="1516"/>
      <c r="F224" s="1511">
        <f>SUM(F227:F229)</f>
        <v>307800</v>
      </c>
    </row>
    <row r="225" spans="1:6" ht="12">
      <c r="A225" s="1490"/>
      <c r="B225" s="1516"/>
      <c r="C225" s="1516"/>
      <c r="D225" s="1516"/>
      <c r="E225" s="1516"/>
      <c r="F225" s="1512"/>
    </row>
    <row r="226" spans="1:6" ht="12">
      <c r="A226" s="1490"/>
      <c r="B226" s="1516"/>
      <c r="C226" s="1516"/>
      <c r="D226" s="1516"/>
      <c r="E226" s="1516"/>
      <c r="F226" s="1513"/>
    </row>
    <row r="227" spans="1:6" ht="13.5">
      <c r="A227" s="1482">
        <v>3961</v>
      </c>
      <c r="B227" s="1482"/>
      <c r="C227" s="1483" t="s">
        <v>425</v>
      </c>
      <c r="D227" s="1484"/>
      <c r="E227" s="1485"/>
      <c r="F227" s="1203">
        <f>SUM('3d.m.'!D40)</f>
        <v>215900</v>
      </c>
    </row>
    <row r="228" spans="1:6" ht="13.5">
      <c r="A228" s="1482">
        <v>3963</v>
      </c>
      <c r="B228" s="1482"/>
      <c r="C228" s="1483" t="s">
        <v>1172</v>
      </c>
      <c r="D228" s="1484"/>
      <c r="E228" s="1485"/>
      <c r="F228" s="1203">
        <f>SUM('3d.m.'!D42)</f>
        <v>41900</v>
      </c>
    </row>
    <row r="229" spans="1:6" ht="13.5">
      <c r="A229" s="1482">
        <v>3962</v>
      </c>
      <c r="B229" s="1482"/>
      <c r="C229" s="1483" t="s">
        <v>381</v>
      </c>
      <c r="D229" s="1484"/>
      <c r="E229" s="1485"/>
      <c r="F229" s="1203">
        <f>SUM('3d.m.'!D41)</f>
        <v>50000</v>
      </c>
    </row>
    <row r="230" spans="1:6" ht="12" customHeight="1">
      <c r="A230" s="1490" t="s">
        <v>994</v>
      </c>
      <c r="B230" s="1516" t="s">
        <v>1132</v>
      </c>
      <c r="C230" s="1516"/>
      <c r="D230" s="1516"/>
      <c r="E230" s="1516"/>
      <c r="F230" s="1511">
        <f>SUM(F233:F236)</f>
        <v>42500</v>
      </c>
    </row>
    <row r="231" spans="1:6" ht="12" customHeight="1">
      <c r="A231" s="1490"/>
      <c r="B231" s="1516"/>
      <c r="C231" s="1516"/>
      <c r="D231" s="1516"/>
      <c r="E231" s="1516"/>
      <c r="F231" s="1512"/>
    </row>
    <row r="232" spans="1:6" ht="12" customHeight="1">
      <c r="A232" s="1490"/>
      <c r="B232" s="1516"/>
      <c r="C232" s="1516"/>
      <c r="D232" s="1516"/>
      <c r="E232" s="1516"/>
      <c r="F232" s="1513"/>
    </row>
    <row r="233" spans="1:6" ht="13.5">
      <c r="A233" s="1482">
        <v>3922</v>
      </c>
      <c r="B233" s="1482"/>
      <c r="C233" s="1483" t="s">
        <v>537</v>
      </c>
      <c r="D233" s="1484"/>
      <c r="E233" s="1485"/>
      <c r="F233" s="1203">
        <f>SUM('3d.m.'!D13)</f>
        <v>5000</v>
      </c>
    </row>
    <row r="234" spans="1:6" ht="13.5">
      <c r="A234" s="1482">
        <v>3931</v>
      </c>
      <c r="B234" s="1482"/>
      <c r="C234" s="1483" t="s">
        <v>165</v>
      </c>
      <c r="D234" s="1484"/>
      <c r="E234" s="1485"/>
      <c r="F234" s="1203">
        <f>SUM('3d.m.'!D26)</f>
        <v>5000</v>
      </c>
    </row>
    <row r="235" spans="1:6" ht="13.5">
      <c r="A235" s="1482">
        <v>3932</v>
      </c>
      <c r="B235" s="1482"/>
      <c r="C235" s="1483" t="s">
        <v>198</v>
      </c>
      <c r="D235" s="1484"/>
      <c r="E235" s="1485"/>
      <c r="F235" s="1203">
        <f>SUM('3d.m.'!D27)</f>
        <v>12500</v>
      </c>
    </row>
    <row r="236" spans="1:6" ht="13.5">
      <c r="A236" s="1482">
        <v>3972</v>
      </c>
      <c r="B236" s="1482"/>
      <c r="C236" s="1483" t="s">
        <v>995</v>
      </c>
      <c r="D236" s="1484"/>
      <c r="E236" s="1485"/>
      <c r="F236" s="1203">
        <f>SUM('3d.m.'!D43)</f>
        <v>20000</v>
      </c>
    </row>
    <row r="237" spans="1:6" ht="12">
      <c r="A237" s="1490" t="s">
        <v>996</v>
      </c>
      <c r="B237" s="1516" t="s">
        <v>997</v>
      </c>
      <c r="C237" s="1516"/>
      <c r="D237" s="1516"/>
      <c r="E237" s="1516"/>
      <c r="F237" s="1511">
        <f>SUM(F240:F242)</f>
        <v>25000</v>
      </c>
    </row>
    <row r="238" spans="1:6" ht="12">
      <c r="A238" s="1490"/>
      <c r="B238" s="1516"/>
      <c r="C238" s="1516"/>
      <c r="D238" s="1516"/>
      <c r="E238" s="1516"/>
      <c r="F238" s="1512"/>
    </row>
    <row r="239" spans="1:6" ht="12">
      <c r="A239" s="1490"/>
      <c r="B239" s="1516"/>
      <c r="C239" s="1516"/>
      <c r="D239" s="1516"/>
      <c r="E239" s="1516"/>
      <c r="F239" s="1513"/>
    </row>
    <row r="240" spans="1:6" ht="13.5">
      <c r="A240" s="1482">
        <v>3146</v>
      </c>
      <c r="B240" s="1482"/>
      <c r="C240" s="1483" t="s">
        <v>534</v>
      </c>
      <c r="D240" s="1484"/>
      <c r="E240" s="1485"/>
      <c r="F240" s="1203">
        <f>SUM('3c.m.'!D169)</f>
        <v>9000</v>
      </c>
    </row>
    <row r="241" spans="1:6" ht="13.5">
      <c r="A241" s="1482">
        <v>3921</v>
      </c>
      <c r="B241" s="1482"/>
      <c r="C241" s="1483" t="s">
        <v>538</v>
      </c>
      <c r="D241" s="1484"/>
      <c r="E241" s="1485"/>
      <c r="F241" s="1203">
        <f>SUM('3d.m.'!D12)</f>
        <v>6000</v>
      </c>
    </row>
    <row r="242" spans="1:6" ht="13.5">
      <c r="A242" s="1482">
        <v>3929</v>
      </c>
      <c r="B242" s="1482"/>
      <c r="C242" s="1483" t="s">
        <v>998</v>
      </c>
      <c r="D242" s="1484"/>
      <c r="E242" s="1485"/>
      <c r="F242" s="1203">
        <f>SUM('3d.m.'!D23)</f>
        <v>10000</v>
      </c>
    </row>
    <row r="243" spans="1:6" ht="12">
      <c r="A243" s="1490" t="s">
        <v>999</v>
      </c>
      <c r="B243" s="1516" t="s">
        <v>1000</v>
      </c>
      <c r="C243" s="1516"/>
      <c r="D243" s="1516"/>
      <c r="E243" s="1516"/>
      <c r="F243" s="1511">
        <f>SUM(F246)</f>
        <v>5000</v>
      </c>
    </row>
    <row r="244" spans="1:6" ht="12">
      <c r="A244" s="1490"/>
      <c r="B244" s="1516"/>
      <c r="C244" s="1516"/>
      <c r="D244" s="1516"/>
      <c r="E244" s="1516"/>
      <c r="F244" s="1512"/>
    </row>
    <row r="245" spans="1:6" ht="12">
      <c r="A245" s="1490"/>
      <c r="B245" s="1516"/>
      <c r="C245" s="1516"/>
      <c r="D245" s="1516"/>
      <c r="E245" s="1516"/>
      <c r="F245" s="1513"/>
    </row>
    <row r="246" spans="1:6" ht="13.5">
      <c r="A246" s="1482">
        <v>3145</v>
      </c>
      <c r="B246" s="1482"/>
      <c r="C246" s="1483" t="s">
        <v>1001</v>
      </c>
      <c r="D246" s="1484"/>
      <c r="E246" s="1485"/>
      <c r="F246" s="1203">
        <f>SUM('3c.m.'!D160)</f>
        <v>5000</v>
      </c>
    </row>
    <row r="247" spans="1:6" ht="12">
      <c r="A247" s="1490" t="s">
        <v>1002</v>
      </c>
      <c r="B247" s="1516" t="s">
        <v>1003</v>
      </c>
      <c r="C247" s="1516"/>
      <c r="D247" s="1516"/>
      <c r="E247" s="1516"/>
      <c r="F247" s="1511">
        <f>SUM(F250)</f>
        <v>12000</v>
      </c>
    </row>
    <row r="248" spans="1:6" ht="12">
      <c r="A248" s="1490"/>
      <c r="B248" s="1516"/>
      <c r="C248" s="1516"/>
      <c r="D248" s="1516"/>
      <c r="E248" s="1516"/>
      <c r="F248" s="1512"/>
    </row>
    <row r="249" spans="1:6" ht="12">
      <c r="A249" s="1490"/>
      <c r="B249" s="1516"/>
      <c r="C249" s="1516"/>
      <c r="D249" s="1516"/>
      <c r="E249" s="1516"/>
      <c r="F249" s="1513"/>
    </row>
    <row r="250" spans="1:6" ht="13.5">
      <c r="A250" s="1482">
        <v>3423</v>
      </c>
      <c r="B250" s="1482"/>
      <c r="C250" s="1483" t="s">
        <v>148</v>
      </c>
      <c r="D250" s="1484"/>
      <c r="E250" s="1485"/>
      <c r="F250" s="1203">
        <f>SUM('3c.m.'!D673)</f>
        <v>12000</v>
      </c>
    </row>
    <row r="251" spans="1:6" ht="12">
      <c r="A251" s="1490" t="s">
        <v>1004</v>
      </c>
      <c r="B251" s="1516" t="s">
        <v>1005</v>
      </c>
      <c r="C251" s="1516"/>
      <c r="D251" s="1516"/>
      <c r="E251" s="1516"/>
      <c r="F251" s="1511">
        <f>SUM(F254)</f>
        <v>1041128</v>
      </c>
    </row>
    <row r="252" spans="1:6" ht="12">
      <c r="A252" s="1490"/>
      <c r="B252" s="1516"/>
      <c r="C252" s="1516"/>
      <c r="D252" s="1516"/>
      <c r="E252" s="1516"/>
      <c r="F252" s="1512"/>
    </row>
    <row r="253" spans="1:6" ht="12">
      <c r="A253" s="1490"/>
      <c r="B253" s="1516"/>
      <c r="C253" s="1516"/>
      <c r="D253" s="1516"/>
      <c r="E253" s="1516"/>
      <c r="F253" s="1513"/>
    </row>
    <row r="254" spans="1:6" ht="13.5">
      <c r="A254" s="1482">
        <v>2499</v>
      </c>
      <c r="B254" s="1482"/>
      <c r="C254" s="1483" t="s">
        <v>1006</v>
      </c>
      <c r="D254" s="1484"/>
      <c r="E254" s="1485"/>
      <c r="F254" s="1203">
        <v>1041128</v>
      </c>
    </row>
    <row r="255" spans="1:6" ht="13.5">
      <c r="A255" s="1214"/>
      <c r="B255" s="1214"/>
      <c r="C255" s="1156"/>
      <c r="D255" s="1157"/>
      <c r="E255" s="1158"/>
      <c r="F255" s="1208"/>
    </row>
    <row r="256" spans="1:6" ht="12">
      <c r="A256" s="1490" t="s">
        <v>1007</v>
      </c>
      <c r="B256" s="1516" t="s">
        <v>1008</v>
      </c>
      <c r="C256" s="1516"/>
      <c r="D256" s="1516"/>
      <c r="E256" s="1516"/>
      <c r="F256" s="1511">
        <f>SUM(F259:F259)</f>
        <v>55199</v>
      </c>
    </row>
    <row r="257" spans="1:6" ht="12">
      <c r="A257" s="1490"/>
      <c r="B257" s="1516"/>
      <c r="C257" s="1516"/>
      <c r="D257" s="1516"/>
      <c r="E257" s="1516"/>
      <c r="F257" s="1512"/>
    </row>
    <row r="258" spans="1:6" ht="12">
      <c r="A258" s="1490"/>
      <c r="B258" s="1516"/>
      <c r="C258" s="1516"/>
      <c r="D258" s="1516"/>
      <c r="E258" s="1516"/>
      <c r="F258" s="1513"/>
    </row>
    <row r="259" spans="1:6" ht="13.5">
      <c r="A259" s="1482">
        <v>2499</v>
      </c>
      <c r="B259" s="1482"/>
      <c r="C259" s="1483" t="s">
        <v>1006</v>
      </c>
      <c r="D259" s="1484"/>
      <c r="E259" s="1485"/>
      <c r="F259" s="1203">
        <v>55199</v>
      </c>
    </row>
    <row r="260" spans="1:6" ht="12">
      <c r="A260" s="1490" t="s">
        <v>1009</v>
      </c>
      <c r="B260" s="1516" t="s">
        <v>1010</v>
      </c>
      <c r="C260" s="1516"/>
      <c r="D260" s="1516"/>
      <c r="E260" s="1516"/>
      <c r="F260" s="1511">
        <f>SUM(F263)</f>
        <v>7000</v>
      </c>
    </row>
    <row r="261" spans="1:6" ht="12">
      <c r="A261" s="1490"/>
      <c r="B261" s="1516"/>
      <c r="C261" s="1516"/>
      <c r="D261" s="1516"/>
      <c r="E261" s="1516"/>
      <c r="F261" s="1512"/>
    </row>
    <row r="262" spans="1:6" ht="12">
      <c r="A262" s="1490"/>
      <c r="B262" s="1516"/>
      <c r="C262" s="1516"/>
      <c r="D262" s="1516"/>
      <c r="E262" s="1516"/>
      <c r="F262" s="1513"/>
    </row>
    <row r="263" spans="1:6" ht="13.5">
      <c r="A263" s="1482">
        <v>3141</v>
      </c>
      <c r="B263" s="1482"/>
      <c r="C263" s="1483" t="s">
        <v>1011</v>
      </c>
      <c r="D263" s="1484"/>
      <c r="E263" s="1485"/>
      <c r="F263" s="1203">
        <f>SUM('3c.m.'!D127)</f>
        <v>7000</v>
      </c>
    </row>
    <row r="264" spans="1:6" ht="12" customHeight="1">
      <c r="A264" s="1499" t="s">
        <v>1012</v>
      </c>
      <c r="B264" s="1502" t="s">
        <v>1095</v>
      </c>
      <c r="C264" s="1503"/>
      <c r="D264" s="1503"/>
      <c r="E264" s="1504"/>
      <c r="F264" s="1511">
        <f>SUM(F267:F267)</f>
        <v>536744</v>
      </c>
    </row>
    <row r="265" spans="1:6" ht="12" customHeight="1">
      <c r="A265" s="1500"/>
      <c r="B265" s="1505"/>
      <c r="C265" s="1506"/>
      <c r="D265" s="1506"/>
      <c r="E265" s="1507"/>
      <c r="F265" s="1514"/>
    </row>
    <row r="266" spans="1:6" ht="12" customHeight="1">
      <c r="A266" s="1501"/>
      <c r="B266" s="1508"/>
      <c r="C266" s="1509"/>
      <c r="D266" s="1509"/>
      <c r="E266" s="1510"/>
      <c r="F266" s="1515"/>
    </row>
    <row r="267" spans="1:6" ht="13.5">
      <c r="A267" s="1517">
        <v>2795</v>
      </c>
      <c r="B267" s="1518"/>
      <c r="C267" s="1483" t="s">
        <v>962</v>
      </c>
      <c r="D267" s="1484"/>
      <c r="E267" s="1485"/>
      <c r="F267" s="1203">
        <v>536744</v>
      </c>
    </row>
    <row r="268" spans="1:6" ht="12">
      <c r="A268" s="1490" t="s">
        <v>1013</v>
      </c>
      <c r="B268" s="1516" t="s">
        <v>1014</v>
      </c>
      <c r="C268" s="1516"/>
      <c r="D268" s="1516"/>
      <c r="E268" s="1516"/>
      <c r="F268" s="1511">
        <f>SUM(F271:F273)</f>
        <v>26000</v>
      </c>
    </row>
    <row r="269" spans="1:6" ht="12">
      <c r="A269" s="1490"/>
      <c r="B269" s="1516"/>
      <c r="C269" s="1516"/>
      <c r="D269" s="1516"/>
      <c r="E269" s="1516"/>
      <c r="F269" s="1512"/>
    </row>
    <row r="270" spans="1:6" ht="12">
      <c r="A270" s="1490"/>
      <c r="B270" s="1516"/>
      <c r="C270" s="1516"/>
      <c r="D270" s="1516"/>
      <c r="E270" s="1516"/>
      <c r="F270" s="1513"/>
    </row>
    <row r="271" spans="1:6" ht="13.5">
      <c r="A271" s="1482">
        <v>3142</v>
      </c>
      <c r="B271" s="1482"/>
      <c r="C271" s="1483" t="s">
        <v>31</v>
      </c>
      <c r="D271" s="1484"/>
      <c r="E271" s="1485"/>
      <c r="F271" s="1203">
        <f>SUM('3c.m.'!D136)</f>
        <v>10000</v>
      </c>
    </row>
    <row r="272" spans="1:6" ht="13.5">
      <c r="A272" s="1482">
        <v>3143</v>
      </c>
      <c r="B272" s="1482"/>
      <c r="C272" s="1483" t="s">
        <v>41</v>
      </c>
      <c r="D272" s="1484"/>
      <c r="E272" s="1485"/>
      <c r="F272" s="1203">
        <f>SUM('3c.m.'!D144)</f>
        <v>11000</v>
      </c>
    </row>
    <row r="273" spans="1:6" ht="13.5">
      <c r="A273" s="1482">
        <v>3934</v>
      </c>
      <c r="B273" s="1482"/>
      <c r="C273" s="1483" t="s">
        <v>457</v>
      </c>
      <c r="D273" s="1484"/>
      <c r="E273" s="1485"/>
      <c r="F273" s="1208">
        <f>SUM('3d.m.'!D28)</f>
        <v>5000</v>
      </c>
    </row>
    <row r="274" spans="1:6" ht="12">
      <c r="A274" s="1490" t="s">
        <v>1015</v>
      </c>
      <c r="B274" s="1516" t="s">
        <v>1016</v>
      </c>
      <c r="C274" s="1516"/>
      <c r="D274" s="1516"/>
      <c r="E274" s="1516"/>
      <c r="F274" s="1511">
        <f>SUM(F277)</f>
        <v>2880</v>
      </c>
    </row>
    <row r="275" spans="1:6" ht="12">
      <c r="A275" s="1490"/>
      <c r="B275" s="1516"/>
      <c r="C275" s="1516"/>
      <c r="D275" s="1516"/>
      <c r="E275" s="1516"/>
      <c r="F275" s="1512"/>
    </row>
    <row r="276" spans="1:6" ht="12">
      <c r="A276" s="1490"/>
      <c r="B276" s="1516"/>
      <c r="C276" s="1516"/>
      <c r="D276" s="1516"/>
      <c r="E276" s="1516"/>
      <c r="F276" s="1513"/>
    </row>
    <row r="277" spans="1:6" ht="13.5">
      <c r="A277" s="1482">
        <v>3349</v>
      </c>
      <c r="B277" s="1482"/>
      <c r="C277" s="1483" t="s">
        <v>1017</v>
      </c>
      <c r="D277" s="1484"/>
      <c r="E277" s="1485"/>
      <c r="F277" s="1203">
        <f>SUM('3c.m.'!D533)</f>
        <v>2880</v>
      </c>
    </row>
    <row r="278" spans="1:6" ht="12">
      <c r="A278" s="1490" t="s">
        <v>1018</v>
      </c>
      <c r="B278" s="1516" t="s">
        <v>1019</v>
      </c>
      <c r="C278" s="1516"/>
      <c r="D278" s="1516"/>
      <c r="E278" s="1516"/>
      <c r="F278" s="1511">
        <f>SUM(F281:F281)</f>
        <v>400</v>
      </c>
    </row>
    <row r="279" spans="1:6" ht="12">
      <c r="A279" s="1490"/>
      <c r="B279" s="1516"/>
      <c r="C279" s="1516"/>
      <c r="D279" s="1516"/>
      <c r="E279" s="1516"/>
      <c r="F279" s="1512"/>
    </row>
    <row r="280" spans="1:6" ht="12">
      <c r="A280" s="1490"/>
      <c r="B280" s="1516"/>
      <c r="C280" s="1516"/>
      <c r="D280" s="1516"/>
      <c r="E280" s="1516"/>
      <c r="F280" s="1513"/>
    </row>
    <row r="281" spans="1:6" ht="13.5">
      <c r="A281" s="1482">
        <v>3348</v>
      </c>
      <c r="B281" s="1482"/>
      <c r="C281" s="1483" t="s">
        <v>184</v>
      </c>
      <c r="D281" s="1484"/>
      <c r="E281" s="1485"/>
      <c r="F281" s="1203">
        <f>SUM('3c.m.'!D525)</f>
        <v>400</v>
      </c>
    </row>
    <row r="282" spans="1:6" ht="12">
      <c r="A282" s="1490" t="s">
        <v>1020</v>
      </c>
      <c r="B282" s="1516" t="s">
        <v>1021</v>
      </c>
      <c r="C282" s="1516"/>
      <c r="D282" s="1516"/>
      <c r="E282" s="1516"/>
      <c r="F282" s="1511">
        <f>SUM(F285:F287)</f>
        <v>4616</v>
      </c>
    </row>
    <row r="283" spans="1:6" ht="12">
      <c r="A283" s="1490"/>
      <c r="B283" s="1516"/>
      <c r="C283" s="1516"/>
      <c r="D283" s="1516"/>
      <c r="E283" s="1516"/>
      <c r="F283" s="1512"/>
    </row>
    <row r="284" spans="1:6" ht="12">
      <c r="A284" s="1490"/>
      <c r="B284" s="1516"/>
      <c r="C284" s="1516"/>
      <c r="D284" s="1516"/>
      <c r="E284" s="1516"/>
      <c r="F284" s="1513"/>
    </row>
    <row r="285" spans="1:6" ht="13.5">
      <c r="A285" s="1482">
        <v>3341</v>
      </c>
      <c r="B285" s="1482"/>
      <c r="C285" s="1483" t="s">
        <v>416</v>
      </c>
      <c r="D285" s="1484"/>
      <c r="E285" s="1485"/>
      <c r="F285" s="1203">
        <f>SUM('3c.m.'!D468)</f>
        <v>1736</v>
      </c>
    </row>
    <row r="286" spans="1:6" ht="13.5">
      <c r="A286" s="1482">
        <v>3342</v>
      </c>
      <c r="B286" s="1482"/>
      <c r="C286" s="1483" t="s">
        <v>521</v>
      </c>
      <c r="D286" s="1484"/>
      <c r="E286" s="1485"/>
      <c r="F286" s="1203">
        <f>SUM('3c.m.'!D477)</f>
        <v>880</v>
      </c>
    </row>
    <row r="287" spans="1:6" ht="13.5">
      <c r="A287" s="1482">
        <v>3347</v>
      </c>
      <c r="B287" s="1482"/>
      <c r="C287" s="1483" t="s">
        <v>124</v>
      </c>
      <c r="D287" s="1484"/>
      <c r="E287" s="1485"/>
      <c r="F287" s="1203">
        <f>SUM('3c.m.'!D517)</f>
        <v>2000</v>
      </c>
    </row>
    <row r="288" spans="1:6" ht="12">
      <c r="A288" s="1490" t="s">
        <v>1022</v>
      </c>
      <c r="B288" s="1516" t="s">
        <v>1023</v>
      </c>
      <c r="C288" s="1516"/>
      <c r="D288" s="1516"/>
      <c r="E288" s="1516"/>
      <c r="F288" s="1511">
        <f>SUM(F291)</f>
        <v>300</v>
      </c>
    </row>
    <row r="289" spans="1:6" ht="12">
      <c r="A289" s="1490"/>
      <c r="B289" s="1516"/>
      <c r="C289" s="1516"/>
      <c r="D289" s="1516"/>
      <c r="E289" s="1516"/>
      <c r="F289" s="1512"/>
    </row>
    <row r="290" spans="1:6" ht="12">
      <c r="A290" s="1490"/>
      <c r="B290" s="1516"/>
      <c r="C290" s="1516"/>
      <c r="D290" s="1516"/>
      <c r="E290" s="1516"/>
      <c r="F290" s="1513"/>
    </row>
    <row r="291" spans="1:6" ht="13.5">
      <c r="A291" s="1482">
        <v>3345</v>
      </c>
      <c r="B291" s="1482"/>
      <c r="C291" s="1483" t="s">
        <v>1024</v>
      </c>
      <c r="D291" s="1484"/>
      <c r="E291" s="1485"/>
      <c r="F291" s="1203">
        <f>SUM('3c.m.'!D501)</f>
        <v>300</v>
      </c>
    </row>
    <row r="292" spans="1:6" ht="12">
      <c r="A292" s="1490" t="s">
        <v>1025</v>
      </c>
      <c r="B292" s="1516" t="s">
        <v>1026</v>
      </c>
      <c r="C292" s="1516"/>
      <c r="D292" s="1516"/>
      <c r="E292" s="1516"/>
      <c r="F292" s="1511">
        <f>SUM(F295)</f>
        <v>768005</v>
      </c>
    </row>
    <row r="293" spans="1:6" ht="12">
      <c r="A293" s="1490"/>
      <c r="B293" s="1516"/>
      <c r="C293" s="1516"/>
      <c r="D293" s="1516"/>
      <c r="E293" s="1516"/>
      <c r="F293" s="1512"/>
    </row>
    <row r="294" spans="1:6" ht="12">
      <c r="A294" s="1490"/>
      <c r="B294" s="1516"/>
      <c r="C294" s="1516"/>
      <c r="D294" s="1516"/>
      <c r="E294" s="1516"/>
      <c r="F294" s="1513"/>
    </row>
    <row r="295" spans="1:6" ht="13.5">
      <c r="A295" s="1482">
        <v>2875</v>
      </c>
      <c r="B295" s="1482"/>
      <c r="C295" s="1483" t="s">
        <v>329</v>
      </c>
      <c r="D295" s="1484"/>
      <c r="E295" s="1485"/>
      <c r="F295" s="1203">
        <v>768005</v>
      </c>
    </row>
    <row r="296" spans="1:6" ht="12">
      <c r="A296" s="1490" t="s">
        <v>1027</v>
      </c>
      <c r="B296" s="1516" t="s">
        <v>1028</v>
      </c>
      <c r="C296" s="1516"/>
      <c r="D296" s="1516"/>
      <c r="E296" s="1516"/>
      <c r="F296" s="1511">
        <f>SUM(F299)</f>
        <v>10000</v>
      </c>
    </row>
    <row r="297" spans="1:6" ht="12">
      <c r="A297" s="1490"/>
      <c r="B297" s="1516"/>
      <c r="C297" s="1516"/>
      <c r="D297" s="1516"/>
      <c r="E297" s="1516"/>
      <c r="F297" s="1512"/>
    </row>
    <row r="298" spans="1:6" ht="12">
      <c r="A298" s="1490"/>
      <c r="B298" s="1516"/>
      <c r="C298" s="1516"/>
      <c r="D298" s="1516"/>
      <c r="E298" s="1516"/>
      <c r="F298" s="1513"/>
    </row>
    <row r="299" spans="1:6" ht="13.5">
      <c r="A299" s="1482">
        <v>3355</v>
      </c>
      <c r="B299" s="1482"/>
      <c r="C299" s="1483" t="s">
        <v>42</v>
      </c>
      <c r="D299" s="1484"/>
      <c r="E299" s="1485"/>
      <c r="F299" s="1203">
        <f>SUM('3c.m.'!D566)</f>
        <v>10000</v>
      </c>
    </row>
    <row r="300" spans="1:6" ht="12" customHeight="1">
      <c r="A300" s="1490" t="s">
        <v>1029</v>
      </c>
      <c r="B300" s="1516" t="s">
        <v>1030</v>
      </c>
      <c r="C300" s="1516"/>
      <c r="D300" s="1516"/>
      <c r="E300" s="1516"/>
      <c r="F300" s="1511">
        <f>SUM(F303)</f>
        <v>560518</v>
      </c>
    </row>
    <row r="301" spans="1:6" ht="12" customHeight="1">
      <c r="A301" s="1490"/>
      <c r="B301" s="1516"/>
      <c r="C301" s="1516"/>
      <c r="D301" s="1516"/>
      <c r="E301" s="1516"/>
      <c r="F301" s="1512"/>
    </row>
    <row r="302" spans="1:6" ht="12" customHeight="1">
      <c r="A302" s="1490"/>
      <c r="B302" s="1516"/>
      <c r="C302" s="1516"/>
      <c r="D302" s="1516"/>
      <c r="E302" s="1516"/>
      <c r="F302" s="1513"/>
    </row>
    <row r="303" spans="1:6" ht="13.5">
      <c r="A303" s="1482">
        <v>2850</v>
      </c>
      <c r="B303" s="1482"/>
      <c r="C303" s="1483" t="s">
        <v>1031</v>
      </c>
      <c r="D303" s="1484"/>
      <c r="E303" s="1485"/>
      <c r="F303" s="1203">
        <v>560518</v>
      </c>
    </row>
    <row r="304" spans="1:6" ht="12">
      <c r="A304" s="1490" t="s">
        <v>1032</v>
      </c>
      <c r="B304" s="1516" t="s">
        <v>1133</v>
      </c>
      <c r="C304" s="1516"/>
      <c r="D304" s="1516"/>
      <c r="E304" s="1516"/>
      <c r="F304" s="1511">
        <f>SUM(F307)</f>
        <v>28519</v>
      </c>
    </row>
    <row r="305" spans="1:6" ht="12">
      <c r="A305" s="1490"/>
      <c r="B305" s="1516"/>
      <c r="C305" s="1516"/>
      <c r="D305" s="1516"/>
      <c r="E305" s="1516"/>
      <c r="F305" s="1512"/>
    </row>
    <row r="306" spans="1:6" ht="12">
      <c r="A306" s="1490"/>
      <c r="B306" s="1516"/>
      <c r="C306" s="1516"/>
      <c r="D306" s="1516"/>
      <c r="E306" s="1516"/>
      <c r="F306" s="1513"/>
    </row>
    <row r="307" spans="1:6" ht="13.5">
      <c r="A307" s="1482">
        <v>2850</v>
      </c>
      <c r="B307" s="1482"/>
      <c r="C307" s="1483" t="s">
        <v>1031</v>
      </c>
      <c r="D307" s="1484"/>
      <c r="E307" s="1485"/>
      <c r="F307" s="1203">
        <v>28519</v>
      </c>
    </row>
    <row r="308" spans="1:6" ht="12">
      <c r="A308" s="1490" t="s">
        <v>1033</v>
      </c>
      <c r="B308" s="1516" t="s">
        <v>1134</v>
      </c>
      <c r="C308" s="1516"/>
      <c r="D308" s="1516"/>
      <c r="E308" s="1516"/>
      <c r="F308" s="1511">
        <f>SUM(F311)</f>
        <v>5217</v>
      </c>
    </row>
    <row r="309" spans="1:6" ht="12">
      <c r="A309" s="1490"/>
      <c r="B309" s="1516"/>
      <c r="C309" s="1516"/>
      <c r="D309" s="1516"/>
      <c r="E309" s="1516"/>
      <c r="F309" s="1512"/>
    </row>
    <row r="310" spans="1:6" ht="12">
      <c r="A310" s="1490"/>
      <c r="B310" s="1516"/>
      <c r="C310" s="1516"/>
      <c r="D310" s="1516"/>
      <c r="E310" s="1516"/>
      <c r="F310" s="1513"/>
    </row>
    <row r="311" spans="1:6" ht="13.5">
      <c r="A311" s="1482">
        <v>2850</v>
      </c>
      <c r="B311" s="1482"/>
      <c r="C311" s="1483" t="s">
        <v>1031</v>
      </c>
      <c r="D311" s="1484"/>
      <c r="E311" s="1485"/>
      <c r="F311" s="1203">
        <v>5217</v>
      </c>
    </row>
    <row r="312" spans="1:6" ht="12">
      <c r="A312" s="1490" t="s">
        <v>1034</v>
      </c>
      <c r="B312" s="1516" t="s">
        <v>1035</v>
      </c>
      <c r="C312" s="1516"/>
      <c r="D312" s="1516"/>
      <c r="E312" s="1516"/>
      <c r="F312" s="1511">
        <f>SUM(F315:F318)</f>
        <v>13300</v>
      </c>
    </row>
    <row r="313" spans="1:6" ht="12">
      <c r="A313" s="1490"/>
      <c r="B313" s="1516"/>
      <c r="C313" s="1516"/>
      <c r="D313" s="1516"/>
      <c r="E313" s="1516"/>
      <c r="F313" s="1512"/>
    </row>
    <row r="314" spans="1:6" ht="12">
      <c r="A314" s="1490"/>
      <c r="B314" s="1516"/>
      <c r="C314" s="1516"/>
      <c r="D314" s="1516"/>
      <c r="E314" s="1516"/>
      <c r="F314" s="1513"/>
    </row>
    <row r="315" spans="1:6" ht="13.5">
      <c r="A315" s="1482">
        <v>3307</v>
      </c>
      <c r="B315" s="1482"/>
      <c r="C315" s="1483" t="s">
        <v>214</v>
      </c>
      <c r="D315" s="1484"/>
      <c r="E315" s="1485"/>
      <c r="F315" s="1203">
        <f>SUM('3c.m.'!D354)</f>
        <v>4000</v>
      </c>
    </row>
    <row r="316" spans="1:6" ht="13.5">
      <c r="A316" s="1482">
        <v>3319</v>
      </c>
      <c r="B316" s="1482"/>
      <c r="C316" s="1483" t="s">
        <v>18</v>
      </c>
      <c r="D316" s="1484"/>
      <c r="E316" s="1485"/>
      <c r="F316" s="1203">
        <f>SUM('3c.m.'!D419)</f>
        <v>800</v>
      </c>
    </row>
    <row r="317" spans="1:6" ht="13.5">
      <c r="A317" s="1482">
        <v>3320</v>
      </c>
      <c r="B317" s="1482"/>
      <c r="C317" s="1483" t="s">
        <v>8</v>
      </c>
      <c r="D317" s="1484"/>
      <c r="E317" s="1485"/>
      <c r="F317" s="1203">
        <f>SUM('3c.m.'!D428)</f>
        <v>1000</v>
      </c>
    </row>
    <row r="318" spans="1:6" ht="13.5">
      <c r="A318" s="1517">
        <v>3323</v>
      </c>
      <c r="B318" s="1518"/>
      <c r="C318" s="1483" t="s">
        <v>385</v>
      </c>
      <c r="D318" s="1484"/>
      <c r="E318" s="1485"/>
      <c r="F318" s="1203">
        <f>SUM('3c.m.'!D444)</f>
        <v>7500</v>
      </c>
    </row>
    <row r="319" spans="1:6" ht="12">
      <c r="A319" s="1490" t="s">
        <v>1036</v>
      </c>
      <c r="B319" s="1516" t="s">
        <v>1037</v>
      </c>
      <c r="C319" s="1516"/>
      <c r="D319" s="1516"/>
      <c r="E319" s="1516"/>
      <c r="F319" s="1511">
        <f>SUM(F322:F326)</f>
        <v>48000</v>
      </c>
    </row>
    <row r="320" spans="1:6" ht="12">
      <c r="A320" s="1490"/>
      <c r="B320" s="1516"/>
      <c r="C320" s="1516"/>
      <c r="D320" s="1516"/>
      <c r="E320" s="1516"/>
      <c r="F320" s="1512"/>
    </row>
    <row r="321" spans="1:6" ht="12">
      <c r="A321" s="1490"/>
      <c r="B321" s="1516"/>
      <c r="C321" s="1516"/>
      <c r="D321" s="1516"/>
      <c r="E321" s="1516"/>
      <c r="F321" s="1513"/>
    </row>
    <row r="322" spans="1:6" ht="13.5">
      <c r="A322" s="1482">
        <v>3305</v>
      </c>
      <c r="B322" s="1482"/>
      <c r="C322" s="1483" t="s">
        <v>212</v>
      </c>
      <c r="D322" s="1484"/>
      <c r="E322" s="1485"/>
      <c r="F322" s="1203">
        <f>SUM('3c.m.'!D336)</f>
        <v>11000</v>
      </c>
    </row>
    <row r="323" spans="1:6" ht="13.5">
      <c r="A323" s="1482">
        <v>3310</v>
      </c>
      <c r="B323" s="1482"/>
      <c r="C323" s="1483" t="s">
        <v>430</v>
      </c>
      <c r="D323" s="1484"/>
      <c r="E323" s="1485"/>
      <c r="F323" s="1203">
        <f>SUM('3c.m.'!D362)</f>
        <v>7000</v>
      </c>
    </row>
    <row r="324" spans="1:6" ht="13.5">
      <c r="A324" s="1482">
        <v>3311</v>
      </c>
      <c r="B324" s="1482"/>
      <c r="C324" s="1483" t="s">
        <v>144</v>
      </c>
      <c r="D324" s="1484"/>
      <c r="E324" s="1485"/>
      <c r="F324" s="1203">
        <f>SUM('3c.m.'!D370)</f>
        <v>12000</v>
      </c>
    </row>
    <row r="325" spans="1:6" ht="13.5">
      <c r="A325" s="1482">
        <v>3315</v>
      </c>
      <c r="B325" s="1482"/>
      <c r="C325" s="1483" t="s">
        <v>11</v>
      </c>
      <c r="D325" s="1484"/>
      <c r="E325" s="1485"/>
      <c r="F325" s="1203">
        <f>SUM('3c.m.'!D394)</f>
        <v>12000</v>
      </c>
    </row>
    <row r="326" spans="1:6" ht="13.5">
      <c r="A326" s="1482">
        <v>3316</v>
      </c>
      <c r="B326" s="1482"/>
      <c r="C326" s="1483" t="s">
        <v>145</v>
      </c>
      <c r="D326" s="1484"/>
      <c r="E326" s="1485"/>
      <c r="F326" s="1203">
        <f>SUM('3c.m.'!D402)</f>
        <v>6000</v>
      </c>
    </row>
    <row r="327" spans="1:6" ht="12">
      <c r="A327" s="1490" t="s">
        <v>1038</v>
      </c>
      <c r="B327" s="1516" t="s">
        <v>1039</v>
      </c>
      <c r="C327" s="1516"/>
      <c r="D327" s="1516"/>
      <c r="E327" s="1516"/>
      <c r="F327" s="1511">
        <f>SUM(F330)</f>
        <v>1000</v>
      </c>
    </row>
    <row r="328" spans="1:6" ht="12">
      <c r="A328" s="1490"/>
      <c r="B328" s="1516"/>
      <c r="C328" s="1516"/>
      <c r="D328" s="1516"/>
      <c r="E328" s="1516"/>
      <c r="F328" s="1512"/>
    </row>
    <row r="329" spans="1:6" ht="12">
      <c r="A329" s="1490"/>
      <c r="B329" s="1516"/>
      <c r="C329" s="1516"/>
      <c r="D329" s="1516"/>
      <c r="E329" s="1516"/>
      <c r="F329" s="1513"/>
    </row>
    <row r="330" spans="1:6" ht="13.5">
      <c r="A330" s="1482">
        <v>3343</v>
      </c>
      <c r="B330" s="1482"/>
      <c r="C330" s="1483" t="s">
        <v>1040</v>
      </c>
      <c r="D330" s="1484"/>
      <c r="E330" s="1485"/>
      <c r="F330" s="1203">
        <f>SUM('3c.m.'!D485)</f>
        <v>1000</v>
      </c>
    </row>
    <row r="331" spans="1:6" ht="12" customHeight="1">
      <c r="A331" s="1490" t="s">
        <v>1041</v>
      </c>
      <c r="B331" s="1516" t="s">
        <v>1042</v>
      </c>
      <c r="C331" s="1516"/>
      <c r="D331" s="1516"/>
      <c r="E331" s="1516"/>
      <c r="F331" s="1511">
        <f>SUM(F334:F334)</f>
        <v>1027</v>
      </c>
    </row>
    <row r="332" spans="1:6" ht="12" customHeight="1">
      <c r="A332" s="1490"/>
      <c r="B332" s="1516"/>
      <c r="C332" s="1516"/>
      <c r="D332" s="1516"/>
      <c r="E332" s="1516"/>
      <c r="F332" s="1512"/>
    </row>
    <row r="333" spans="1:6" ht="12" customHeight="1">
      <c r="A333" s="1490"/>
      <c r="B333" s="1516"/>
      <c r="C333" s="1516"/>
      <c r="D333" s="1516"/>
      <c r="E333" s="1516"/>
      <c r="F333" s="1513"/>
    </row>
    <row r="334" spans="1:6" ht="13.5">
      <c r="A334" s="1482">
        <v>3344</v>
      </c>
      <c r="B334" s="1482"/>
      <c r="C334" s="1483" t="s">
        <v>291</v>
      </c>
      <c r="D334" s="1484"/>
      <c r="E334" s="1485"/>
      <c r="F334" s="1203">
        <f>SUM('3c.m.'!D493)</f>
        <v>1027</v>
      </c>
    </row>
    <row r="335" spans="1:6" ht="12">
      <c r="A335" s="1490" t="s">
        <v>1043</v>
      </c>
      <c r="B335" s="1516" t="s">
        <v>1044</v>
      </c>
      <c r="C335" s="1516"/>
      <c r="D335" s="1516"/>
      <c r="E335" s="1516"/>
      <c r="F335" s="1511">
        <f>SUM(F338:F338)</f>
        <v>3933</v>
      </c>
    </row>
    <row r="336" spans="1:6" ht="12">
      <c r="A336" s="1490"/>
      <c r="B336" s="1516"/>
      <c r="C336" s="1516"/>
      <c r="D336" s="1516"/>
      <c r="E336" s="1516"/>
      <c r="F336" s="1512"/>
    </row>
    <row r="337" spans="1:6" ht="12">
      <c r="A337" s="1490"/>
      <c r="B337" s="1516"/>
      <c r="C337" s="1516"/>
      <c r="D337" s="1516"/>
      <c r="E337" s="1516"/>
      <c r="F337" s="1513"/>
    </row>
    <row r="338" spans="1:6" ht="13.5">
      <c r="A338" s="1482">
        <v>3346</v>
      </c>
      <c r="B338" s="1482"/>
      <c r="C338" s="1483" t="s">
        <v>123</v>
      </c>
      <c r="D338" s="1484"/>
      <c r="E338" s="1485"/>
      <c r="F338" s="1203">
        <f>SUM('3c.m.'!D509)</f>
        <v>3933</v>
      </c>
    </row>
    <row r="339" spans="1:6" ht="12">
      <c r="A339" s="1490" t="s">
        <v>1045</v>
      </c>
      <c r="B339" s="1516" t="s">
        <v>536</v>
      </c>
      <c r="C339" s="1516"/>
      <c r="D339" s="1516"/>
      <c r="E339" s="1516"/>
      <c r="F339" s="1511">
        <f>SUM(F342)</f>
        <v>7000</v>
      </c>
    </row>
    <row r="340" spans="1:6" ht="12">
      <c r="A340" s="1490"/>
      <c r="B340" s="1516"/>
      <c r="C340" s="1516"/>
      <c r="D340" s="1516"/>
      <c r="E340" s="1516"/>
      <c r="F340" s="1512"/>
    </row>
    <row r="341" spans="1:6" ht="12">
      <c r="A341" s="1490"/>
      <c r="B341" s="1516"/>
      <c r="C341" s="1516"/>
      <c r="D341" s="1516"/>
      <c r="E341" s="1516"/>
      <c r="F341" s="1513"/>
    </row>
    <row r="342" spans="1:6" ht="13.5">
      <c r="A342" s="1482">
        <v>3340</v>
      </c>
      <c r="B342" s="1482"/>
      <c r="C342" s="1483" t="s">
        <v>536</v>
      </c>
      <c r="D342" s="1484"/>
      <c r="E342" s="1485"/>
      <c r="F342" s="1203">
        <f>SUM('3c.m.'!D460)</f>
        <v>7000</v>
      </c>
    </row>
    <row r="343" spans="1:6" ht="12">
      <c r="A343" s="1490" t="s">
        <v>1046</v>
      </c>
      <c r="B343" s="1516" t="s">
        <v>1047</v>
      </c>
      <c r="C343" s="1516"/>
      <c r="D343" s="1516"/>
      <c r="E343" s="1516"/>
      <c r="F343" s="1511">
        <f>SUM(F346:F359)</f>
        <v>205100</v>
      </c>
    </row>
    <row r="344" spans="1:6" ht="12">
      <c r="A344" s="1490"/>
      <c r="B344" s="1516"/>
      <c r="C344" s="1516"/>
      <c r="D344" s="1516"/>
      <c r="E344" s="1516"/>
      <c r="F344" s="1512"/>
    </row>
    <row r="345" spans="1:6" ht="12">
      <c r="A345" s="1490"/>
      <c r="B345" s="1516"/>
      <c r="C345" s="1516"/>
      <c r="D345" s="1516"/>
      <c r="E345" s="1516"/>
      <c r="F345" s="1513"/>
    </row>
    <row r="346" spans="1:6" ht="13.5">
      <c r="A346" s="1482">
        <v>3081</v>
      </c>
      <c r="B346" s="1482"/>
      <c r="C346" s="1483" t="s">
        <v>150</v>
      </c>
      <c r="D346" s="1484"/>
      <c r="E346" s="1485"/>
      <c r="F346" s="1203">
        <f>SUM('3c.m.'!D51)</f>
        <v>20000</v>
      </c>
    </row>
    <row r="347" spans="1:6" ht="13.5">
      <c r="A347" s="1482">
        <v>3144</v>
      </c>
      <c r="B347" s="1482"/>
      <c r="C347" s="1483" t="s">
        <v>414</v>
      </c>
      <c r="D347" s="1484"/>
      <c r="E347" s="1485"/>
      <c r="F347" s="1203">
        <f>SUM('3c.m.'!D152)</f>
        <v>1500</v>
      </c>
    </row>
    <row r="348" spans="1:6" ht="13.5">
      <c r="A348" s="1482">
        <v>3306</v>
      </c>
      <c r="B348" s="1482"/>
      <c r="C348" s="1483" t="s">
        <v>213</v>
      </c>
      <c r="D348" s="1484"/>
      <c r="E348" s="1485"/>
      <c r="F348" s="1203">
        <f>SUM('3c.m.'!D345)</f>
        <v>5000</v>
      </c>
    </row>
    <row r="349" spans="1:6" ht="13.5">
      <c r="A349" s="1482">
        <v>3312</v>
      </c>
      <c r="B349" s="1482"/>
      <c r="C349" s="1483" t="s">
        <v>412</v>
      </c>
      <c r="D349" s="1484"/>
      <c r="E349" s="1485"/>
      <c r="F349" s="1203">
        <f>SUM('3c.m.'!D378)</f>
        <v>20000</v>
      </c>
    </row>
    <row r="350" spans="1:6" ht="13.5">
      <c r="A350" s="1482">
        <v>3313</v>
      </c>
      <c r="B350" s="1482"/>
      <c r="C350" s="1483" t="s">
        <v>10</v>
      </c>
      <c r="D350" s="1484"/>
      <c r="E350" s="1485"/>
      <c r="F350" s="1203">
        <f>SUM('3c.m.'!D386)</f>
        <v>9500</v>
      </c>
    </row>
    <row r="351" spans="1:6" ht="13.5">
      <c r="A351" s="1482">
        <v>3317</v>
      </c>
      <c r="B351" s="1482"/>
      <c r="C351" s="1483" t="s">
        <v>413</v>
      </c>
      <c r="D351" s="1484"/>
      <c r="E351" s="1485"/>
      <c r="F351" s="1203">
        <f>SUM('3c.m.'!D410)</f>
        <v>90000</v>
      </c>
    </row>
    <row r="352" spans="1:6" ht="13.5">
      <c r="A352" s="1482">
        <v>3322</v>
      </c>
      <c r="B352" s="1482"/>
      <c r="C352" s="1483" t="s">
        <v>428</v>
      </c>
      <c r="D352" s="1484"/>
      <c r="E352" s="1485"/>
      <c r="F352" s="1203">
        <f>SUM('3c.m.'!D436)</f>
        <v>9500</v>
      </c>
    </row>
    <row r="353" spans="1:6" ht="13.5">
      <c r="A353" s="1482">
        <v>3324</v>
      </c>
      <c r="B353" s="1482"/>
      <c r="C353" s="1483" t="s">
        <v>496</v>
      </c>
      <c r="D353" s="1484"/>
      <c r="E353" s="1485"/>
      <c r="F353" s="1203">
        <f>SUM('3c.m.'!D452)</f>
        <v>2000</v>
      </c>
    </row>
    <row r="354" spans="1:6" ht="13.5">
      <c r="A354" s="1482">
        <v>3350</v>
      </c>
      <c r="B354" s="1482"/>
      <c r="C354" s="1483" t="s">
        <v>314</v>
      </c>
      <c r="D354" s="1484"/>
      <c r="E354" s="1485"/>
      <c r="F354" s="1203">
        <f>SUM('3c.m.'!D541)</f>
        <v>100</v>
      </c>
    </row>
    <row r="355" spans="1:6" ht="13.5">
      <c r="A355" s="1482">
        <v>3351</v>
      </c>
      <c r="B355" s="1482"/>
      <c r="C355" s="1483" t="s">
        <v>429</v>
      </c>
      <c r="D355" s="1484"/>
      <c r="E355" s="1485"/>
      <c r="F355" s="1203">
        <f>SUM('3c.m.'!D549)</f>
        <v>20000</v>
      </c>
    </row>
    <row r="356" spans="1:6" ht="13.5">
      <c r="A356" s="1482">
        <v>3352</v>
      </c>
      <c r="B356" s="1482"/>
      <c r="C356" s="1483" t="s">
        <v>522</v>
      </c>
      <c r="D356" s="1484"/>
      <c r="E356" s="1485"/>
      <c r="F356" s="1203">
        <f>SUM('3c.m.'!D558)</f>
        <v>17000</v>
      </c>
    </row>
    <row r="357" spans="1:6" ht="13.5">
      <c r="A357" s="1482">
        <v>3358</v>
      </c>
      <c r="B357" s="1482"/>
      <c r="C357" s="1483" t="s">
        <v>845</v>
      </c>
      <c r="D357" s="1484"/>
      <c r="E357" s="1485"/>
      <c r="F357" s="1203">
        <f>SUM('3c.m.'!D590)</f>
        <v>500</v>
      </c>
    </row>
    <row r="358" spans="1:6" ht="13.5">
      <c r="A358" s="1482">
        <v>3942</v>
      </c>
      <c r="B358" s="1482"/>
      <c r="C358" s="1483" t="s">
        <v>1048</v>
      </c>
      <c r="D358" s="1484"/>
      <c r="E358" s="1485"/>
      <c r="F358" s="1203">
        <f>SUM('3d.m.'!D32)</f>
        <v>8000</v>
      </c>
    </row>
    <row r="359" spans="1:6" ht="13.5">
      <c r="A359" s="1482">
        <v>3943</v>
      </c>
      <c r="B359" s="1482"/>
      <c r="C359" s="1483" t="s">
        <v>6</v>
      </c>
      <c r="D359" s="1484"/>
      <c r="E359" s="1485"/>
      <c r="F359" s="1203">
        <f>SUM('3d.m.'!D33)</f>
        <v>2000</v>
      </c>
    </row>
    <row r="360" spans="1:6" ht="12" customHeight="1">
      <c r="A360" s="1499" t="s">
        <v>1049</v>
      </c>
      <c r="B360" s="1502" t="s">
        <v>1135</v>
      </c>
      <c r="C360" s="1503"/>
      <c r="D360" s="1503"/>
      <c r="E360" s="1504"/>
      <c r="F360" s="1511">
        <f>SUM(F363)</f>
        <v>10000</v>
      </c>
    </row>
    <row r="361" spans="1:6" ht="12" customHeight="1">
      <c r="A361" s="1500"/>
      <c r="B361" s="1505"/>
      <c r="C361" s="1506"/>
      <c r="D361" s="1506"/>
      <c r="E361" s="1507"/>
      <c r="F361" s="1512"/>
    </row>
    <row r="362" spans="1:6" ht="12" customHeight="1">
      <c r="A362" s="1501"/>
      <c r="B362" s="1508"/>
      <c r="C362" s="1509"/>
      <c r="D362" s="1509"/>
      <c r="E362" s="1510"/>
      <c r="F362" s="1513"/>
    </row>
    <row r="363" spans="1:6" ht="13.5">
      <c r="A363" s="1482">
        <v>3202</v>
      </c>
      <c r="B363" s="1482"/>
      <c r="C363" s="1483" t="s">
        <v>304</v>
      </c>
      <c r="D363" s="1484"/>
      <c r="E363" s="1485"/>
      <c r="F363" s="1203">
        <f>SUM('3c.m.'!D194)</f>
        <v>10000</v>
      </c>
    </row>
    <row r="364" spans="1:6" ht="13.5" customHeight="1">
      <c r="A364" s="1499" t="s">
        <v>1050</v>
      </c>
      <c r="B364" s="1502" t="s">
        <v>1051</v>
      </c>
      <c r="C364" s="1503"/>
      <c r="D364" s="1503"/>
      <c r="E364" s="1504"/>
      <c r="F364" s="1511">
        <f>SUM(F367)</f>
        <v>2000000</v>
      </c>
    </row>
    <row r="365" spans="1:6" ht="13.5" customHeight="1">
      <c r="A365" s="1500"/>
      <c r="B365" s="1505"/>
      <c r="C365" s="1506"/>
      <c r="D365" s="1506"/>
      <c r="E365" s="1507"/>
      <c r="F365" s="1514"/>
    </row>
    <row r="366" spans="1:6" ht="13.5" customHeight="1">
      <c r="A366" s="1501"/>
      <c r="B366" s="1508"/>
      <c r="C366" s="1509"/>
      <c r="D366" s="1509"/>
      <c r="E366" s="1510"/>
      <c r="F366" s="1515"/>
    </row>
    <row r="367" spans="1:6" ht="13.5">
      <c r="A367" s="1482">
        <v>1976</v>
      </c>
      <c r="B367" s="1482"/>
      <c r="C367" s="1483" t="s">
        <v>524</v>
      </c>
      <c r="D367" s="1484"/>
      <c r="E367" s="1485"/>
      <c r="F367" s="1208">
        <f>SUM('1c.mell '!D151)</f>
        <v>2000000</v>
      </c>
    </row>
    <row r="368" spans="1:6" ht="12">
      <c r="A368" s="1499" t="s">
        <v>903</v>
      </c>
      <c r="B368" s="1502" t="s">
        <v>904</v>
      </c>
      <c r="C368" s="1503"/>
      <c r="D368" s="1503"/>
      <c r="E368" s="1504"/>
      <c r="F368" s="1511">
        <f>SUM(F371:F372)</f>
        <v>132662</v>
      </c>
    </row>
    <row r="369" spans="1:6" ht="12">
      <c r="A369" s="1500"/>
      <c r="B369" s="1505"/>
      <c r="C369" s="1506"/>
      <c r="D369" s="1506"/>
      <c r="E369" s="1507"/>
      <c r="F369" s="1512"/>
    </row>
    <row r="370" spans="1:6" ht="12">
      <c r="A370" s="1501"/>
      <c r="B370" s="1508"/>
      <c r="C370" s="1509"/>
      <c r="D370" s="1509"/>
      <c r="E370" s="1510"/>
      <c r="F370" s="1513"/>
    </row>
    <row r="371" spans="1:6" ht="13.5">
      <c r="A371" s="1482">
        <v>6110</v>
      </c>
      <c r="B371" s="1482"/>
      <c r="C371" s="1483" t="s">
        <v>1052</v>
      </c>
      <c r="D371" s="1484"/>
      <c r="E371" s="1485"/>
      <c r="F371" s="1203">
        <f>SUM('6.mell. '!D12)</f>
        <v>114162</v>
      </c>
    </row>
    <row r="372" spans="1:6" ht="13.5">
      <c r="A372" s="1482">
        <v>6121</v>
      </c>
      <c r="B372" s="1482"/>
      <c r="C372" s="1483" t="s">
        <v>1053</v>
      </c>
      <c r="D372" s="1484"/>
      <c r="E372" s="1485"/>
      <c r="F372" s="1203">
        <f>SUM('6.mell. '!D15)</f>
        <v>18500</v>
      </c>
    </row>
    <row r="373" spans="1:6" ht="12.75" customHeight="1">
      <c r="A373" s="1491" t="s">
        <v>159</v>
      </c>
      <c r="B373" s="1492"/>
      <c r="C373" s="1492"/>
      <c r="D373" s="1492"/>
      <c r="E373" s="1493"/>
      <c r="F373" s="1497">
        <f>SUM(F368+F360+F343+F339+F335+F331+F327+F319+F312+F300+F296+F292+F288+F282+F278+F274+F268+F260+F256+F251+F247+F243+F237+F230+F224+F209+F205+F196+F191+F163+F153+F149+F145+F141+F137+F132+F110+F106+F97+F92+F88+F84+F80+F76+F72+F66+F18+F5++F264+F159+F186+F182+F178+F174+F54+F62+F201+F304+F308+F364+F101+F58)</f>
        <v>20674593</v>
      </c>
    </row>
    <row r="374" spans="1:6" ht="12.75" customHeight="1">
      <c r="A374" s="1494"/>
      <c r="B374" s="1495"/>
      <c r="C374" s="1495"/>
      <c r="D374" s="1495"/>
      <c r="E374" s="1496"/>
      <c r="F374" s="1498"/>
    </row>
  </sheetData>
  <sheetProtection/>
  <mergeCells count="550">
    <mergeCell ref="A130:B130"/>
    <mergeCell ref="C130:E130"/>
    <mergeCell ref="A71:B71"/>
    <mergeCell ref="C71:E71"/>
    <mergeCell ref="C16:E16"/>
    <mergeCell ref="A96:B96"/>
    <mergeCell ref="C96:E96"/>
    <mergeCell ref="A118:B118"/>
    <mergeCell ref="C118:E118"/>
    <mergeCell ref="A44:B44"/>
    <mergeCell ref="C44:E44"/>
    <mergeCell ref="A48:B48"/>
    <mergeCell ref="C48:E48"/>
    <mergeCell ref="A1:F1"/>
    <mergeCell ref="A2:F2"/>
    <mergeCell ref="A3:F3"/>
    <mergeCell ref="A5:A7"/>
    <mergeCell ref="B5:E7"/>
    <mergeCell ref="F5:F7"/>
    <mergeCell ref="A8:B8"/>
    <mergeCell ref="C8:E8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8:A20"/>
    <mergeCell ref="B18:E20"/>
    <mergeCell ref="F18:F20"/>
    <mergeCell ref="A14:B14"/>
    <mergeCell ref="C14:E14"/>
    <mergeCell ref="A15:B15"/>
    <mergeCell ref="C15:E15"/>
    <mergeCell ref="A17:B17"/>
    <mergeCell ref="C17:E17"/>
    <mergeCell ref="A16:B16"/>
    <mergeCell ref="A21:B21"/>
    <mergeCell ref="C21:E21"/>
    <mergeCell ref="A22:B22"/>
    <mergeCell ref="C22:E22"/>
    <mergeCell ref="A23:B23"/>
    <mergeCell ref="C23:E23"/>
    <mergeCell ref="A24:B24"/>
    <mergeCell ref="C24:E24"/>
    <mergeCell ref="A25:B25"/>
    <mergeCell ref="C25:E25"/>
    <mergeCell ref="A26:B26"/>
    <mergeCell ref="C26:E26"/>
    <mergeCell ref="A30:B30"/>
    <mergeCell ref="C30:E30"/>
    <mergeCell ref="A27:B27"/>
    <mergeCell ref="C27:E27"/>
    <mergeCell ref="A28:B28"/>
    <mergeCell ref="C28:E28"/>
    <mergeCell ref="A29:B29"/>
    <mergeCell ref="C29:E29"/>
    <mergeCell ref="A36:B36"/>
    <mergeCell ref="C36:E36"/>
    <mergeCell ref="A34:B34"/>
    <mergeCell ref="C34:E34"/>
    <mergeCell ref="A32:B32"/>
    <mergeCell ref="C32:E32"/>
    <mergeCell ref="A33:B33"/>
    <mergeCell ref="C33:E33"/>
    <mergeCell ref="A40:B40"/>
    <mergeCell ref="C40:E40"/>
    <mergeCell ref="A41:B41"/>
    <mergeCell ref="C41:E41"/>
    <mergeCell ref="A37:B37"/>
    <mergeCell ref="C37:E37"/>
    <mergeCell ref="A38:B38"/>
    <mergeCell ref="C38:E38"/>
    <mergeCell ref="A39:B39"/>
    <mergeCell ref="C39:E39"/>
    <mergeCell ref="A52:B52"/>
    <mergeCell ref="C52:E52"/>
    <mergeCell ref="A53:B53"/>
    <mergeCell ref="C53:E53"/>
    <mergeCell ref="A45:B45"/>
    <mergeCell ref="C45:E45"/>
    <mergeCell ref="A46:B46"/>
    <mergeCell ref="C46:E46"/>
    <mergeCell ref="A47:B47"/>
    <mergeCell ref="C47:E47"/>
    <mergeCell ref="A54:A56"/>
    <mergeCell ref="B54:E56"/>
    <mergeCell ref="F54:F56"/>
    <mergeCell ref="A57:B57"/>
    <mergeCell ref="C57:E57"/>
    <mergeCell ref="A58:A60"/>
    <mergeCell ref="B58:E60"/>
    <mergeCell ref="F58:F60"/>
    <mergeCell ref="A62:A64"/>
    <mergeCell ref="B62:E64"/>
    <mergeCell ref="F62:F64"/>
    <mergeCell ref="A65:B65"/>
    <mergeCell ref="C65:E65"/>
    <mergeCell ref="A61:B61"/>
    <mergeCell ref="C61:E61"/>
    <mergeCell ref="A66:A68"/>
    <mergeCell ref="B66:E68"/>
    <mergeCell ref="F66:F68"/>
    <mergeCell ref="A69:B69"/>
    <mergeCell ref="C69:E69"/>
    <mergeCell ref="A70:B70"/>
    <mergeCell ref="C70:E70"/>
    <mergeCell ref="F72:F74"/>
    <mergeCell ref="A75:B75"/>
    <mergeCell ref="C75:E75"/>
    <mergeCell ref="A76:A78"/>
    <mergeCell ref="B76:E78"/>
    <mergeCell ref="F76:F78"/>
    <mergeCell ref="A72:A74"/>
    <mergeCell ref="B72:E74"/>
    <mergeCell ref="A79:B79"/>
    <mergeCell ref="C79:E79"/>
    <mergeCell ref="A80:A82"/>
    <mergeCell ref="B80:E82"/>
    <mergeCell ref="F80:F82"/>
    <mergeCell ref="A83:B83"/>
    <mergeCell ref="C83:E83"/>
    <mergeCell ref="A91:B91"/>
    <mergeCell ref="C91:E91"/>
    <mergeCell ref="A84:A86"/>
    <mergeCell ref="B84:E86"/>
    <mergeCell ref="F84:F86"/>
    <mergeCell ref="A87:B87"/>
    <mergeCell ref="C87:E87"/>
    <mergeCell ref="A88:A90"/>
    <mergeCell ref="B88:E90"/>
    <mergeCell ref="F88:F90"/>
    <mergeCell ref="A92:A94"/>
    <mergeCell ref="B92:E94"/>
    <mergeCell ref="F92:F94"/>
    <mergeCell ref="A95:B95"/>
    <mergeCell ref="C95:E95"/>
    <mergeCell ref="A97:A99"/>
    <mergeCell ref="B97:E99"/>
    <mergeCell ref="F97:F99"/>
    <mergeCell ref="A100:B100"/>
    <mergeCell ref="C100:E100"/>
    <mergeCell ref="A101:A103"/>
    <mergeCell ref="B101:E103"/>
    <mergeCell ref="F101:F103"/>
    <mergeCell ref="A104:B104"/>
    <mergeCell ref="A106:A108"/>
    <mergeCell ref="B106:E108"/>
    <mergeCell ref="F106:F108"/>
    <mergeCell ref="A109:B109"/>
    <mergeCell ref="C109:E109"/>
    <mergeCell ref="A110:A112"/>
    <mergeCell ref="B110:E112"/>
    <mergeCell ref="F110:F112"/>
    <mergeCell ref="A113:B113"/>
    <mergeCell ref="C113:E113"/>
    <mergeCell ref="A114:B114"/>
    <mergeCell ref="C114:E114"/>
    <mergeCell ref="A115:B115"/>
    <mergeCell ref="C115:E115"/>
    <mergeCell ref="C122:E122"/>
    <mergeCell ref="A116:B116"/>
    <mergeCell ref="C116:E116"/>
    <mergeCell ref="A117:B117"/>
    <mergeCell ref="C117:E117"/>
    <mergeCell ref="A119:B119"/>
    <mergeCell ref="C119:E119"/>
    <mergeCell ref="C128:E128"/>
    <mergeCell ref="A123:B123"/>
    <mergeCell ref="C123:E123"/>
    <mergeCell ref="A124:B124"/>
    <mergeCell ref="C124:E124"/>
    <mergeCell ref="A120:B120"/>
    <mergeCell ref="C120:E120"/>
    <mergeCell ref="A121:B121"/>
    <mergeCell ref="C121:E121"/>
    <mergeCell ref="A122:B122"/>
    <mergeCell ref="A129:B129"/>
    <mergeCell ref="C129:E129"/>
    <mergeCell ref="A131:B131"/>
    <mergeCell ref="C131:E131"/>
    <mergeCell ref="A125:B125"/>
    <mergeCell ref="C125:E125"/>
    <mergeCell ref="A126:B126"/>
    <mergeCell ref="C126:E126"/>
    <mergeCell ref="A127:B127"/>
    <mergeCell ref="A128:B128"/>
    <mergeCell ref="A132:A134"/>
    <mergeCell ref="B132:E134"/>
    <mergeCell ref="F132:F134"/>
    <mergeCell ref="A135:B135"/>
    <mergeCell ref="C135:E135"/>
    <mergeCell ref="A136:B136"/>
    <mergeCell ref="C136:E136"/>
    <mergeCell ref="A137:A139"/>
    <mergeCell ref="B137:E139"/>
    <mergeCell ref="F137:F139"/>
    <mergeCell ref="A140:B140"/>
    <mergeCell ref="C140:E140"/>
    <mergeCell ref="A145:A147"/>
    <mergeCell ref="B145:E147"/>
    <mergeCell ref="F145:F147"/>
    <mergeCell ref="A148:B148"/>
    <mergeCell ref="C148:E148"/>
    <mergeCell ref="A141:A143"/>
    <mergeCell ref="B141:E143"/>
    <mergeCell ref="F141:F143"/>
    <mergeCell ref="A144:B144"/>
    <mergeCell ref="C144:E144"/>
    <mergeCell ref="A149:A151"/>
    <mergeCell ref="B149:E151"/>
    <mergeCell ref="F149:F151"/>
    <mergeCell ref="A152:B152"/>
    <mergeCell ref="C152:E152"/>
    <mergeCell ref="A153:A155"/>
    <mergeCell ref="B153:E155"/>
    <mergeCell ref="F153:F155"/>
    <mergeCell ref="A156:B156"/>
    <mergeCell ref="C156:E156"/>
    <mergeCell ref="A157:B157"/>
    <mergeCell ref="C157:E157"/>
    <mergeCell ref="A158:B158"/>
    <mergeCell ref="C158:E158"/>
    <mergeCell ref="A159:A161"/>
    <mergeCell ref="B159:E161"/>
    <mergeCell ref="F159:F161"/>
    <mergeCell ref="A162:B162"/>
    <mergeCell ref="C162:E162"/>
    <mergeCell ref="A163:A165"/>
    <mergeCell ref="B163:E165"/>
    <mergeCell ref="F163:F165"/>
    <mergeCell ref="A166:B166"/>
    <mergeCell ref="C166:E166"/>
    <mergeCell ref="A167:B167"/>
    <mergeCell ref="C167:E167"/>
    <mergeCell ref="A168:B168"/>
    <mergeCell ref="C168:E168"/>
    <mergeCell ref="A169:B169"/>
    <mergeCell ref="C169:E169"/>
    <mergeCell ref="A170:B170"/>
    <mergeCell ref="C170:E170"/>
    <mergeCell ref="A171:B171"/>
    <mergeCell ref="C171:E171"/>
    <mergeCell ref="A174:A176"/>
    <mergeCell ref="B174:E176"/>
    <mergeCell ref="F174:F176"/>
    <mergeCell ref="A172:B172"/>
    <mergeCell ref="C172:E172"/>
    <mergeCell ref="A173:B173"/>
    <mergeCell ref="C173:E173"/>
    <mergeCell ref="A177:B177"/>
    <mergeCell ref="C177:E177"/>
    <mergeCell ref="A178:A180"/>
    <mergeCell ref="B178:E180"/>
    <mergeCell ref="F178:F180"/>
    <mergeCell ref="A181:B181"/>
    <mergeCell ref="C181:E181"/>
    <mergeCell ref="B182:E184"/>
    <mergeCell ref="F182:F184"/>
    <mergeCell ref="A185:B185"/>
    <mergeCell ref="C185:E185"/>
    <mergeCell ref="A186:A188"/>
    <mergeCell ref="B186:E188"/>
    <mergeCell ref="F186:F188"/>
    <mergeCell ref="A191:A193"/>
    <mergeCell ref="B191:E193"/>
    <mergeCell ref="F191:F193"/>
    <mergeCell ref="A194:B194"/>
    <mergeCell ref="C194:E194"/>
    <mergeCell ref="A195:B195"/>
    <mergeCell ref="C195:E195"/>
    <mergeCell ref="A196:A198"/>
    <mergeCell ref="B196:E198"/>
    <mergeCell ref="F196:F198"/>
    <mergeCell ref="A199:B199"/>
    <mergeCell ref="C199:E199"/>
    <mergeCell ref="A200:B200"/>
    <mergeCell ref="C200:E200"/>
    <mergeCell ref="A201:A203"/>
    <mergeCell ref="B201:E203"/>
    <mergeCell ref="F201:F203"/>
    <mergeCell ref="A204:B204"/>
    <mergeCell ref="C204:E204"/>
    <mergeCell ref="A205:A207"/>
    <mergeCell ref="B205:E207"/>
    <mergeCell ref="F205:F207"/>
    <mergeCell ref="A208:B208"/>
    <mergeCell ref="C208:E208"/>
    <mergeCell ref="A209:A211"/>
    <mergeCell ref="B209:E211"/>
    <mergeCell ref="F209:F211"/>
    <mergeCell ref="A212:B212"/>
    <mergeCell ref="C212:E212"/>
    <mergeCell ref="A213:B213"/>
    <mergeCell ref="C213:E213"/>
    <mergeCell ref="A214:B214"/>
    <mergeCell ref="C214:E214"/>
    <mergeCell ref="A215:B215"/>
    <mergeCell ref="C215:E215"/>
    <mergeCell ref="A216:B216"/>
    <mergeCell ref="C216:E216"/>
    <mergeCell ref="A217:B217"/>
    <mergeCell ref="C217:E217"/>
    <mergeCell ref="A218:B218"/>
    <mergeCell ref="C218:E218"/>
    <mergeCell ref="A219:B219"/>
    <mergeCell ref="C219:E219"/>
    <mergeCell ref="A220:B220"/>
    <mergeCell ref="C220:E220"/>
    <mergeCell ref="A221:B221"/>
    <mergeCell ref="C221:E221"/>
    <mergeCell ref="A222:B222"/>
    <mergeCell ref="C222:E222"/>
    <mergeCell ref="A223:B223"/>
    <mergeCell ref="C223:E223"/>
    <mergeCell ref="A224:A226"/>
    <mergeCell ref="B224:E226"/>
    <mergeCell ref="F224:F226"/>
    <mergeCell ref="A227:B227"/>
    <mergeCell ref="C227:E227"/>
    <mergeCell ref="A229:B229"/>
    <mergeCell ref="C229:E229"/>
    <mergeCell ref="A230:A232"/>
    <mergeCell ref="B230:E232"/>
    <mergeCell ref="F230:F232"/>
    <mergeCell ref="A228:B228"/>
    <mergeCell ref="C228:E228"/>
    <mergeCell ref="A233:B233"/>
    <mergeCell ref="C233:E233"/>
    <mergeCell ref="A234:B234"/>
    <mergeCell ref="C234:E234"/>
    <mergeCell ref="A235:B235"/>
    <mergeCell ref="C235:E235"/>
    <mergeCell ref="A236:B236"/>
    <mergeCell ref="C236:E236"/>
    <mergeCell ref="A237:A239"/>
    <mergeCell ref="B237:E239"/>
    <mergeCell ref="F237:F239"/>
    <mergeCell ref="A240:B240"/>
    <mergeCell ref="C240:E240"/>
    <mergeCell ref="A241:B241"/>
    <mergeCell ref="C241:E241"/>
    <mergeCell ref="A242:B242"/>
    <mergeCell ref="C242:E242"/>
    <mergeCell ref="A243:A245"/>
    <mergeCell ref="B243:E245"/>
    <mergeCell ref="A254:B254"/>
    <mergeCell ref="C254:E254"/>
    <mergeCell ref="F243:F245"/>
    <mergeCell ref="A246:B246"/>
    <mergeCell ref="C246:E246"/>
    <mergeCell ref="A247:A249"/>
    <mergeCell ref="B247:E249"/>
    <mergeCell ref="F247:F249"/>
    <mergeCell ref="A256:A258"/>
    <mergeCell ref="B256:E258"/>
    <mergeCell ref="F256:F258"/>
    <mergeCell ref="A259:B259"/>
    <mergeCell ref="C259:E259"/>
    <mergeCell ref="A250:B250"/>
    <mergeCell ref="C250:E250"/>
    <mergeCell ref="A251:A253"/>
    <mergeCell ref="B251:E253"/>
    <mergeCell ref="F251:F253"/>
    <mergeCell ref="A260:A262"/>
    <mergeCell ref="B260:E262"/>
    <mergeCell ref="F260:F262"/>
    <mergeCell ref="A263:B263"/>
    <mergeCell ref="C263:E263"/>
    <mergeCell ref="A264:A266"/>
    <mergeCell ref="B264:E266"/>
    <mergeCell ref="F264:F266"/>
    <mergeCell ref="A267:B267"/>
    <mergeCell ref="C267:E267"/>
    <mergeCell ref="A268:A270"/>
    <mergeCell ref="B268:E270"/>
    <mergeCell ref="F268:F270"/>
    <mergeCell ref="A271:B271"/>
    <mergeCell ref="C271:E271"/>
    <mergeCell ref="A272:B272"/>
    <mergeCell ref="C272:E272"/>
    <mergeCell ref="A274:A276"/>
    <mergeCell ref="B274:E276"/>
    <mergeCell ref="F274:F276"/>
    <mergeCell ref="A277:B277"/>
    <mergeCell ref="C277:E277"/>
    <mergeCell ref="A273:B273"/>
    <mergeCell ref="C273:E273"/>
    <mergeCell ref="A278:A280"/>
    <mergeCell ref="B278:E280"/>
    <mergeCell ref="F278:F280"/>
    <mergeCell ref="A281:B281"/>
    <mergeCell ref="C281:E281"/>
    <mergeCell ref="A282:A284"/>
    <mergeCell ref="B282:E284"/>
    <mergeCell ref="F282:F284"/>
    <mergeCell ref="A285:B285"/>
    <mergeCell ref="C285:E285"/>
    <mergeCell ref="A286:B286"/>
    <mergeCell ref="C286:E286"/>
    <mergeCell ref="A287:B287"/>
    <mergeCell ref="C287:E287"/>
    <mergeCell ref="A288:A290"/>
    <mergeCell ref="B288:E290"/>
    <mergeCell ref="F288:F290"/>
    <mergeCell ref="A291:B291"/>
    <mergeCell ref="C291:E291"/>
    <mergeCell ref="A292:A294"/>
    <mergeCell ref="B292:E294"/>
    <mergeCell ref="F292:F294"/>
    <mergeCell ref="A295:B295"/>
    <mergeCell ref="C295:E295"/>
    <mergeCell ref="A296:A298"/>
    <mergeCell ref="B296:E298"/>
    <mergeCell ref="F296:F298"/>
    <mergeCell ref="A299:B299"/>
    <mergeCell ref="C299:E299"/>
    <mergeCell ref="A300:A302"/>
    <mergeCell ref="B300:E302"/>
    <mergeCell ref="F300:F302"/>
    <mergeCell ref="A303:B303"/>
    <mergeCell ref="C303:E303"/>
    <mergeCell ref="A304:A306"/>
    <mergeCell ref="B304:E306"/>
    <mergeCell ref="F304:F306"/>
    <mergeCell ref="A307:B307"/>
    <mergeCell ref="C307:E307"/>
    <mergeCell ref="A308:A310"/>
    <mergeCell ref="B308:E310"/>
    <mergeCell ref="F308:F310"/>
    <mergeCell ref="A311:B311"/>
    <mergeCell ref="C311:E311"/>
    <mergeCell ref="A312:A314"/>
    <mergeCell ref="B312:E314"/>
    <mergeCell ref="F312:F314"/>
    <mergeCell ref="A315:B315"/>
    <mergeCell ref="C315:E315"/>
    <mergeCell ref="A316:B316"/>
    <mergeCell ref="C316:E316"/>
    <mergeCell ref="A317:B317"/>
    <mergeCell ref="C317:E317"/>
    <mergeCell ref="A318:B318"/>
    <mergeCell ref="C318:E318"/>
    <mergeCell ref="A319:A321"/>
    <mergeCell ref="B319:E321"/>
    <mergeCell ref="F319:F321"/>
    <mergeCell ref="A322:B322"/>
    <mergeCell ref="C322:E32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27:A329"/>
    <mergeCell ref="B327:E329"/>
    <mergeCell ref="F327:F329"/>
    <mergeCell ref="A330:B330"/>
    <mergeCell ref="C330:E330"/>
    <mergeCell ref="A331:A333"/>
    <mergeCell ref="B331:E333"/>
    <mergeCell ref="F331:F333"/>
    <mergeCell ref="A334:B334"/>
    <mergeCell ref="C334:E334"/>
    <mergeCell ref="A335:A337"/>
    <mergeCell ref="B335:E337"/>
    <mergeCell ref="F335:F337"/>
    <mergeCell ref="A338:B338"/>
    <mergeCell ref="C338:E338"/>
    <mergeCell ref="A339:A341"/>
    <mergeCell ref="B339:E341"/>
    <mergeCell ref="F339:F341"/>
    <mergeCell ref="A342:B342"/>
    <mergeCell ref="C342:E342"/>
    <mergeCell ref="A343:A345"/>
    <mergeCell ref="B343:E345"/>
    <mergeCell ref="F343:F345"/>
    <mergeCell ref="A346:B346"/>
    <mergeCell ref="C346:E346"/>
    <mergeCell ref="A347:B347"/>
    <mergeCell ref="C347:E34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58:B358"/>
    <mergeCell ref="C358:E358"/>
    <mergeCell ref="A359:B359"/>
    <mergeCell ref="C359:E359"/>
    <mergeCell ref="A360:A362"/>
    <mergeCell ref="B360:E362"/>
    <mergeCell ref="C371:E371"/>
    <mergeCell ref="F360:F362"/>
    <mergeCell ref="A363:B363"/>
    <mergeCell ref="C363:E363"/>
    <mergeCell ref="A364:A366"/>
    <mergeCell ref="B364:E366"/>
    <mergeCell ref="F364:F366"/>
    <mergeCell ref="A373:E374"/>
    <mergeCell ref="F373:F374"/>
    <mergeCell ref="A372:B372"/>
    <mergeCell ref="C372:E372"/>
    <mergeCell ref="A367:B367"/>
    <mergeCell ref="C367:E367"/>
    <mergeCell ref="A368:A370"/>
    <mergeCell ref="B368:E370"/>
    <mergeCell ref="F368:F370"/>
    <mergeCell ref="A371:B371"/>
    <mergeCell ref="A31:B31"/>
    <mergeCell ref="C31:E31"/>
    <mergeCell ref="A35:B35"/>
    <mergeCell ref="C35:E35"/>
    <mergeCell ref="A49:B49"/>
    <mergeCell ref="C49:E49"/>
    <mergeCell ref="A43:B43"/>
    <mergeCell ref="C43:E43"/>
    <mergeCell ref="A42:B42"/>
    <mergeCell ref="C42:E42"/>
    <mergeCell ref="A105:B105"/>
    <mergeCell ref="A190:B190"/>
    <mergeCell ref="C190:E190"/>
    <mergeCell ref="A50:B50"/>
    <mergeCell ref="C50:E50"/>
    <mergeCell ref="A51:B51"/>
    <mergeCell ref="C51:E51"/>
    <mergeCell ref="A189:B189"/>
    <mergeCell ref="C189:E189"/>
    <mergeCell ref="A182:A184"/>
  </mergeCells>
  <printOptions/>
  <pageMargins left="0.7086614173228347" right="0.7086614173228347" top="0.7480314960629921" bottom="0.7480314960629921" header="0.31496062992125984" footer="0.31496062992125984"/>
  <pageSetup firstPageNumber="63" useFirstPageNumber="1" horizontalDpi="600" verticalDpi="600" orientation="portrait" paperSize="9" scale="87" r:id="rId1"/>
  <headerFooter>
    <oddFooter>&amp;C&amp;P.oldal</oddFooter>
  </headerFooter>
  <rowBreaks count="6" manualBreakCount="6">
    <brk id="57" max="255" man="1"/>
    <brk id="120" max="255" man="1"/>
    <brk id="181" max="255" man="1"/>
    <brk id="242" max="255" man="1"/>
    <brk id="303" max="255" man="1"/>
    <brk id="36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4" sqref="A4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50390625" style="0" customWidth="1"/>
    <col min="5" max="5" width="23.00390625" style="0" customWidth="1"/>
    <col min="6" max="6" width="12.875" style="0" customWidth="1"/>
  </cols>
  <sheetData>
    <row r="1" spans="1:6" ht="12">
      <c r="A1" s="1519" t="s">
        <v>1054</v>
      </c>
      <c r="B1" s="1519"/>
      <c r="C1" s="1519"/>
      <c r="D1" s="1519"/>
      <c r="E1" s="1519"/>
      <c r="F1" s="1519"/>
    </row>
    <row r="2" spans="1:6" ht="12">
      <c r="A2" s="1519" t="s">
        <v>1055</v>
      </c>
      <c r="B2" s="1519"/>
      <c r="C2" s="1519"/>
      <c r="D2" s="1519"/>
      <c r="E2" s="1519"/>
      <c r="F2" s="1519"/>
    </row>
    <row r="3" spans="1:6" ht="12">
      <c r="A3" s="1519" t="s">
        <v>1117</v>
      </c>
      <c r="B3" s="1519"/>
      <c r="C3" s="1519"/>
      <c r="D3" s="1519"/>
      <c r="E3" s="1519"/>
      <c r="F3" s="1519"/>
    </row>
    <row r="4" ht="12">
      <c r="F4" s="1148" t="s">
        <v>392</v>
      </c>
    </row>
    <row r="5" spans="1:6" ht="12">
      <c r="A5" s="1490" t="s">
        <v>903</v>
      </c>
      <c r="B5" s="1516" t="s">
        <v>904</v>
      </c>
      <c r="C5" s="1516"/>
      <c r="D5" s="1516"/>
      <c r="E5" s="1516"/>
      <c r="F5" s="1520">
        <f>SUM(F8:F41)</f>
        <v>3720566</v>
      </c>
    </row>
    <row r="6" spans="1:6" ht="12">
      <c r="A6" s="1490"/>
      <c r="B6" s="1516"/>
      <c r="C6" s="1516"/>
      <c r="D6" s="1516"/>
      <c r="E6" s="1516"/>
      <c r="F6" s="1521"/>
    </row>
    <row r="7" spans="1:6" ht="12">
      <c r="A7" s="1490"/>
      <c r="B7" s="1516"/>
      <c r="C7" s="1516"/>
      <c r="D7" s="1516"/>
      <c r="E7" s="1516"/>
      <c r="F7" s="1522"/>
    </row>
    <row r="8" spans="1:6" ht="13.5">
      <c r="A8" s="1486">
        <v>1071</v>
      </c>
      <c r="B8" s="1486"/>
      <c r="C8" s="1487" t="s">
        <v>1056</v>
      </c>
      <c r="D8" s="1488"/>
      <c r="E8" s="1489"/>
      <c r="F8" s="1154">
        <f>SUM('1b.mell '!D29)</f>
        <v>10000</v>
      </c>
    </row>
    <row r="9" spans="1:6" ht="13.5">
      <c r="A9" s="1486">
        <v>1074</v>
      </c>
      <c r="B9" s="1486"/>
      <c r="C9" s="1487" t="s">
        <v>1057</v>
      </c>
      <c r="D9" s="1488"/>
      <c r="E9" s="1489"/>
      <c r="F9" s="1154">
        <f>SUM('1b.mell '!D31)</f>
        <v>2000</v>
      </c>
    </row>
    <row r="10" spans="1:6" ht="13.5">
      <c r="A10" s="1486">
        <v>1078</v>
      </c>
      <c r="B10" s="1486"/>
      <c r="C10" s="1487" t="s">
        <v>1058</v>
      </c>
      <c r="D10" s="1488"/>
      <c r="E10" s="1489"/>
      <c r="F10" s="1154">
        <f>SUM('1b.mell '!D35)</f>
        <v>5000</v>
      </c>
    </row>
    <row r="11" spans="1:6" ht="13.5">
      <c r="A11" s="1486">
        <v>1093</v>
      </c>
      <c r="B11" s="1486"/>
      <c r="C11" s="1487" t="s">
        <v>1059</v>
      </c>
      <c r="D11" s="1488"/>
      <c r="E11" s="1489"/>
      <c r="F11" s="1154">
        <f>SUM('1b.mell '!D43)</f>
        <v>10000</v>
      </c>
    </row>
    <row r="12" spans="1:6" ht="13.5">
      <c r="A12" s="1486">
        <v>1101</v>
      </c>
      <c r="B12" s="1486"/>
      <c r="C12" s="1487" t="s">
        <v>1060</v>
      </c>
      <c r="D12" s="1488"/>
      <c r="E12" s="1489"/>
      <c r="F12" s="1154">
        <f>SUM('1b.mell '!D50)</f>
        <v>20000</v>
      </c>
    </row>
    <row r="13" spans="1:6" ht="13.5">
      <c r="A13" s="1486">
        <v>1121</v>
      </c>
      <c r="B13" s="1486"/>
      <c r="C13" s="1487" t="s">
        <v>1061</v>
      </c>
      <c r="D13" s="1488"/>
      <c r="E13" s="1489"/>
      <c r="F13" s="1154">
        <f>SUM('1b.mell '!D56)</f>
        <v>68040</v>
      </c>
    </row>
    <row r="14" spans="1:6" ht="13.5">
      <c r="A14" s="1486">
        <v>1122</v>
      </c>
      <c r="B14" s="1486"/>
      <c r="C14" s="1487" t="s">
        <v>1062</v>
      </c>
      <c r="D14" s="1488"/>
      <c r="E14" s="1489"/>
      <c r="F14" s="1154">
        <f>SUM('1b.mell '!D57)</f>
        <v>183600</v>
      </c>
    </row>
    <row r="15" spans="1:6" ht="13.5">
      <c r="A15" s="1486">
        <v>1123</v>
      </c>
      <c r="B15" s="1486"/>
      <c r="C15" s="1487" t="s">
        <v>1063</v>
      </c>
      <c r="D15" s="1488"/>
      <c r="E15" s="1489"/>
      <c r="F15" s="1154">
        <f>SUM('1b.mell '!D58)</f>
        <v>219078</v>
      </c>
    </row>
    <row r="16" spans="1:6" ht="13.5">
      <c r="A16" s="1486">
        <v>1141</v>
      </c>
      <c r="B16" s="1486"/>
      <c r="C16" s="1487" t="s">
        <v>505</v>
      </c>
      <c r="D16" s="1488"/>
      <c r="E16" s="1489"/>
      <c r="F16" s="1154">
        <f>SUM('1b.mell '!D61)</f>
        <v>15000</v>
      </c>
    </row>
    <row r="17" spans="1:6" ht="13.5">
      <c r="A17" s="1486">
        <v>1150</v>
      </c>
      <c r="B17" s="1486"/>
      <c r="C17" s="1487" t="s">
        <v>240</v>
      </c>
      <c r="D17" s="1488"/>
      <c r="E17" s="1489"/>
      <c r="F17" s="1154">
        <f>SUM('1b.mell '!D62)</f>
        <v>10000</v>
      </c>
    </row>
    <row r="18" spans="1:6" ht="13.5">
      <c r="A18" s="1486">
        <v>1151</v>
      </c>
      <c r="B18" s="1486"/>
      <c r="C18" s="1487" t="s">
        <v>479</v>
      </c>
      <c r="D18" s="1488"/>
      <c r="E18" s="1489"/>
      <c r="F18" s="1154">
        <f>SUM('1b.mell '!D63)</f>
        <v>11000</v>
      </c>
    </row>
    <row r="19" spans="1:6" ht="13.5">
      <c r="A19" s="1486">
        <v>1170</v>
      </c>
      <c r="B19" s="1486"/>
      <c r="C19" s="1487" t="s">
        <v>244</v>
      </c>
      <c r="D19" s="1488"/>
      <c r="E19" s="1489"/>
      <c r="F19" s="1154">
        <f>SUM('1b.mell '!D72)</f>
        <v>209034</v>
      </c>
    </row>
    <row r="20" spans="1:6" ht="13.5">
      <c r="A20" s="1486">
        <v>1180</v>
      </c>
      <c r="B20" s="1486"/>
      <c r="C20" s="1487" t="s">
        <v>432</v>
      </c>
      <c r="D20" s="1488"/>
      <c r="E20" s="1489"/>
      <c r="F20" s="1154">
        <f>SUM('1b.mell '!D74)</f>
        <v>250000</v>
      </c>
    </row>
    <row r="21" spans="1:6" ht="13.5">
      <c r="A21" s="1486">
        <v>1185</v>
      </c>
      <c r="B21" s="1486"/>
      <c r="C21" s="1487" t="s">
        <v>512</v>
      </c>
      <c r="D21" s="1488"/>
      <c r="E21" s="1489"/>
      <c r="F21" s="1154">
        <f>SUM('1b.mell '!D77)</f>
        <v>280000</v>
      </c>
    </row>
    <row r="22" spans="1:6" ht="13.5">
      <c r="A22" s="1486">
        <v>1210</v>
      </c>
      <c r="B22" s="1486"/>
      <c r="C22" s="1487" t="s">
        <v>256</v>
      </c>
      <c r="D22" s="1488"/>
      <c r="E22" s="1489"/>
      <c r="F22" s="1154">
        <f>SUM('1b.mell '!D88)</f>
        <v>235000</v>
      </c>
    </row>
    <row r="23" spans="1:6" ht="13.5">
      <c r="A23" s="1486">
        <v>1211</v>
      </c>
      <c r="B23" s="1486"/>
      <c r="C23" s="1487" t="s">
        <v>401</v>
      </c>
      <c r="D23" s="1488"/>
      <c r="E23" s="1489"/>
      <c r="F23" s="1154">
        <f>SUM('1b.mell '!D89)</f>
        <v>0</v>
      </c>
    </row>
    <row r="24" spans="1:6" ht="13.5">
      <c r="A24" s="1486">
        <v>1212</v>
      </c>
      <c r="B24" s="1486"/>
      <c r="C24" s="1487" t="s">
        <v>1064</v>
      </c>
      <c r="D24" s="1488"/>
      <c r="E24" s="1489"/>
      <c r="F24" s="1154"/>
    </row>
    <row r="25" spans="1:6" ht="13.5">
      <c r="A25" s="1486">
        <v>1231</v>
      </c>
      <c r="B25" s="1486"/>
      <c r="C25" s="1150" t="s">
        <v>1065</v>
      </c>
      <c r="D25" s="1151"/>
      <c r="E25" s="1152"/>
      <c r="F25" s="1154">
        <f>SUM('1b.mell '!D106)</f>
        <v>11672</v>
      </c>
    </row>
    <row r="26" spans="1:6" ht="13.5">
      <c r="A26" s="1486">
        <v>1241</v>
      </c>
      <c r="B26" s="1486"/>
      <c r="C26" s="1487" t="s">
        <v>1059</v>
      </c>
      <c r="D26" s="1488"/>
      <c r="E26" s="1489"/>
      <c r="F26" s="1154">
        <f>SUM('1b.mell '!D109)</f>
        <v>8000</v>
      </c>
    </row>
    <row r="27" spans="1:6" ht="13.5">
      <c r="A27" s="1486">
        <v>1250</v>
      </c>
      <c r="B27" s="1486"/>
      <c r="C27" s="1487" t="s">
        <v>234</v>
      </c>
      <c r="D27" s="1488"/>
      <c r="E27" s="1489"/>
      <c r="F27" s="1154">
        <f>SUM('1b.mell '!D111)</f>
        <v>15000</v>
      </c>
    </row>
    <row r="28" spans="1:6" ht="13.5">
      <c r="A28" s="1486">
        <v>1260</v>
      </c>
      <c r="B28" s="1486"/>
      <c r="C28" s="1487" t="s">
        <v>238</v>
      </c>
      <c r="D28" s="1488"/>
      <c r="E28" s="1489"/>
      <c r="F28" s="1154">
        <f>SUM('1b.mell '!D113)</f>
        <v>6250</v>
      </c>
    </row>
    <row r="29" spans="1:6" ht="13.5">
      <c r="A29" s="1486">
        <v>1262</v>
      </c>
      <c r="B29" s="1486"/>
      <c r="C29" s="1487" t="s">
        <v>505</v>
      </c>
      <c r="D29" s="1488"/>
      <c r="E29" s="1489"/>
      <c r="F29" s="1154">
        <f>SUM('1b.mell '!D115)</f>
        <v>5</v>
      </c>
    </row>
    <row r="30" spans="1:6" ht="13.5">
      <c r="A30" s="1486">
        <v>1270</v>
      </c>
      <c r="B30" s="1486"/>
      <c r="C30" s="1487" t="s">
        <v>240</v>
      </c>
      <c r="D30" s="1488"/>
      <c r="E30" s="1489"/>
      <c r="F30" s="1154">
        <f>SUM('1b.mell '!D116)</f>
        <v>1000</v>
      </c>
    </row>
    <row r="31" spans="1:6" ht="13.5">
      <c r="A31" s="1486">
        <v>1560</v>
      </c>
      <c r="B31" s="1486"/>
      <c r="C31" s="1150" t="s">
        <v>1066</v>
      </c>
      <c r="D31" s="1151"/>
      <c r="E31" s="1152"/>
      <c r="F31" s="1154">
        <f>SUM('1b.mell '!D261)</f>
        <v>23000</v>
      </c>
    </row>
    <row r="32" spans="1:6" ht="13.5">
      <c r="A32" s="1486">
        <v>1530</v>
      </c>
      <c r="B32" s="1486"/>
      <c r="C32" s="1150" t="s">
        <v>241</v>
      </c>
      <c r="D32" s="1151"/>
      <c r="E32" s="1152"/>
      <c r="F32" s="1154"/>
    </row>
    <row r="33" spans="1:6" ht="13.5">
      <c r="A33" s="1486">
        <v>1401</v>
      </c>
      <c r="B33" s="1486"/>
      <c r="C33" s="1150" t="s">
        <v>474</v>
      </c>
      <c r="D33" s="1151"/>
      <c r="E33" s="1152"/>
      <c r="F33" s="1154">
        <f>SUM('1b.mell '!D192)</f>
        <v>8812</v>
      </c>
    </row>
    <row r="34" spans="1:6" ht="13.5">
      <c r="A34" s="1486">
        <v>1409</v>
      </c>
      <c r="B34" s="1486"/>
      <c r="C34" s="1150" t="s">
        <v>455</v>
      </c>
      <c r="D34" s="1151"/>
      <c r="E34" s="1152"/>
      <c r="F34" s="1154">
        <f>SUM('1b.mell '!D194)</f>
        <v>0</v>
      </c>
    </row>
    <row r="35" spans="1:6" ht="13.5">
      <c r="A35" s="1486">
        <v>1411</v>
      </c>
      <c r="B35" s="1486"/>
      <c r="C35" s="1487" t="s">
        <v>1059</v>
      </c>
      <c r="D35" s="1488"/>
      <c r="E35" s="1489"/>
      <c r="F35" s="1154">
        <f>SUM('1b.mell '!D196)</f>
        <v>41971</v>
      </c>
    </row>
    <row r="36" spans="1:6" ht="13.5">
      <c r="A36" s="1486">
        <v>1420</v>
      </c>
      <c r="B36" s="1486"/>
      <c r="C36" s="1487" t="s">
        <v>234</v>
      </c>
      <c r="D36" s="1488"/>
      <c r="E36" s="1489"/>
      <c r="F36" s="1154">
        <f>SUM('1b.mell '!D198)</f>
        <v>8225</v>
      </c>
    </row>
    <row r="37" spans="1:6" ht="13.5">
      <c r="A37" s="1486">
        <v>1422</v>
      </c>
      <c r="B37" s="1486"/>
      <c r="C37" s="1487" t="s">
        <v>238</v>
      </c>
      <c r="D37" s="1488"/>
      <c r="E37" s="1489"/>
      <c r="F37" s="1154">
        <f>SUM('1b.mell '!D200)</f>
        <v>68879</v>
      </c>
    </row>
    <row r="38" spans="1:6" ht="13.5">
      <c r="A38" s="1486">
        <v>1423</v>
      </c>
      <c r="B38" s="1486"/>
      <c r="C38" s="1487" t="s">
        <v>239</v>
      </c>
      <c r="D38" s="1488"/>
      <c r="E38" s="1489"/>
      <c r="F38" s="1154">
        <f>SUM('1b.mell '!D201)</f>
        <v>0</v>
      </c>
    </row>
    <row r="39" spans="1:6" ht="13.5">
      <c r="A39" s="1486">
        <v>1424</v>
      </c>
      <c r="B39" s="1486"/>
      <c r="C39" s="1487" t="s">
        <v>505</v>
      </c>
      <c r="D39" s="1488"/>
      <c r="E39" s="1489"/>
      <c r="F39" s="1154"/>
    </row>
    <row r="40" spans="1:6" ht="13.5">
      <c r="A40" s="1486">
        <v>1425</v>
      </c>
      <c r="B40" s="1486"/>
      <c r="C40" s="1487" t="s">
        <v>240</v>
      </c>
      <c r="D40" s="1488"/>
      <c r="E40" s="1489"/>
      <c r="F40" s="1154"/>
    </row>
    <row r="41" spans="1:6" ht="13.5">
      <c r="A41" s="1486">
        <v>1572</v>
      </c>
      <c r="B41" s="1486"/>
      <c r="C41" s="1487" t="s">
        <v>465</v>
      </c>
      <c r="D41" s="1488"/>
      <c r="E41" s="1489"/>
      <c r="F41" s="1154">
        <f>SUM('1b.mell '!D268)</f>
        <v>2000000</v>
      </c>
    </row>
    <row r="42" spans="1:6" ht="18" customHeight="1">
      <c r="A42" s="1490" t="s">
        <v>1067</v>
      </c>
      <c r="B42" s="1516" t="s">
        <v>1068</v>
      </c>
      <c r="C42" s="1516"/>
      <c r="D42" s="1516"/>
      <c r="E42" s="1516"/>
      <c r="F42" s="1520">
        <f>SUM(F45:F53)</f>
        <v>8300944</v>
      </c>
    </row>
    <row r="43" spans="1:6" ht="18.75" customHeight="1">
      <c r="A43" s="1490"/>
      <c r="B43" s="1516"/>
      <c r="C43" s="1516"/>
      <c r="D43" s="1516"/>
      <c r="E43" s="1516"/>
      <c r="F43" s="1521"/>
    </row>
    <row r="44" spans="1:6" ht="21.75" customHeight="1">
      <c r="A44" s="1490"/>
      <c r="B44" s="1516"/>
      <c r="C44" s="1516"/>
      <c r="D44" s="1516"/>
      <c r="E44" s="1516"/>
      <c r="F44" s="1522"/>
    </row>
    <row r="45" spans="1:6" ht="13.5">
      <c r="A45" s="1486">
        <v>1041</v>
      </c>
      <c r="B45" s="1486"/>
      <c r="C45" s="1487" t="s">
        <v>687</v>
      </c>
      <c r="D45" s="1488"/>
      <c r="E45" s="1489"/>
      <c r="F45" s="1154">
        <f>SUM('1b.mell '!D22)</f>
        <v>3080000</v>
      </c>
    </row>
    <row r="46" spans="1:6" ht="13.5">
      <c r="A46" s="1486">
        <v>1042</v>
      </c>
      <c r="B46" s="1486"/>
      <c r="C46" s="1487" t="s">
        <v>690</v>
      </c>
      <c r="D46" s="1488"/>
      <c r="E46" s="1489"/>
      <c r="F46" s="1154">
        <f>SUM('1b.mell '!D23)</f>
        <v>550000</v>
      </c>
    </row>
    <row r="47" spans="1:6" ht="13.5">
      <c r="A47" s="1486">
        <v>1051</v>
      </c>
      <c r="B47" s="1486"/>
      <c r="C47" s="1487" t="s">
        <v>1069</v>
      </c>
      <c r="D47" s="1488"/>
      <c r="E47" s="1489"/>
      <c r="F47" s="1154">
        <f>SUM('1b.mell '!D25)</f>
        <v>4289284</v>
      </c>
    </row>
    <row r="48" spans="1:6" ht="13.5">
      <c r="A48" s="1486">
        <v>1052</v>
      </c>
      <c r="B48" s="1486"/>
      <c r="C48" s="1487" t="s">
        <v>1070</v>
      </c>
      <c r="D48" s="1488"/>
      <c r="E48" s="1489"/>
      <c r="F48" s="1154">
        <f>SUM('1b.mell '!D26)</f>
        <v>200000</v>
      </c>
    </row>
    <row r="49" spans="1:6" ht="13.5">
      <c r="A49" s="1486">
        <v>1053</v>
      </c>
      <c r="B49" s="1486"/>
      <c r="C49" s="1487" t="s">
        <v>1071</v>
      </c>
      <c r="D49" s="1488"/>
      <c r="E49" s="1489"/>
      <c r="F49" s="1154">
        <f>SUM('1b.mell '!D27)</f>
        <v>140000</v>
      </c>
    </row>
    <row r="50" spans="1:6" ht="13.5">
      <c r="A50" s="1486">
        <v>1075</v>
      </c>
      <c r="B50" s="1486"/>
      <c r="C50" s="1487" t="s">
        <v>1072</v>
      </c>
      <c r="D50" s="1488"/>
      <c r="E50" s="1489"/>
      <c r="F50" s="1154">
        <f>SUM('1b.mell '!D32)</f>
        <v>15000</v>
      </c>
    </row>
    <row r="51" spans="1:6" ht="13.5">
      <c r="A51" s="1486">
        <v>1073</v>
      </c>
      <c r="B51" s="1486"/>
      <c r="C51" s="1150" t="s">
        <v>1073</v>
      </c>
      <c r="D51" s="1151"/>
      <c r="E51" s="1152"/>
      <c r="F51" s="1154">
        <f>SUM('1b.mell '!D30)</f>
        <v>0</v>
      </c>
    </row>
    <row r="52" spans="1:6" ht="13.5">
      <c r="A52" s="1486">
        <v>1076</v>
      </c>
      <c r="B52" s="1486"/>
      <c r="C52" s="1487" t="s">
        <v>1074</v>
      </c>
      <c r="D52" s="1488"/>
      <c r="E52" s="1489"/>
      <c r="F52" s="1154">
        <f>SUM('1b.mell '!D33)</f>
        <v>6660</v>
      </c>
    </row>
    <row r="53" spans="1:6" ht="13.5">
      <c r="A53" s="1486">
        <v>1305</v>
      </c>
      <c r="B53" s="1486"/>
      <c r="C53" s="1487" t="s">
        <v>9</v>
      </c>
      <c r="D53" s="1488"/>
      <c r="E53" s="1489"/>
      <c r="F53" s="1154">
        <f>SUM('1b.mell '!D151)</f>
        <v>20000</v>
      </c>
    </row>
    <row r="54" spans="1:6" ht="12">
      <c r="A54" s="1490" t="s">
        <v>908</v>
      </c>
      <c r="B54" s="1516" t="s">
        <v>909</v>
      </c>
      <c r="C54" s="1516"/>
      <c r="D54" s="1516"/>
      <c r="E54" s="1516"/>
      <c r="F54" s="1520">
        <f>SUM(F57:F70)</f>
        <v>3376065</v>
      </c>
    </row>
    <row r="55" spans="1:6" ht="12">
      <c r="A55" s="1490"/>
      <c r="B55" s="1516"/>
      <c r="C55" s="1516"/>
      <c r="D55" s="1516"/>
      <c r="E55" s="1516"/>
      <c r="F55" s="1521"/>
    </row>
    <row r="56" spans="1:6" ht="12">
      <c r="A56" s="1499"/>
      <c r="B56" s="1516"/>
      <c r="C56" s="1516"/>
      <c r="D56" s="1516"/>
      <c r="E56" s="1516"/>
      <c r="F56" s="1522"/>
    </row>
    <row r="57" spans="1:6" ht="13.5">
      <c r="A57" s="1486">
        <v>1091</v>
      </c>
      <c r="B57" s="1486"/>
      <c r="C57" s="1487" t="s">
        <v>1075</v>
      </c>
      <c r="D57" s="1488"/>
      <c r="E57" s="1489"/>
      <c r="F57" s="1154">
        <f>SUM('1b.mell '!D41)</f>
        <v>200000</v>
      </c>
    </row>
    <row r="58" spans="1:6" ht="13.5">
      <c r="A58" s="1486">
        <v>1094</v>
      </c>
      <c r="B58" s="1486"/>
      <c r="C58" s="1487" t="s">
        <v>1076</v>
      </c>
      <c r="D58" s="1488"/>
      <c r="E58" s="1489"/>
      <c r="F58" s="1154">
        <f>SUM('1b.mell '!D44)</f>
        <v>12000</v>
      </c>
    </row>
    <row r="59" spans="1:6" ht="13.5">
      <c r="A59" s="1486">
        <v>1095</v>
      </c>
      <c r="B59" s="1486"/>
      <c r="C59" s="1487" t="s">
        <v>1077</v>
      </c>
      <c r="D59" s="1488"/>
      <c r="E59" s="1489"/>
      <c r="F59" s="1154">
        <f>SUM('1b.mell '!D45)</f>
        <v>280000</v>
      </c>
    </row>
    <row r="60" spans="1:6" ht="13.5">
      <c r="A60" s="1486">
        <v>1096</v>
      </c>
      <c r="B60" s="1486"/>
      <c r="C60" s="1487" t="s">
        <v>695</v>
      </c>
      <c r="D60" s="1488"/>
      <c r="E60" s="1489"/>
      <c r="F60" s="1154">
        <f>SUM('1b.mell '!D46)</f>
        <v>290000</v>
      </c>
    </row>
    <row r="61" spans="1:6" ht="13.5">
      <c r="A61" s="1486">
        <v>1097</v>
      </c>
      <c r="B61" s="1486"/>
      <c r="C61" s="1487" t="s">
        <v>1078</v>
      </c>
      <c r="D61" s="1488"/>
      <c r="E61" s="1489"/>
      <c r="F61" s="1154">
        <f>SUM('1b.mell '!D47)</f>
        <v>3000</v>
      </c>
    </row>
    <row r="62" spans="1:6" ht="13.5">
      <c r="A62" s="1486">
        <v>1102</v>
      </c>
      <c r="B62" s="1486"/>
      <c r="C62" s="1487" t="s">
        <v>1079</v>
      </c>
      <c r="D62" s="1488"/>
      <c r="E62" s="1489"/>
      <c r="F62" s="1154">
        <f>SUM('1b.mell '!D51)</f>
        <v>110000</v>
      </c>
    </row>
    <row r="63" spans="1:6" ht="13.5">
      <c r="A63" s="1486">
        <v>1191</v>
      </c>
      <c r="B63" s="1486"/>
      <c r="C63" s="1487" t="s">
        <v>1080</v>
      </c>
      <c r="D63" s="1488"/>
      <c r="E63" s="1489"/>
      <c r="F63" s="1154">
        <f>SUM('1b.mell '!D81)</f>
        <v>1844000</v>
      </c>
    </row>
    <row r="64" spans="1:6" ht="13.5">
      <c r="A64" s="1486">
        <v>1194</v>
      </c>
      <c r="B64" s="1486"/>
      <c r="C64" s="1487" t="s">
        <v>1081</v>
      </c>
      <c r="D64" s="1488"/>
      <c r="E64" s="1489"/>
      <c r="F64" s="1154">
        <f>SUM('1b.mell '!D82)</f>
        <v>200000</v>
      </c>
    </row>
    <row r="65" spans="1:6" ht="13.5">
      <c r="A65" s="1486">
        <v>1195</v>
      </c>
      <c r="B65" s="1486"/>
      <c r="C65" s="1487" t="s">
        <v>1082</v>
      </c>
      <c r="D65" s="1488"/>
      <c r="E65" s="1489"/>
      <c r="F65" s="1154">
        <f>SUM('1b.mell '!D83)</f>
        <v>400000</v>
      </c>
    </row>
    <row r="66" spans="1:6" ht="13.5">
      <c r="A66" s="1486">
        <v>1242</v>
      </c>
      <c r="B66" s="1486"/>
      <c r="C66" s="1487" t="s">
        <v>1076</v>
      </c>
      <c r="D66" s="1488"/>
      <c r="E66" s="1489"/>
      <c r="F66" s="1154">
        <f>SUM('1b.mell '!D110)</f>
        <v>150</v>
      </c>
    </row>
    <row r="67" spans="1:6" ht="13.5">
      <c r="A67" s="1486">
        <v>1290</v>
      </c>
      <c r="B67" s="1486"/>
      <c r="C67" s="1487" t="s">
        <v>533</v>
      </c>
      <c r="D67" s="1488"/>
      <c r="E67" s="1489"/>
      <c r="F67" s="1154">
        <f>SUM('1b.mell '!D128)</f>
        <v>0</v>
      </c>
    </row>
    <row r="68" spans="1:6" ht="13.5">
      <c r="A68" s="1486">
        <v>1440</v>
      </c>
      <c r="B68" s="1486"/>
      <c r="C68" s="1150" t="s">
        <v>533</v>
      </c>
      <c r="D68" s="1151"/>
      <c r="E68" s="1152"/>
      <c r="F68" s="1154">
        <f>SUM('1b.mell '!D215)</f>
        <v>0</v>
      </c>
    </row>
    <row r="69" spans="1:6" ht="13.5">
      <c r="A69" s="1486">
        <v>1412</v>
      </c>
      <c r="B69" s="1486"/>
      <c r="C69" s="1487" t="s">
        <v>1076</v>
      </c>
      <c r="D69" s="1488"/>
      <c r="E69" s="1489"/>
      <c r="F69" s="1154">
        <f>SUM('1b.mell '!D197)</f>
        <v>36915</v>
      </c>
    </row>
    <row r="70" spans="1:6" ht="13.5">
      <c r="A70" s="1486">
        <v>1436</v>
      </c>
      <c r="B70" s="1486"/>
      <c r="C70" s="1487" t="s">
        <v>512</v>
      </c>
      <c r="D70" s="1488"/>
      <c r="E70" s="1489"/>
      <c r="F70" s="1159">
        <f>SUM('1b.mell '!D212)</f>
        <v>0</v>
      </c>
    </row>
    <row r="71" spans="1:6" ht="12">
      <c r="A71" s="1490" t="s">
        <v>1083</v>
      </c>
      <c r="B71" s="1516" t="s">
        <v>1084</v>
      </c>
      <c r="C71" s="1516"/>
      <c r="D71" s="1516"/>
      <c r="E71" s="1516"/>
      <c r="F71" s="1520">
        <f>SUM(F74:F77)</f>
        <v>1751515</v>
      </c>
    </row>
    <row r="72" spans="1:6" ht="12">
      <c r="A72" s="1490"/>
      <c r="B72" s="1516"/>
      <c r="C72" s="1516"/>
      <c r="D72" s="1516"/>
      <c r="E72" s="1516"/>
      <c r="F72" s="1521"/>
    </row>
    <row r="73" spans="1:6" ht="12">
      <c r="A73" s="1499"/>
      <c r="B73" s="1516"/>
      <c r="C73" s="1516"/>
      <c r="D73" s="1516"/>
      <c r="E73" s="1516"/>
      <c r="F73" s="1522"/>
    </row>
    <row r="74" spans="1:6" ht="13.5">
      <c r="A74" s="1486">
        <v>1010</v>
      </c>
      <c r="B74" s="1486"/>
      <c r="C74" s="1487" t="s">
        <v>218</v>
      </c>
      <c r="D74" s="1488"/>
      <c r="E74" s="1489"/>
      <c r="F74" s="1154">
        <f>SUM('1b.mell '!D10)</f>
        <v>1701515</v>
      </c>
    </row>
    <row r="75" spans="1:6" ht="13.5">
      <c r="A75" s="1486">
        <v>1020</v>
      </c>
      <c r="B75" s="1486"/>
      <c r="C75" s="1487" t="s">
        <v>222</v>
      </c>
      <c r="D75" s="1488"/>
      <c r="E75" s="1489"/>
      <c r="F75" s="1154"/>
    </row>
    <row r="76" spans="1:6" ht="13.5">
      <c r="A76" s="1486">
        <v>1165</v>
      </c>
      <c r="B76" s="1486"/>
      <c r="C76" s="1487" t="s">
        <v>243</v>
      </c>
      <c r="D76" s="1488"/>
      <c r="E76" s="1489"/>
      <c r="F76" s="1154">
        <f>SUM('1b.mell '!D71)</f>
        <v>50000</v>
      </c>
    </row>
    <row r="77" spans="1:6" ht="13.5">
      <c r="A77" s="1486">
        <v>1030</v>
      </c>
      <c r="B77" s="1486"/>
      <c r="C77" s="1487" t="s">
        <v>474</v>
      </c>
      <c r="D77" s="1488"/>
      <c r="E77" s="1489"/>
      <c r="F77" s="1154">
        <f>SUM('1b.mell '!D18)</f>
        <v>0</v>
      </c>
    </row>
    <row r="78" spans="1:6" ht="12">
      <c r="A78" s="1490" t="s">
        <v>1085</v>
      </c>
      <c r="B78" s="1516" t="s">
        <v>1086</v>
      </c>
      <c r="C78" s="1516"/>
      <c r="D78" s="1516"/>
      <c r="E78" s="1516"/>
      <c r="F78" s="1520">
        <f>SUM(F81:F82)</f>
        <v>2238828</v>
      </c>
    </row>
    <row r="79" spans="1:6" ht="12">
      <c r="A79" s="1490"/>
      <c r="B79" s="1516"/>
      <c r="C79" s="1516"/>
      <c r="D79" s="1516"/>
      <c r="E79" s="1516"/>
      <c r="F79" s="1521"/>
    </row>
    <row r="80" spans="1:6" ht="12">
      <c r="A80" s="1499"/>
      <c r="B80" s="1516"/>
      <c r="C80" s="1516"/>
      <c r="D80" s="1516"/>
      <c r="E80" s="1516"/>
      <c r="F80" s="1522"/>
    </row>
    <row r="81" spans="1:6" ht="13.5">
      <c r="A81" s="1486">
        <v>1570.1581</v>
      </c>
      <c r="B81" s="1486"/>
      <c r="C81" s="1487" t="s">
        <v>1087</v>
      </c>
      <c r="D81" s="1488"/>
      <c r="E81" s="1489"/>
      <c r="F81" s="1154">
        <f>SUM('1b.mell '!D271+'1b.mell '!D94)</f>
        <v>2238828</v>
      </c>
    </row>
    <row r="82" spans="1:6" ht="13.5">
      <c r="A82" s="1486">
        <v>1573</v>
      </c>
      <c r="B82" s="1486"/>
      <c r="C82" s="1487" t="s">
        <v>1088</v>
      </c>
      <c r="D82" s="1488"/>
      <c r="E82" s="1489"/>
      <c r="F82" s="1159"/>
    </row>
    <row r="83" spans="1:6" ht="12">
      <c r="A83" s="1490" t="s">
        <v>948</v>
      </c>
      <c r="B83" s="1516" t="s">
        <v>949</v>
      </c>
      <c r="C83" s="1516"/>
      <c r="D83" s="1516"/>
      <c r="E83" s="1516"/>
      <c r="F83" s="1520">
        <f>SUM(F86:F91)</f>
        <v>1108300</v>
      </c>
    </row>
    <row r="84" spans="1:6" ht="12">
      <c r="A84" s="1490"/>
      <c r="B84" s="1516"/>
      <c r="C84" s="1516"/>
      <c r="D84" s="1516"/>
      <c r="E84" s="1516"/>
      <c r="F84" s="1521"/>
    </row>
    <row r="85" spans="1:6" ht="12">
      <c r="A85" s="1490"/>
      <c r="B85" s="1516"/>
      <c r="C85" s="1516"/>
      <c r="D85" s="1516"/>
      <c r="E85" s="1516"/>
      <c r="F85" s="1522"/>
    </row>
    <row r="86" spans="1:6" ht="13.5">
      <c r="A86" s="1486">
        <v>1077</v>
      </c>
      <c r="B86" s="1486"/>
      <c r="C86" s="1487" t="s">
        <v>1089</v>
      </c>
      <c r="D86" s="1488"/>
      <c r="E86" s="1489"/>
      <c r="F86" s="1154">
        <f>SUM('1b.mell '!D34)</f>
        <v>246500</v>
      </c>
    </row>
    <row r="87" spans="1:6" ht="13.5">
      <c r="A87" s="1486">
        <v>1079</v>
      </c>
      <c r="B87" s="1486"/>
      <c r="C87" s="1487" t="s">
        <v>1090</v>
      </c>
      <c r="D87" s="1488"/>
      <c r="E87" s="1489"/>
      <c r="F87" s="1154">
        <f>SUM('1b.mell '!D36)</f>
        <v>2400</v>
      </c>
    </row>
    <row r="88" spans="1:6" ht="13.5">
      <c r="A88" s="1486">
        <v>1082</v>
      </c>
      <c r="B88" s="1486"/>
      <c r="C88" s="1487" t="s">
        <v>1091</v>
      </c>
      <c r="D88" s="1488"/>
      <c r="E88" s="1489"/>
      <c r="F88" s="1154">
        <f>SUM('1b.mell '!D37)</f>
        <v>41000</v>
      </c>
    </row>
    <row r="89" spans="1:6" ht="13.5">
      <c r="A89" s="1486">
        <v>1092</v>
      </c>
      <c r="B89" s="1486"/>
      <c r="C89" s="1487" t="s">
        <v>1092</v>
      </c>
      <c r="D89" s="1488"/>
      <c r="E89" s="1489"/>
      <c r="F89" s="1154">
        <f>SUM('1b.mell '!D42)</f>
        <v>744400</v>
      </c>
    </row>
    <row r="90" spans="1:6" ht="13.5">
      <c r="A90" s="1486">
        <v>1098</v>
      </c>
      <c r="B90" s="1486"/>
      <c r="C90" s="1487" t="s">
        <v>1093</v>
      </c>
      <c r="D90" s="1488"/>
      <c r="E90" s="1489"/>
      <c r="F90" s="1154">
        <f>SUM('1b.mell '!D48)</f>
        <v>7000</v>
      </c>
    </row>
    <row r="91" spans="1:6" ht="13.5">
      <c r="A91" s="1486">
        <v>1103</v>
      </c>
      <c r="B91" s="1486"/>
      <c r="C91" s="1487" t="s">
        <v>1094</v>
      </c>
      <c r="D91" s="1488"/>
      <c r="E91" s="1489"/>
      <c r="F91" s="1154">
        <f>SUM('1b.mell '!D52)</f>
        <v>67000</v>
      </c>
    </row>
    <row r="92" spans="1:6" ht="12">
      <c r="A92" s="1490" t="s">
        <v>1012</v>
      </c>
      <c r="B92" s="1516" t="s">
        <v>1095</v>
      </c>
      <c r="C92" s="1516"/>
      <c r="D92" s="1516"/>
      <c r="E92" s="1516"/>
      <c r="F92" s="1520">
        <f>SUM(F95)</f>
        <v>178375</v>
      </c>
    </row>
    <row r="93" spans="1:6" ht="12">
      <c r="A93" s="1490"/>
      <c r="B93" s="1516"/>
      <c r="C93" s="1516"/>
      <c r="D93" s="1516"/>
      <c r="E93" s="1516"/>
      <c r="F93" s="1521"/>
    </row>
    <row r="94" spans="1:6" ht="12">
      <c r="A94" s="1490"/>
      <c r="B94" s="1516"/>
      <c r="C94" s="1516"/>
      <c r="D94" s="1516"/>
      <c r="E94" s="1516"/>
      <c r="F94" s="1522"/>
    </row>
    <row r="95" spans="1:6" ht="13.5">
      <c r="A95" s="1486">
        <v>1421</v>
      </c>
      <c r="B95" s="1486"/>
      <c r="C95" s="1487" t="s">
        <v>237</v>
      </c>
      <c r="D95" s="1488"/>
      <c r="E95" s="1489"/>
      <c r="F95" s="1154">
        <f>SUM('1b.mell '!D199)</f>
        <v>178375</v>
      </c>
    </row>
    <row r="96" spans="1:6" ht="12">
      <c r="A96" s="1523" t="s">
        <v>159</v>
      </c>
      <c r="B96" s="1524"/>
      <c r="C96" s="1524"/>
      <c r="D96" s="1524"/>
      <c r="E96" s="1524"/>
      <c r="F96" s="1527">
        <f>SUM(F92+F83+F78+F71+F54+F42+F5)</f>
        <v>20674593</v>
      </c>
    </row>
    <row r="97" spans="1:6" ht="12">
      <c r="A97" s="1525"/>
      <c r="B97" s="1526"/>
      <c r="C97" s="1526"/>
      <c r="D97" s="1526"/>
      <c r="E97" s="1526"/>
      <c r="F97" s="1528"/>
    </row>
  </sheetData>
  <sheetProtection/>
  <mergeCells count="159">
    <mergeCell ref="A1:F1"/>
    <mergeCell ref="A2:F2"/>
    <mergeCell ref="A3:F3"/>
    <mergeCell ref="A5:A7"/>
    <mergeCell ref="B5:E7"/>
    <mergeCell ref="F5:F7"/>
    <mergeCell ref="A8:B8"/>
    <mergeCell ref="C8:E8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20:B20"/>
    <mergeCell ref="C20:E20"/>
    <mergeCell ref="A19:B19"/>
    <mergeCell ref="C19:E19"/>
    <mergeCell ref="A21:B21"/>
    <mergeCell ref="C21:E21"/>
    <mergeCell ref="A22:B22"/>
    <mergeCell ref="C22:E22"/>
    <mergeCell ref="A23:B23"/>
    <mergeCell ref="C23:E23"/>
    <mergeCell ref="A24:B24"/>
    <mergeCell ref="C24:E24"/>
    <mergeCell ref="A25:B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A32:B32"/>
    <mergeCell ref="A33:B33"/>
    <mergeCell ref="A34:B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A44"/>
    <mergeCell ref="B42:E44"/>
    <mergeCell ref="F42:F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A52:B52"/>
    <mergeCell ref="C52:E52"/>
    <mergeCell ref="A53:B53"/>
    <mergeCell ref="C53:E53"/>
    <mergeCell ref="A54:A56"/>
    <mergeCell ref="B54:E56"/>
    <mergeCell ref="F54:F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A69:B69"/>
    <mergeCell ref="C69:E69"/>
    <mergeCell ref="A70:B70"/>
    <mergeCell ref="C70:E70"/>
    <mergeCell ref="A71:A73"/>
    <mergeCell ref="B71:E73"/>
    <mergeCell ref="F71:F73"/>
    <mergeCell ref="A74:B74"/>
    <mergeCell ref="C74:E74"/>
    <mergeCell ref="A75:B75"/>
    <mergeCell ref="C75:E75"/>
    <mergeCell ref="A76:B76"/>
    <mergeCell ref="C76:E76"/>
    <mergeCell ref="A77:B77"/>
    <mergeCell ref="C77:E77"/>
    <mergeCell ref="A78:A80"/>
    <mergeCell ref="B78:E80"/>
    <mergeCell ref="F78:F80"/>
    <mergeCell ref="A81:B81"/>
    <mergeCell ref="C81:E81"/>
    <mergeCell ref="A82:B82"/>
    <mergeCell ref="C82:E82"/>
    <mergeCell ref="A83:A85"/>
    <mergeCell ref="B83:E85"/>
    <mergeCell ref="F83:F85"/>
    <mergeCell ref="A86:B86"/>
    <mergeCell ref="C86:E86"/>
    <mergeCell ref="B92:E94"/>
    <mergeCell ref="A87:B87"/>
    <mergeCell ref="C87:E87"/>
    <mergeCell ref="A88:B88"/>
    <mergeCell ref="C88:E88"/>
    <mergeCell ref="A89:B89"/>
    <mergeCell ref="C89:E89"/>
    <mergeCell ref="F92:F94"/>
    <mergeCell ref="A95:B95"/>
    <mergeCell ref="C95:E95"/>
    <mergeCell ref="A96:E97"/>
    <mergeCell ref="F96:F97"/>
    <mergeCell ref="A90:B90"/>
    <mergeCell ref="C90:E90"/>
    <mergeCell ref="A91:B91"/>
    <mergeCell ref="C91:E91"/>
    <mergeCell ref="A92:A94"/>
  </mergeCells>
  <printOptions/>
  <pageMargins left="0.7086614173228347" right="0.7086614173228347" top="0.7480314960629921" bottom="0.7480314960629921" header="0.31496062992125984" footer="0.31496062992125984"/>
  <pageSetup firstPageNumber="70" useFirstPageNumber="1" horizontalDpi="600" verticalDpi="600" orientation="portrait" paperSize="9" scale="95" r:id="rId1"/>
  <headerFooter>
    <oddFooter>&amp;C&amp;P.oldal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62"/>
  <sheetViews>
    <sheetView showZeros="0" zoomScaleSheetLayoutView="100" zoomScalePageLayoutView="0" workbookViewId="0" topLeftCell="A136">
      <selection activeCell="B155" sqref="B155"/>
    </sheetView>
  </sheetViews>
  <sheetFormatPr defaultColWidth="9.125" defaultRowHeight="12.75"/>
  <cols>
    <col min="1" max="1" width="8.00390625" style="18" customWidth="1"/>
    <col min="2" max="2" width="71.50390625" style="18" customWidth="1"/>
    <col min="3" max="4" width="12.125" style="18" customWidth="1"/>
    <col min="5" max="5" width="9.00390625" style="18" customWidth="1"/>
    <col min="6" max="16384" width="9.125" style="18" customWidth="1"/>
  </cols>
  <sheetData>
    <row r="1" spans="1:5" ht="12.75">
      <c r="A1" s="1236" t="s">
        <v>292</v>
      </c>
      <c r="B1" s="1236"/>
      <c r="C1" s="1226"/>
      <c r="D1" s="1226"/>
      <c r="E1" s="1226"/>
    </row>
    <row r="2" spans="1:5" ht="12.75">
      <c r="A2" s="1236" t="s">
        <v>1104</v>
      </c>
      <c r="B2" s="1236"/>
      <c r="C2" s="1226"/>
      <c r="D2" s="1226"/>
      <c r="E2" s="1226"/>
    </row>
    <row r="3" spans="1:2" ht="9" customHeight="1">
      <c r="A3" s="92"/>
      <c r="B3" s="92"/>
    </row>
    <row r="4" spans="1:5" ht="12" customHeight="1">
      <c r="A4" s="82"/>
      <c r="B4" s="81"/>
      <c r="C4" s="78"/>
      <c r="D4" s="78"/>
      <c r="E4" s="78" t="s">
        <v>192</v>
      </c>
    </row>
    <row r="5" spans="1:5" s="20" customFormat="1" ht="12" customHeight="1">
      <c r="A5" s="85"/>
      <c r="B5" s="19"/>
      <c r="C5" s="1218" t="s">
        <v>499</v>
      </c>
      <c r="D5" s="1218" t="s">
        <v>254</v>
      </c>
      <c r="E5" s="1233" t="s">
        <v>1101</v>
      </c>
    </row>
    <row r="6" spans="1:5" s="20" customFormat="1" ht="12" customHeight="1">
      <c r="A6" s="1" t="s">
        <v>200</v>
      </c>
      <c r="B6" s="1" t="s">
        <v>172</v>
      </c>
      <c r="C6" s="1237"/>
      <c r="D6" s="1237"/>
      <c r="E6" s="1234"/>
    </row>
    <row r="7" spans="1:5" s="20" customFormat="1" ht="12.75" customHeight="1" thickBot="1">
      <c r="A7" s="21"/>
      <c r="B7" s="21"/>
      <c r="C7" s="1238"/>
      <c r="D7" s="1238"/>
      <c r="E7" s="1235"/>
    </row>
    <row r="8" spans="1:5" ht="12" customHeight="1">
      <c r="A8" s="2" t="s">
        <v>173</v>
      </c>
      <c r="B8" s="3" t="s">
        <v>174</v>
      </c>
      <c r="C8" s="14" t="s">
        <v>175</v>
      </c>
      <c r="D8" s="14" t="s">
        <v>176</v>
      </c>
      <c r="E8" s="14" t="s">
        <v>177</v>
      </c>
    </row>
    <row r="9" spans="1:5" ht="15" customHeight="1">
      <c r="A9" s="2"/>
      <c r="B9" s="102" t="s">
        <v>293</v>
      </c>
      <c r="C9" s="7"/>
      <c r="D9" s="7"/>
      <c r="E9" s="5"/>
    </row>
    <row r="10" spans="1:5" ht="11.25">
      <c r="A10" s="2"/>
      <c r="B10" s="90"/>
      <c r="C10" s="7"/>
      <c r="D10" s="306"/>
      <c r="E10" s="5"/>
    </row>
    <row r="11" spans="1:5" ht="11.25">
      <c r="A11" s="4">
        <v>1710</v>
      </c>
      <c r="B11" s="4" t="s">
        <v>342</v>
      </c>
      <c r="C11" s="309">
        <f>SUM(C12:C19)</f>
        <v>1927231</v>
      </c>
      <c r="D11" s="309">
        <f>SUM(D12:D19)</f>
        <v>1951332</v>
      </c>
      <c r="E11" s="194">
        <f>SUM(D11/C11)</f>
        <v>1.0125055066050723</v>
      </c>
    </row>
    <row r="12" spans="1:5" ht="11.25">
      <c r="A12" s="7">
        <v>1711</v>
      </c>
      <c r="B12" s="7" t="s">
        <v>294</v>
      </c>
      <c r="C12" s="716">
        <f>SUM('3a.m.'!C53)</f>
        <v>1198912</v>
      </c>
      <c r="D12" s="306">
        <f>SUM('3a.m.'!D53)</f>
        <v>1256708</v>
      </c>
      <c r="E12" s="932">
        <f>SUM(D12/C12)</f>
        <v>1.0482070410505524</v>
      </c>
    </row>
    <row r="13" spans="1:5" ht="11.25">
      <c r="A13" s="7">
        <v>1712</v>
      </c>
      <c r="B13" s="7" t="s">
        <v>114</v>
      </c>
      <c r="C13" s="716">
        <f>SUM('3a.m.'!C54)</f>
        <v>295963</v>
      </c>
      <c r="D13" s="306">
        <f>SUM('3a.m.'!D54)</f>
        <v>270267</v>
      </c>
      <c r="E13" s="932">
        <f>SUM(D13/C13)</f>
        <v>0.9131783364812494</v>
      </c>
    </row>
    <row r="14" spans="1:5" ht="11.25">
      <c r="A14" s="7">
        <v>1713</v>
      </c>
      <c r="B14" s="7" t="s">
        <v>115</v>
      </c>
      <c r="C14" s="716">
        <f>SUM('3a.m.'!C55)</f>
        <v>309356</v>
      </c>
      <c r="D14" s="306">
        <f>SUM('3a.m.'!D55)</f>
        <v>326187</v>
      </c>
      <c r="E14" s="932">
        <f>SUM(D14/C14)</f>
        <v>1.0544065736562407</v>
      </c>
    </row>
    <row r="15" spans="1:5" ht="11.25">
      <c r="A15" s="7">
        <v>1714</v>
      </c>
      <c r="B15" s="7" t="s">
        <v>125</v>
      </c>
      <c r="C15" s="716">
        <f>SUM('3a.m.'!C56)</f>
        <v>0</v>
      </c>
      <c r="D15" s="306">
        <f>SUM('3a.m.'!D56)</f>
        <v>0</v>
      </c>
      <c r="E15" s="194"/>
    </row>
    <row r="16" spans="1:5" ht="11.25">
      <c r="A16" s="7">
        <v>1715</v>
      </c>
      <c r="B16" s="5" t="s">
        <v>312</v>
      </c>
      <c r="C16" s="716">
        <f>SUM('3a.m.'!C57)</f>
        <v>0</v>
      </c>
      <c r="D16" s="306">
        <f>SUM('3a.m.'!D57)</f>
        <v>0</v>
      </c>
      <c r="E16" s="194"/>
    </row>
    <row r="17" spans="1:5" ht="11.25">
      <c r="A17" s="7">
        <v>1716</v>
      </c>
      <c r="B17" s="43" t="s">
        <v>263</v>
      </c>
      <c r="C17" s="716">
        <f>SUM('3a.m.'!C61)</f>
        <v>113000</v>
      </c>
      <c r="D17" s="306">
        <f>SUM('3a.m.'!D61)</f>
        <v>88170</v>
      </c>
      <c r="E17" s="932">
        <f>SUM(D17/C17)</f>
        <v>0.7802654867256638</v>
      </c>
    </row>
    <row r="18" spans="1:5" ht="11.25">
      <c r="A18" s="7">
        <v>1717</v>
      </c>
      <c r="B18" s="44" t="s">
        <v>264</v>
      </c>
      <c r="C18" s="716">
        <f>SUM('3a.m.'!C60)</f>
        <v>0</v>
      </c>
      <c r="D18" s="306">
        <f>SUM('3a.m.'!D60)</f>
        <v>0</v>
      </c>
      <c r="E18" s="932"/>
    </row>
    <row r="19" spans="1:5" ht="11.25">
      <c r="A19" s="7">
        <v>1718</v>
      </c>
      <c r="B19" s="44" t="s">
        <v>491</v>
      </c>
      <c r="C19" s="716">
        <f>SUM('3a.m.'!C62)</f>
        <v>10000</v>
      </c>
      <c r="D19" s="306">
        <f>SUM('3a.m.'!D62)</f>
        <v>10000</v>
      </c>
      <c r="E19" s="932">
        <f>SUM(D19/C19)</f>
        <v>1</v>
      </c>
    </row>
    <row r="20" spans="1:5" ht="11.25">
      <c r="A20" s="7"/>
      <c r="B20" s="7"/>
      <c r="C20" s="716"/>
      <c r="D20" s="306"/>
      <c r="E20" s="194"/>
    </row>
    <row r="21" spans="1:5" ht="12.75">
      <c r="A21" s="7"/>
      <c r="B21" s="103" t="s">
        <v>334</v>
      </c>
      <c r="C21" s="716"/>
      <c r="D21" s="306"/>
      <c r="E21" s="194"/>
    </row>
    <row r="22" spans="1:5" ht="6.75" customHeight="1">
      <c r="A22" s="7"/>
      <c r="B22" s="7"/>
      <c r="C22" s="716"/>
      <c r="D22" s="306"/>
      <c r="E22" s="194"/>
    </row>
    <row r="23" spans="1:5" ht="11.25">
      <c r="A23" s="73">
        <v>1740</v>
      </c>
      <c r="B23" s="73" t="s">
        <v>83</v>
      </c>
      <c r="C23" s="310">
        <f>SUM(C24:C31)</f>
        <v>641506</v>
      </c>
      <c r="D23" s="310">
        <f>SUM(D24:D31)</f>
        <v>718998</v>
      </c>
      <c r="E23" s="194">
        <f>SUM(D23/C23)</f>
        <v>1.1207969995604095</v>
      </c>
    </row>
    <row r="24" spans="1:5" ht="11.25">
      <c r="A24" s="7">
        <v>1741</v>
      </c>
      <c r="B24" s="7" t="s">
        <v>294</v>
      </c>
      <c r="C24" s="716">
        <f>SUM('3b.m.'!C36)</f>
        <v>320113</v>
      </c>
      <c r="D24" s="306">
        <f>SUM('3b.m.'!D36)</f>
        <v>394562</v>
      </c>
      <c r="E24" s="932">
        <f>SUM(D24/C24)</f>
        <v>1.2325709983662019</v>
      </c>
    </row>
    <row r="25" spans="1:5" ht="11.25">
      <c r="A25" s="7">
        <v>1742</v>
      </c>
      <c r="B25" s="7" t="s">
        <v>114</v>
      </c>
      <c r="C25" s="716">
        <f>SUM('3b.m.'!C37)</f>
        <v>76918</v>
      </c>
      <c r="D25" s="306">
        <f>SUM('3b.m.'!D37)</f>
        <v>79961</v>
      </c>
      <c r="E25" s="932">
        <f>SUM(D25/C25)</f>
        <v>1.0395616110663304</v>
      </c>
    </row>
    <row r="26" spans="1:5" ht="11.25">
      <c r="A26" s="7">
        <v>1743</v>
      </c>
      <c r="B26" s="7" t="s">
        <v>115</v>
      </c>
      <c r="C26" s="306">
        <f>SUM('3b.m.'!C38)</f>
        <v>231475</v>
      </c>
      <c r="D26" s="306">
        <f>SUM('3b.m.'!D38)</f>
        <v>231475</v>
      </c>
      <c r="E26" s="932">
        <f>SUM(D26/C26)</f>
        <v>1</v>
      </c>
    </row>
    <row r="27" spans="1:5" ht="11.25">
      <c r="A27" s="7">
        <v>1744</v>
      </c>
      <c r="B27" s="7" t="s">
        <v>125</v>
      </c>
      <c r="C27" s="306">
        <f>SUM('3b.m.'!C39)</f>
        <v>0</v>
      </c>
      <c r="D27" s="306">
        <f>SUM('3b.m.'!D39)</f>
        <v>0</v>
      </c>
      <c r="E27" s="932"/>
    </row>
    <row r="28" spans="1:5" ht="11.25">
      <c r="A28" s="7">
        <v>1745</v>
      </c>
      <c r="B28" s="7" t="s">
        <v>312</v>
      </c>
      <c r="C28" s="306">
        <f>SUM('3b.m.'!C40)</f>
        <v>0</v>
      </c>
      <c r="D28" s="306">
        <f>SUM('3b.m.'!D40)</f>
        <v>0</v>
      </c>
      <c r="E28" s="932"/>
    </row>
    <row r="29" spans="1:5" ht="11.25">
      <c r="A29" s="7">
        <v>1746</v>
      </c>
      <c r="B29" s="7" t="s">
        <v>263</v>
      </c>
      <c r="C29" s="306">
        <f>SUM('3b.m.'!C44)</f>
        <v>13000</v>
      </c>
      <c r="D29" s="306">
        <f>SUM('3b.m.'!D44)</f>
        <v>13000</v>
      </c>
      <c r="E29" s="932">
        <f>SUM(D29/C29)</f>
        <v>1</v>
      </c>
    </row>
    <row r="30" spans="1:5" ht="11.25">
      <c r="A30" s="7">
        <v>1747</v>
      </c>
      <c r="B30" s="7" t="s">
        <v>264</v>
      </c>
      <c r="C30" s="306">
        <f>SUM('3b.m.'!C45)</f>
        <v>0</v>
      </c>
      <c r="D30" s="306">
        <f>SUM('3b.m.'!D45)</f>
        <v>0</v>
      </c>
      <c r="E30" s="194"/>
    </row>
    <row r="31" spans="1:5" ht="11.25">
      <c r="A31" s="7">
        <v>1748</v>
      </c>
      <c r="B31" s="5" t="s">
        <v>347</v>
      </c>
      <c r="C31" s="306"/>
      <c r="D31" s="306"/>
      <c r="E31" s="194"/>
    </row>
    <row r="32" spans="1:5" ht="7.5" customHeight="1">
      <c r="A32" s="7"/>
      <c r="B32" s="7"/>
      <c r="C32" s="306"/>
      <c r="D32" s="306"/>
      <c r="E32" s="194"/>
    </row>
    <row r="33" spans="1:5" ht="12.75">
      <c r="A33" s="7"/>
      <c r="B33" s="103" t="s">
        <v>335</v>
      </c>
      <c r="C33" s="306"/>
      <c r="D33" s="306"/>
      <c r="E33" s="194"/>
    </row>
    <row r="34" spans="1:5" ht="7.5" customHeight="1">
      <c r="A34" s="2"/>
      <c r="B34" s="90"/>
      <c r="C34" s="306"/>
      <c r="D34" s="306"/>
      <c r="E34" s="194"/>
    </row>
    <row r="35" spans="1:5" ht="11.25">
      <c r="A35" s="8">
        <v>1750</v>
      </c>
      <c r="B35" s="8" t="s">
        <v>51</v>
      </c>
      <c r="C35" s="311">
        <f>SUM(C36:C44)</f>
        <v>4568745</v>
      </c>
      <c r="D35" s="311">
        <f>SUM(D36:D44)</f>
        <v>5240332</v>
      </c>
      <c r="E35" s="194">
        <f aca="true" t="shared" si="0" ref="E35:E41">SUM(D35/C35)</f>
        <v>1.1469959474647853</v>
      </c>
    </row>
    <row r="36" spans="1:5" ht="11.25">
      <c r="A36" s="7">
        <v>1751</v>
      </c>
      <c r="B36" s="7" t="s">
        <v>294</v>
      </c>
      <c r="C36" s="306">
        <f>SUM('3c.m.'!C781)</f>
        <v>189671</v>
      </c>
      <c r="D36" s="306">
        <f>SUM('3c.m.'!D781)</f>
        <v>191841</v>
      </c>
      <c r="E36" s="932">
        <f t="shared" si="0"/>
        <v>1.0114408633897645</v>
      </c>
    </row>
    <row r="37" spans="1:5" ht="11.25">
      <c r="A37" s="7">
        <v>1752</v>
      </c>
      <c r="B37" s="7" t="s">
        <v>114</v>
      </c>
      <c r="C37" s="306">
        <f>SUM('3c.m.'!C782)</f>
        <v>54313</v>
      </c>
      <c r="D37" s="306">
        <f>SUM('3c.m.'!D782)</f>
        <v>53003</v>
      </c>
      <c r="E37" s="932">
        <f t="shared" si="0"/>
        <v>0.9758805442527572</v>
      </c>
    </row>
    <row r="38" spans="1:5" ht="11.25">
      <c r="A38" s="7">
        <v>1753</v>
      </c>
      <c r="B38" s="7" t="s">
        <v>115</v>
      </c>
      <c r="C38" s="306">
        <f>SUM('3c.m.'!C783)</f>
        <v>3268711</v>
      </c>
      <c r="D38" s="306">
        <f>SUM('3c.m.'!D783)</f>
        <v>3435419</v>
      </c>
      <c r="E38" s="932">
        <f t="shared" si="0"/>
        <v>1.0510011438759805</v>
      </c>
    </row>
    <row r="39" spans="1:5" ht="11.25">
      <c r="A39" s="7">
        <v>1754</v>
      </c>
      <c r="B39" s="7" t="s">
        <v>125</v>
      </c>
      <c r="C39" s="306">
        <f>SUM('3c.m.'!C784)</f>
        <v>298343</v>
      </c>
      <c r="D39" s="306">
        <f>SUM('3c.m.'!D784)</f>
        <v>212460</v>
      </c>
      <c r="E39" s="932">
        <f t="shared" si="0"/>
        <v>0.7121333498691104</v>
      </c>
    </row>
    <row r="40" spans="1:5" ht="11.25">
      <c r="A40" s="7">
        <v>1755</v>
      </c>
      <c r="B40" s="7" t="s">
        <v>312</v>
      </c>
      <c r="C40" s="306">
        <f>SUM('3c.m.'!C785)</f>
        <v>100850</v>
      </c>
      <c r="D40" s="306">
        <f>SUM('3c.m.'!D785)</f>
        <v>101774</v>
      </c>
      <c r="E40" s="932">
        <f t="shared" si="0"/>
        <v>1.0091621219633118</v>
      </c>
    </row>
    <row r="41" spans="1:5" ht="11.25">
      <c r="A41" s="7">
        <v>1756</v>
      </c>
      <c r="B41" s="7" t="s">
        <v>263</v>
      </c>
      <c r="C41" s="306">
        <f>SUM('3c.m.'!C788)</f>
        <v>36857</v>
      </c>
      <c r="D41" s="306">
        <f>SUM('3c.m.'!D788)</f>
        <v>30009</v>
      </c>
      <c r="E41" s="932">
        <f t="shared" si="0"/>
        <v>0.8142008302357762</v>
      </c>
    </row>
    <row r="42" spans="1:5" ht="11.25">
      <c r="A42" s="5">
        <v>1757</v>
      </c>
      <c r="B42" s="5" t="s">
        <v>264</v>
      </c>
      <c r="C42" s="716">
        <f>SUM('3c.m.'!C789)</f>
        <v>0</v>
      </c>
      <c r="D42" s="716">
        <f>SUM('3c.m.'!D789)</f>
        <v>0</v>
      </c>
      <c r="E42" s="932"/>
    </row>
    <row r="43" spans="1:5" ht="11.25">
      <c r="A43" s="7">
        <v>1758</v>
      </c>
      <c r="B43" s="7" t="s">
        <v>492</v>
      </c>
      <c r="C43" s="716">
        <f>SUM('3c.m.'!C790)</f>
        <v>620000</v>
      </c>
      <c r="D43" s="716">
        <f>SUM('3c.m.'!D790)</f>
        <v>1215826</v>
      </c>
      <c r="E43" s="932">
        <f>SUM(D43/C43)</f>
        <v>1.9610096774193548</v>
      </c>
    </row>
    <row r="44" spans="1:5" ht="11.25">
      <c r="A44" s="7"/>
      <c r="B44" s="7"/>
      <c r="C44" s="716"/>
      <c r="D44" s="716"/>
      <c r="E44" s="194"/>
    </row>
    <row r="45" spans="1:5" ht="11.25">
      <c r="A45" s="4">
        <v>1760</v>
      </c>
      <c r="B45" s="4" t="s">
        <v>345</v>
      </c>
      <c r="C45" s="309">
        <f>SUM(C46:C52)</f>
        <v>1176321</v>
      </c>
      <c r="D45" s="309">
        <f>SUM(D46:D52)</f>
        <v>1597714</v>
      </c>
      <c r="E45" s="194">
        <f>SUM(D45/C45)</f>
        <v>1.3582295988934994</v>
      </c>
    </row>
    <row r="46" spans="1:5" ht="11.25">
      <c r="A46" s="7">
        <v>1761</v>
      </c>
      <c r="B46" s="7" t="s">
        <v>294</v>
      </c>
      <c r="C46" s="744">
        <f>SUM('3d.m.'!C59)</f>
        <v>787</v>
      </c>
      <c r="D46" s="187">
        <f>SUM('3d.m.'!D59)</f>
        <v>1300</v>
      </c>
      <c r="E46" s="932">
        <f>SUM(D46/C46)</f>
        <v>1.6518424396442186</v>
      </c>
    </row>
    <row r="47" spans="1:5" ht="11.25">
      <c r="A47" s="5">
        <v>1762</v>
      </c>
      <c r="B47" s="5" t="s">
        <v>114</v>
      </c>
      <c r="C47" s="744">
        <f>SUM('3d.m.'!C60)</f>
        <v>213</v>
      </c>
      <c r="D47" s="187">
        <f>SUM('3d.m.'!D60)</f>
        <v>700</v>
      </c>
      <c r="E47" s="932">
        <f>SUM(D47/C47)</f>
        <v>3.2863849765258215</v>
      </c>
    </row>
    <row r="48" spans="1:5" ht="11.25">
      <c r="A48" s="7">
        <v>1763</v>
      </c>
      <c r="B48" s="7" t="s">
        <v>115</v>
      </c>
      <c r="C48" s="744">
        <f>SUM('3d.m.'!C61)</f>
        <v>0</v>
      </c>
      <c r="D48" s="187">
        <f>SUM('3d.m.'!D61)</f>
        <v>2000</v>
      </c>
      <c r="E48" s="932"/>
    </row>
    <row r="49" spans="1:5" ht="11.25">
      <c r="A49" s="7">
        <v>1764</v>
      </c>
      <c r="B49" s="7" t="s">
        <v>312</v>
      </c>
      <c r="C49" s="744">
        <f>SUM('3d.m.'!C62)</f>
        <v>979321</v>
      </c>
      <c r="D49" s="187">
        <f>SUM('3d.m.'!D62)</f>
        <v>1161654</v>
      </c>
      <c r="E49" s="932">
        <f>SUM(D49/C49)</f>
        <v>1.1861830799094475</v>
      </c>
    </row>
    <row r="50" spans="1:5" ht="11.25">
      <c r="A50" s="7">
        <v>1765</v>
      </c>
      <c r="B50" s="7" t="s">
        <v>424</v>
      </c>
      <c r="C50" s="744">
        <f>SUM('3d.m.'!C63)</f>
        <v>0</v>
      </c>
      <c r="D50" s="187">
        <f>SUM('3d.m.'!D63)</f>
        <v>10000</v>
      </c>
      <c r="E50" s="932"/>
    </row>
    <row r="51" spans="1:5" ht="11.25">
      <c r="A51" s="7">
        <v>1766</v>
      </c>
      <c r="B51" s="7" t="s">
        <v>347</v>
      </c>
      <c r="C51" s="744">
        <f>SUM('3d.m.'!C64)</f>
        <v>196000</v>
      </c>
      <c r="D51" s="187">
        <f>SUM('3d.m.'!D64)</f>
        <v>422060</v>
      </c>
      <c r="E51" s="932">
        <f>SUM(D51/C51)</f>
        <v>2.1533673469387753</v>
      </c>
    </row>
    <row r="52" spans="1:5" ht="11.25">
      <c r="A52" s="7"/>
      <c r="B52" s="7"/>
      <c r="C52" s="744"/>
      <c r="D52" s="187"/>
      <c r="E52" s="194"/>
    </row>
    <row r="53" spans="1:5" ht="11.25">
      <c r="A53" s="4">
        <v>1770</v>
      </c>
      <c r="B53" s="22" t="s">
        <v>336</v>
      </c>
      <c r="C53" s="309">
        <f>SUM(C54:C60)</f>
        <v>2989643</v>
      </c>
      <c r="D53" s="309">
        <f>SUM(D54:D60)</f>
        <v>2902162</v>
      </c>
      <c r="E53" s="194">
        <f>SUM(D53/C53)</f>
        <v>0.9707386467213643</v>
      </c>
    </row>
    <row r="54" spans="1:5" ht="11.25">
      <c r="A54" s="71">
        <v>1771</v>
      </c>
      <c r="B54" s="7" t="s">
        <v>294</v>
      </c>
      <c r="C54" s="744">
        <f>SUM('4.mell.'!C56)</f>
        <v>0</v>
      </c>
      <c r="D54" s="187">
        <f>SUM('4.mell.'!D56)</f>
        <v>0</v>
      </c>
      <c r="E54" s="194"/>
    </row>
    <row r="55" spans="1:5" ht="11.25">
      <c r="A55" s="71">
        <v>1772</v>
      </c>
      <c r="B55" s="7" t="s">
        <v>114</v>
      </c>
      <c r="C55" s="744">
        <f>SUM('4.mell.'!C57)</f>
        <v>0</v>
      </c>
      <c r="D55" s="187">
        <f>SUM('4.mell.'!D57)</f>
        <v>0</v>
      </c>
      <c r="E55" s="194"/>
    </row>
    <row r="56" spans="1:5" ht="11.25">
      <c r="A56" s="7">
        <v>1773</v>
      </c>
      <c r="B56" s="7" t="s">
        <v>115</v>
      </c>
      <c r="C56" s="744">
        <f>SUM('4.mell.'!C58)</f>
        <v>0</v>
      </c>
      <c r="D56" s="187">
        <f>SUM('4.mell.'!D58)</f>
        <v>0</v>
      </c>
      <c r="E56" s="194"/>
    </row>
    <row r="57" spans="1:5" ht="11.25">
      <c r="A57" s="7">
        <v>1774</v>
      </c>
      <c r="B57" s="7" t="s">
        <v>287</v>
      </c>
      <c r="C57" s="744">
        <f>SUM('4.mell.'!C59)</f>
        <v>0</v>
      </c>
      <c r="D57" s="187">
        <f>SUM('4.mell.'!D59)</f>
        <v>0</v>
      </c>
      <c r="E57" s="194"/>
    </row>
    <row r="58" spans="1:5" ht="11.25">
      <c r="A58" s="7">
        <v>1775</v>
      </c>
      <c r="B58" s="7" t="s">
        <v>263</v>
      </c>
      <c r="C58" s="187">
        <f>SUM('4.mell.'!C62)</f>
        <v>0</v>
      </c>
      <c r="D58" s="187">
        <f>SUM('4.mell.'!D62)</f>
        <v>0</v>
      </c>
      <c r="E58" s="194"/>
    </row>
    <row r="59" spans="1:5" ht="11.25">
      <c r="A59" s="7">
        <v>1776</v>
      </c>
      <c r="B59" s="7" t="s">
        <v>264</v>
      </c>
      <c r="C59" s="312">
        <f>SUM('4.mell.'!C63)</f>
        <v>2949643</v>
      </c>
      <c r="D59" s="312">
        <f>SUM('4.mell.'!D63)</f>
        <v>2862162</v>
      </c>
      <c r="E59" s="932">
        <f>SUM(D59/C59)</f>
        <v>0.970341834588118</v>
      </c>
    </row>
    <row r="60" spans="1:5" ht="11.25">
      <c r="A60" s="7">
        <v>1777</v>
      </c>
      <c r="B60" s="7" t="s">
        <v>347</v>
      </c>
      <c r="C60" s="739">
        <f>SUM('4.mell.'!C64)</f>
        <v>40000</v>
      </c>
      <c r="D60" s="312">
        <f>SUM('4.mell.'!D64)</f>
        <v>40000</v>
      </c>
      <c r="E60" s="932">
        <f>SUM(D60/C60)</f>
        <v>1</v>
      </c>
    </row>
    <row r="61" spans="1:5" ht="11.25">
      <c r="A61" s="7"/>
      <c r="B61" s="7"/>
      <c r="C61" s="716"/>
      <c r="D61" s="306"/>
      <c r="E61" s="194"/>
    </row>
    <row r="62" spans="1:5" ht="11.25">
      <c r="A62" s="4">
        <v>1780</v>
      </c>
      <c r="B62" s="4" t="s">
        <v>337</v>
      </c>
      <c r="C62" s="309">
        <f>SUM(C63:C69)</f>
        <v>468528</v>
      </c>
      <c r="D62" s="309">
        <f>SUM(D63:D69)</f>
        <v>1134540</v>
      </c>
      <c r="E62" s="194">
        <f>SUM(D62/C62)</f>
        <v>2.4214988218420244</v>
      </c>
    </row>
    <row r="63" spans="1:5" ht="11.25">
      <c r="A63" s="71">
        <v>1781</v>
      </c>
      <c r="B63" s="7" t="s">
        <v>294</v>
      </c>
      <c r="C63" s="739">
        <f>SUM('5.mell. '!C37)</f>
        <v>0</v>
      </c>
      <c r="D63" s="312">
        <f>SUM('5.mell. '!D37)</f>
        <v>0</v>
      </c>
      <c r="E63" s="194"/>
    </row>
    <row r="64" spans="1:5" ht="11.25">
      <c r="A64" s="71">
        <v>1782</v>
      </c>
      <c r="B64" s="7" t="s">
        <v>114</v>
      </c>
      <c r="C64" s="739">
        <f>SUM('5.mell. '!C38)</f>
        <v>0</v>
      </c>
      <c r="D64" s="312">
        <f>SUM('5.mell. '!D38)</f>
        <v>0</v>
      </c>
      <c r="E64" s="194"/>
    </row>
    <row r="65" spans="1:5" ht="11.25">
      <c r="A65" s="7">
        <v>1783</v>
      </c>
      <c r="B65" s="7" t="s">
        <v>115</v>
      </c>
      <c r="C65" s="744">
        <f>SUM('5.mell. '!C39)</f>
        <v>0</v>
      </c>
      <c r="D65" s="744">
        <f>SUM('5.mell. '!D39)</f>
        <v>0</v>
      </c>
      <c r="E65" s="194"/>
    </row>
    <row r="66" spans="1:5" ht="11.25">
      <c r="A66" s="7">
        <v>1784</v>
      </c>
      <c r="B66" s="7" t="s">
        <v>287</v>
      </c>
      <c r="C66" s="744">
        <f>SUM('5.mell. '!C40)</f>
        <v>0</v>
      </c>
      <c r="D66" s="744">
        <f>SUM('5.mell. '!D40)</f>
        <v>0</v>
      </c>
      <c r="E66" s="194"/>
    </row>
    <row r="67" spans="1:5" ht="11.25">
      <c r="A67" s="7">
        <v>1785</v>
      </c>
      <c r="B67" s="7" t="s">
        <v>263</v>
      </c>
      <c r="C67" s="744">
        <f>SUM('5.mell. '!C44)</f>
        <v>468528</v>
      </c>
      <c r="D67" s="744">
        <f>SUM('5.mell. '!D44)</f>
        <v>1134540</v>
      </c>
      <c r="E67" s="932">
        <f>SUM(D67/C67)</f>
        <v>2.4214988218420244</v>
      </c>
    </row>
    <row r="68" spans="1:5" ht="11.25">
      <c r="A68" s="7">
        <v>1786</v>
      </c>
      <c r="B68" s="7" t="s">
        <v>264</v>
      </c>
      <c r="C68" s="744">
        <f>SUM('5.mell. '!C43)</f>
        <v>0</v>
      </c>
      <c r="D68" s="744">
        <f>SUM('5.mell. '!D43)</f>
        <v>0</v>
      </c>
      <c r="E68" s="194"/>
    </row>
    <row r="69" spans="1:5" ht="11.25">
      <c r="A69" s="5">
        <v>1787</v>
      </c>
      <c r="B69" s="7" t="s">
        <v>347</v>
      </c>
      <c r="C69" s="744">
        <f>SUM('5.mell. '!C45)</f>
        <v>0</v>
      </c>
      <c r="D69" s="187">
        <f>SUM('5.mell. '!D45)</f>
        <v>0</v>
      </c>
      <c r="E69" s="194"/>
    </row>
    <row r="70" spans="1:5" ht="11.25">
      <c r="A70" s="5"/>
      <c r="B70" s="7"/>
      <c r="C70" s="716"/>
      <c r="D70" s="306"/>
      <c r="E70" s="194"/>
    </row>
    <row r="71" spans="1:5" ht="11.25">
      <c r="A71" s="72">
        <v>1790</v>
      </c>
      <c r="B71" s="129" t="s">
        <v>515</v>
      </c>
      <c r="C71" s="310">
        <f>SUM(C72:C73)</f>
        <v>47437</v>
      </c>
      <c r="D71" s="310">
        <f>SUM(D72:D73)</f>
        <v>18122</v>
      </c>
      <c r="E71" s="194">
        <f>SUM(D71/C71)</f>
        <v>0.38202247191011235</v>
      </c>
    </row>
    <row r="72" spans="1:5" ht="11.25">
      <c r="A72" s="5">
        <v>1794</v>
      </c>
      <c r="B72" s="5" t="s">
        <v>384</v>
      </c>
      <c r="C72" s="739">
        <v>29315</v>
      </c>
      <c r="D72" s="312"/>
      <c r="E72" s="194">
        <f>SUM(D72/C72)</f>
        <v>0</v>
      </c>
    </row>
    <row r="73" spans="1:5" ht="11.25">
      <c r="A73" s="5">
        <v>1795</v>
      </c>
      <c r="B73" s="5" t="s">
        <v>409</v>
      </c>
      <c r="C73" s="312">
        <v>18122</v>
      </c>
      <c r="D73" s="312">
        <v>18122</v>
      </c>
      <c r="E73" s="932">
        <f>SUM(D73/C73)</f>
        <v>1</v>
      </c>
    </row>
    <row r="74" spans="1:5" s="20" customFormat="1" ht="12">
      <c r="A74" s="5"/>
      <c r="B74" s="68"/>
      <c r="C74" s="306"/>
      <c r="D74" s="306"/>
      <c r="E74" s="194"/>
    </row>
    <row r="75" spans="1:5" s="23" customFormat="1" ht="13.5" customHeight="1">
      <c r="A75" s="4">
        <v>1801</v>
      </c>
      <c r="B75" s="8" t="s">
        <v>438</v>
      </c>
      <c r="C75" s="309">
        <v>30000</v>
      </c>
      <c r="D75" s="309">
        <v>30000</v>
      </c>
      <c r="E75" s="194">
        <f>SUM(D75/C75)</f>
        <v>1</v>
      </c>
    </row>
    <row r="76" spans="1:5" s="23" customFormat="1" ht="11.25" customHeight="1">
      <c r="A76" s="4"/>
      <c r="B76" s="8"/>
      <c r="C76" s="309"/>
      <c r="D76" s="309"/>
      <c r="E76" s="194"/>
    </row>
    <row r="77" spans="1:5" s="23" customFormat="1" ht="13.5" customHeight="1">
      <c r="A77" s="4">
        <v>1802</v>
      </c>
      <c r="B77" s="8" t="s">
        <v>440</v>
      </c>
      <c r="C77" s="309"/>
      <c r="D77" s="309"/>
      <c r="E77" s="194"/>
    </row>
    <row r="78" spans="1:5" s="23" customFormat="1" ht="13.5" customHeight="1">
      <c r="A78" s="4"/>
      <c r="B78" s="8"/>
      <c r="C78" s="309"/>
      <c r="D78" s="309"/>
      <c r="E78" s="194"/>
    </row>
    <row r="79" spans="1:5" s="23" customFormat="1" ht="13.5" customHeight="1">
      <c r="A79" s="4">
        <v>1803</v>
      </c>
      <c r="B79" s="8" t="s">
        <v>490</v>
      </c>
      <c r="C79" s="309">
        <v>114787</v>
      </c>
      <c r="D79" s="309">
        <v>276138</v>
      </c>
      <c r="E79" s="194">
        <f>SUM(D79/C79)</f>
        <v>2.4056556927178163</v>
      </c>
    </row>
    <row r="80" spans="1:5" s="23" customFormat="1" ht="10.5" customHeight="1">
      <c r="A80" s="4"/>
      <c r="B80" s="8"/>
      <c r="C80" s="309"/>
      <c r="D80" s="309"/>
      <c r="E80" s="194"/>
    </row>
    <row r="81" spans="1:5" s="23" customFormat="1" ht="11.25">
      <c r="A81" s="4">
        <v>1804</v>
      </c>
      <c r="B81" s="8" t="s">
        <v>1156</v>
      </c>
      <c r="C81" s="309">
        <v>197000</v>
      </c>
      <c r="D81" s="309">
        <v>247400</v>
      </c>
      <c r="E81" s="194">
        <f>SUM(D81/C81)</f>
        <v>1.2558375634517767</v>
      </c>
    </row>
    <row r="82" spans="1:5" s="23" customFormat="1" ht="11.25">
      <c r="A82" s="4"/>
      <c r="B82" s="8"/>
      <c r="C82" s="313"/>
      <c r="D82" s="313"/>
      <c r="E82" s="194"/>
    </row>
    <row r="83" spans="1:5" s="23" customFormat="1" ht="11.25">
      <c r="A83" s="4">
        <v>1806</v>
      </c>
      <c r="B83" s="4" t="s">
        <v>402</v>
      </c>
      <c r="C83" s="314">
        <f>SUM(C84:C84)</f>
        <v>6837</v>
      </c>
      <c r="D83" s="314">
        <f>SUM(D84:D84)</f>
        <v>0</v>
      </c>
      <c r="E83" s="194">
        <f>SUM(D83/C83)</f>
        <v>0</v>
      </c>
    </row>
    <row r="84" spans="1:5" s="23" customFormat="1" ht="12">
      <c r="A84" s="19"/>
      <c r="B84" s="77" t="s">
        <v>403</v>
      </c>
      <c r="C84" s="790">
        <v>6837</v>
      </c>
      <c r="D84" s="790"/>
      <c r="E84" s="194">
        <f>SUM(D84/C84)</f>
        <v>0</v>
      </c>
    </row>
    <row r="85" spans="1:5" s="23" customFormat="1" ht="11.25">
      <c r="A85" s="4"/>
      <c r="B85" s="4"/>
      <c r="C85" s="309"/>
      <c r="D85" s="309"/>
      <c r="E85" s="194"/>
    </row>
    <row r="86" spans="1:5" s="23" customFormat="1" ht="12">
      <c r="A86" s="72">
        <v>1812</v>
      </c>
      <c r="B86" s="99" t="s">
        <v>52</v>
      </c>
      <c r="C86" s="309">
        <f>SUM('6.mell. '!C12)</f>
        <v>77653</v>
      </c>
      <c r="D86" s="309">
        <f>SUM('6.mell. '!D12)</f>
        <v>114162</v>
      </c>
      <c r="E86" s="194">
        <f>SUM(D86/C86)</f>
        <v>1.4701556926326091</v>
      </c>
    </row>
    <row r="87" spans="1:5" s="23" customFormat="1" ht="12">
      <c r="A87" s="72">
        <v>1813</v>
      </c>
      <c r="B87" s="94" t="s">
        <v>53</v>
      </c>
      <c r="C87" s="309">
        <f>SUM('6.mell. '!C14)</f>
        <v>219597</v>
      </c>
      <c r="D87" s="309">
        <f>SUM('6.mell. '!D14)</f>
        <v>18500</v>
      </c>
      <c r="E87" s="194">
        <f>SUM(D87/C87)</f>
        <v>0.08424523103685387</v>
      </c>
    </row>
    <row r="88" spans="1:5" s="23" customFormat="1" ht="11.25">
      <c r="A88" s="19">
        <v>1816</v>
      </c>
      <c r="B88" s="72" t="s">
        <v>85</v>
      </c>
      <c r="C88" s="314">
        <f>SUM(C86+C87)</f>
        <v>297250</v>
      </c>
      <c r="D88" s="314">
        <f>SUM(D86+D87)</f>
        <v>132662</v>
      </c>
      <c r="E88" s="194">
        <f>SUM(D88/C88)</f>
        <v>0.4462977291841884</v>
      </c>
    </row>
    <row r="89" spans="1:5" ht="11.25">
      <c r="A89" s="5"/>
      <c r="B89" s="5"/>
      <c r="C89" s="314"/>
      <c r="D89" s="314"/>
      <c r="E89" s="194"/>
    </row>
    <row r="90" spans="1:5" s="25" customFormat="1" ht="13.5" customHeight="1">
      <c r="A90" s="83"/>
      <c r="B90" s="83" t="s">
        <v>76</v>
      </c>
      <c r="C90" s="791"/>
      <c r="D90" s="791"/>
      <c r="E90" s="194"/>
    </row>
    <row r="91" spans="1:5" s="20" customFormat="1" ht="12" customHeight="1">
      <c r="A91" s="5">
        <v>1821</v>
      </c>
      <c r="B91" s="7" t="s">
        <v>294</v>
      </c>
      <c r="C91" s="792">
        <f>SUM(C12+C24+C36+C46+C54+C63)</f>
        <v>1709483</v>
      </c>
      <c r="D91" s="792">
        <f>SUM(D12+D24+D36+D46+D54+D63)</f>
        <v>1844411</v>
      </c>
      <c r="E91" s="932">
        <f aca="true" t="shared" si="1" ref="E91:E97">SUM(D91/C91)</f>
        <v>1.0789291265253882</v>
      </c>
    </row>
    <row r="92" spans="1:5" s="20" customFormat="1" ht="12" customHeight="1">
      <c r="A92" s="5">
        <v>1822</v>
      </c>
      <c r="B92" s="7" t="s">
        <v>114</v>
      </c>
      <c r="C92" s="187">
        <f>SUM(C13+C25+C37+C47+C55+C64)</f>
        <v>427407</v>
      </c>
      <c r="D92" s="187">
        <f>SUM(D13+D25+D37+D47+D55+D64)</f>
        <v>403931</v>
      </c>
      <c r="E92" s="932">
        <f t="shared" si="1"/>
        <v>0.9450734311791805</v>
      </c>
    </row>
    <row r="93" spans="1:5" s="20" customFormat="1" ht="11.25">
      <c r="A93" s="175">
        <v>1823</v>
      </c>
      <c r="B93" s="7" t="s">
        <v>115</v>
      </c>
      <c r="C93" s="187">
        <f>SUM(C14+C26+C38+C48+C56+C65+C75+C81+C77)</f>
        <v>4036542</v>
      </c>
      <c r="D93" s="187">
        <f>SUM(D14+D26+D38+D48+D56+D65+D75+D81+D77)</f>
        <v>4272481</v>
      </c>
      <c r="E93" s="932">
        <f t="shared" si="1"/>
        <v>1.058450772963591</v>
      </c>
    </row>
    <row r="94" spans="1:5" s="20" customFormat="1" ht="11.25">
      <c r="A94" s="175">
        <v>1824</v>
      </c>
      <c r="B94" s="7" t="s">
        <v>125</v>
      </c>
      <c r="C94" s="750">
        <f>SUM(C15+C27+C39)</f>
        <v>298343</v>
      </c>
      <c r="D94" s="750">
        <f>SUM(D15+D27+D39)</f>
        <v>212460</v>
      </c>
      <c r="E94" s="932">
        <f t="shared" si="1"/>
        <v>0.7121333498691104</v>
      </c>
    </row>
    <row r="95" spans="1:5" s="20" customFormat="1" ht="11.25">
      <c r="A95" s="5">
        <v>1825</v>
      </c>
      <c r="B95" s="7" t="s">
        <v>312</v>
      </c>
      <c r="C95" s="744">
        <f>SUM(C16+C28+C40+C49+C57+C66+C86+C87+C84+C79)</f>
        <v>1499045</v>
      </c>
      <c r="D95" s="744">
        <f>SUM(D16+D28+D40+D49+D57+D66+D86+D87+D84+D79)</f>
        <v>1672228</v>
      </c>
      <c r="E95" s="932">
        <f t="shared" si="1"/>
        <v>1.1155288867245479</v>
      </c>
    </row>
    <row r="96" spans="1:5" s="20" customFormat="1" ht="12" thickBot="1">
      <c r="A96" s="98"/>
      <c r="B96" s="197" t="s">
        <v>91</v>
      </c>
      <c r="C96" s="282">
        <f>SUM(C88)</f>
        <v>297250</v>
      </c>
      <c r="D96" s="282">
        <f>SUM(D88)</f>
        <v>132662</v>
      </c>
      <c r="E96" s="933">
        <f t="shared" si="1"/>
        <v>0.4462977291841884</v>
      </c>
    </row>
    <row r="97" spans="1:5" s="20" customFormat="1" ht="17.25" customHeight="1" thickBot="1">
      <c r="A97" s="185">
        <v>1820</v>
      </c>
      <c r="B97" s="185" t="s">
        <v>66</v>
      </c>
      <c r="C97" s="185">
        <f>SUM(C91:C96)-C96</f>
        <v>7970820</v>
      </c>
      <c r="D97" s="185">
        <f>SUM(D91:D96)-D96</f>
        <v>8405511</v>
      </c>
      <c r="E97" s="894">
        <f t="shared" si="1"/>
        <v>1.0545352924793183</v>
      </c>
    </row>
    <row r="98" spans="1:5" s="20" customFormat="1" ht="11.25">
      <c r="A98" s="73"/>
      <c r="B98" s="73"/>
      <c r="C98" s="73"/>
      <c r="D98" s="73"/>
      <c r="E98" s="896"/>
    </row>
    <row r="99" spans="1:5" s="20" customFormat="1" ht="11.25">
      <c r="A99" s="5"/>
      <c r="B99" s="99" t="s">
        <v>77</v>
      </c>
      <c r="C99" s="72"/>
      <c r="D99" s="72"/>
      <c r="E99" s="194"/>
    </row>
    <row r="100" spans="1:5" s="20" customFormat="1" ht="11.25">
      <c r="A100" s="5">
        <v>1831</v>
      </c>
      <c r="B100" s="7" t="s">
        <v>263</v>
      </c>
      <c r="C100" s="6">
        <f>SUM(C17+C29+C41+C58+C67+C50)</f>
        <v>631385</v>
      </c>
      <c r="D100" s="6">
        <f>SUM(D17+D29+D41+D58+D67+D50)</f>
        <v>1275719</v>
      </c>
      <c r="E100" s="932">
        <f>SUM(D100/C100)</f>
        <v>2.0205088812689564</v>
      </c>
    </row>
    <row r="101" spans="1:5" s="20" customFormat="1" ht="11.25">
      <c r="A101" s="5">
        <v>1832</v>
      </c>
      <c r="B101" s="7" t="s">
        <v>264</v>
      </c>
      <c r="C101" s="6">
        <f>SUM(C18+C42+C30+C59+C68)</f>
        <v>2949643</v>
      </c>
      <c r="D101" s="6">
        <f>SUM(D18+D42+D30+D59+D68)</f>
        <v>2862162</v>
      </c>
      <c r="E101" s="932">
        <f>SUM(D101/C101)</f>
        <v>0.970341834588118</v>
      </c>
    </row>
    <row r="102" spans="1:5" s="20" customFormat="1" ht="12" thickBot="1">
      <c r="A102" s="5">
        <v>1833</v>
      </c>
      <c r="B102" s="7" t="s">
        <v>347</v>
      </c>
      <c r="C102" s="5">
        <f>SUM(C43+C60+C51+C69+C71+C19)</f>
        <v>913437</v>
      </c>
      <c r="D102" s="5">
        <f>SUM(D43+D60+D51+D69+D71+D19)</f>
        <v>1706008</v>
      </c>
      <c r="E102" s="933">
        <f>SUM(D102/C102)</f>
        <v>1.8676799823085775</v>
      </c>
    </row>
    <row r="103" spans="1:5" s="20" customFormat="1" ht="18.75" customHeight="1" thickBot="1">
      <c r="A103" s="169">
        <v>1830</v>
      </c>
      <c r="B103" s="169" t="s">
        <v>78</v>
      </c>
      <c r="C103" s="184">
        <f>SUM(C100:C102)</f>
        <v>4494465</v>
      </c>
      <c r="D103" s="184">
        <f>SUM(D100:D102)</f>
        <v>5843889</v>
      </c>
      <c r="E103" s="929">
        <f>SUM(D103/C103)</f>
        <v>1.3002412967950578</v>
      </c>
    </row>
    <row r="104" spans="1:5" s="20" customFormat="1" ht="11.25">
      <c r="A104" s="73"/>
      <c r="B104" s="71"/>
      <c r="C104" s="71"/>
      <c r="D104" s="71"/>
      <c r="E104" s="896"/>
    </row>
    <row r="105" spans="1:5" s="20" customFormat="1" ht="11.25">
      <c r="A105" s="77">
        <v>1843</v>
      </c>
      <c r="B105" s="124" t="s">
        <v>516</v>
      </c>
      <c r="C105" s="738">
        <v>45604</v>
      </c>
      <c r="D105" s="738">
        <v>55360</v>
      </c>
      <c r="E105" s="194">
        <f aca="true" t="shared" si="2" ref="E105:E112">SUM(D105/C105)</f>
        <v>1.2139286027541443</v>
      </c>
    </row>
    <row r="106" spans="1:5" s="20" customFormat="1" ht="11.25">
      <c r="A106" s="77">
        <v>1844</v>
      </c>
      <c r="B106" s="124" t="s">
        <v>524</v>
      </c>
      <c r="C106" s="738">
        <v>2000000</v>
      </c>
      <c r="D106" s="738">
        <v>2000000</v>
      </c>
      <c r="E106" s="194">
        <f t="shared" si="2"/>
        <v>1</v>
      </c>
    </row>
    <row r="107" spans="1:5" s="20" customFormat="1" ht="11.25">
      <c r="A107" s="72">
        <v>1845</v>
      </c>
      <c r="B107" s="129" t="s">
        <v>527</v>
      </c>
      <c r="C107" s="73">
        <f>SUM(C108:C111)</f>
        <v>6202918</v>
      </c>
      <c r="D107" s="73">
        <f>SUM(D108:D111)</f>
        <v>6578909</v>
      </c>
      <c r="E107" s="194">
        <f t="shared" si="2"/>
        <v>1.060615181435576</v>
      </c>
    </row>
    <row r="108" spans="1:5" s="20" customFormat="1" ht="11.25">
      <c r="A108" s="77">
        <v>1846</v>
      </c>
      <c r="B108" s="71" t="s">
        <v>397</v>
      </c>
      <c r="C108" s="71">
        <f>SUM('2.mell'!C593)</f>
        <v>3321937</v>
      </c>
      <c r="D108" s="71">
        <f>SUM('2.mell'!D593)</f>
        <v>3589088</v>
      </c>
      <c r="E108" s="932">
        <f t="shared" si="2"/>
        <v>1.0804202487885832</v>
      </c>
    </row>
    <row r="109" spans="1:5" s="20" customFormat="1" ht="11.25">
      <c r="A109" s="77">
        <v>1847</v>
      </c>
      <c r="B109" s="77" t="s">
        <v>398</v>
      </c>
      <c r="C109" s="71">
        <f>SUM('2.mell'!C594)</f>
        <v>379494</v>
      </c>
      <c r="D109" s="71">
        <f>SUM('2.mell'!D594)</f>
        <v>389568</v>
      </c>
      <c r="E109" s="932">
        <f t="shared" si="2"/>
        <v>1.026545874243071</v>
      </c>
    </row>
    <row r="110" spans="1:5" s="20" customFormat="1" ht="11.25">
      <c r="A110" s="77">
        <v>1848</v>
      </c>
      <c r="B110" s="71" t="s">
        <v>79</v>
      </c>
      <c r="C110" s="71">
        <f>SUM('3b.m.'!C31)</f>
        <v>616506</v>
      </c>
      <c r="D110" s="71">
        <f>SUM('3b.m.'!D31)</f>
        <v>698998</v>
      </c>
      <c r="E110" s="932">
        <f t="shared" si="2"/>
        <v>1.1338056726130807</v>
      </c>
    </row>
    <row r="111" spans="1:5" s="20" customFormat="1" ht="12" thickBot="1">
      <c r="A111" s="168">
        <v>1849</v>
      </c>
      <c r="B111" s="71" t="s">
        <v>375</v>
      </c>
      <c r="C111" s="736">
        <v>1884981</v>
      </c>
      <c r="D111" s="736">
        <v>1901255</v>
      </c>
      <c r="E111" s="933">
        <f t="shared" si="2"/>
        <v>1.0086335087727674</v>
      </c>
    </row>
    <row r="112" spans="1:5" s="20" customFormat="1" ht="18.75" customHeight="1" thickBot="1">
      <c r="A112" s="184">
        <v>1840</v>
      </c>
      <c r="B112" s="169" t="s">
        <v>68</v>
      </c>
      <c r="C112" s="737">
        <f>SUM(C107+C105+C106)</f>
        <v>8248522</v>
      </c>
      <c r="D112" s="737">
        <f>SUM(D107+D105+D106)</f>
        <v>8634269</v>
      </c>
      <c r="E112" s="894">
        <f t="shared" si="2"/>
        <v>1.0467655902475619</v>
      </c>
    </row>
    <row r="113" spans="1:5" s="20" customFormat="1" ht="11.25">
      <c r="A113" s="188"/>
      <c r="B113" s="188"/>
      <c r="C113" s="738"/>
      <c r="D113" s="738"/>
      <c r="E113" s="896"/>
    </row>
    <row r="114" spans="1:5" s="20" customFormat="1" ht="12" thickBot="1">
      <c r="A114" s="71">
        <v>1851</v>
      </c>
      <c r="B114" s="128" t="s">
        <v>517</v>
      </c>
      <c r="C114" s="841">
        <v>48000</v>
      </c>
      <c r="D114" s="1180">
        <v>48000</v>
      </c>
      <c r="E114" s="933">
        <f>SUM(D114/C114)</f>
        <v>1</v>
      </c>
    </row>
    <row r="115" spans="1:5" s="20" customFormat="1" ht="18.75" customHeight="1" thickBot="1">
      <c r="A115" s="184">
        <v>1865</v>
      </c>
      <c r="B115" s="169" t="s">
        <v>70</v>
      </c>
      <c r="C115" s="740">
        <f>SUM(C114)</f>
        <v>48000</v>
      </c>
      <c r="D115" s="740">
        <f>SUM(D114)</f>
        <v>48000</v>
      </c>
      <c r="E115" s="894">
        <f>SUM(D115/C115)</f>
        <v>1</v>
      </c>
    </row>
    <row r="116" spans="1:5" s="20" customFormat="1" ht="18.75" customHeight="1" thickBot="1">
      <c r="A116" s="184"/>
      <c r="B116" s="228"/>
      <c r="C116" s="740"/>
      <c r="D116" s="740"/>
      <c r="E116" s="894"/>
    </row>
    <row r="117" spans="1:5" s="20" customFormat="1" ht="18" customHeight="1" thickBot="1">
      <c r="A117" s="96">
        <v>1870</v>
      </c>
      <c r="B117" s="167" t="s">
        <v>80</v>
      </c>
      <c r="C117" s="741">
        <f>SUM(C115+C112+C103+C97)</f>
        <v>20761807</v>
      </c>
      <c r="D117" s="741">
        <f>SUM(D115+D112+D103+D97)</f>
        <v>22931669</v>
      </c>
      <c r="E117" s="929">
        <f>SUM(D117/C117)</f>
        <v>1.10451219395306</v>
      </c>
    </row>
    <row r="118" spans="1:5" ht="7.5" customHeight="1">
      <c r="A118" s="8"/>
      <c r="B118" s="62"/>
      <c r="C118" s="742"/>
      <c r="D118" s="742"/>
      <c r="E118" s="896"/>
    </row>
    <row r="119" spans="1:5" s="28" customFormat="1" ht="12" customHeight="1">
      <c r="A119" s="15"/>
      <c r="B119" s="27" t="s">
        <v>395</v>
      </c>
      <c r="C119" s="743"/>
      <c r="D119" s="743"/>
      <c r="E119" s="194"/>
    </row>
    <row r="120" spans="1:5" s="28" customFormat="1" ht="9" customHeight="1">
      <c r="A120" s="15"/>
      <c r="B120" s="27"/>
      <c r="C120" s="743"/>
      <c r="D120" s="743"/>
      <c r="E120" s="194"/>
    </row>
    <row r="121" spans="1:5" s="28" customFormat="1" ht="12" customHeight="1">
      <c r="A121" s="15"/>
      <c r="B121" s="83" t="s">
        <v>76</v>
      </c>
      <c r="C121" s="743"/>
      <c r="D121" s="743"/>
      <c r="E121" s="194"/>
    </row>
    <row r="122" spans="1:5" s="20" customFormat="1" ht="11.25">
      <c r="A122" s="5">
        <v>1911</v>
      </c>
      <c r="B122" s="7" t="s">
        <v>294</v>
      </c>
      <c r="C122" s="744">
        <f>SUM('2.mell'!C599)</f>
        <v>2025885</v>
      </c>
      <c r="D122" s="744">
        <f>SUM('2.mell'!D599)</f>
        <v>2238973</v>
      </c>
      <c r="E122" s="932">
        <f>SUM(D122/C122)</f>
        <v>1.1051826732514431</v>
      </c>
    </row>
    <row r="123" spans="1:5" s="20" customFormat="1" ht="11.25">
      <c r="A123" s="5">
        <v>1912</v>
      </c>
      <c r="B123" s="7" t="s">
        <v>114</v>
      </c>
      <c r="C123" s="744">
        <f>SUM('2.mell'!C600)</f>
        <v>497011</v>
      </c>
      <c r="D123" s="744">
        <f>SUM('2.mell'!D600)</f>
        <v>485229</v>
      </c>
      <c r="E123" s="932">
        <f>SUM(D123/C123)</f>
        <v>0.9762942872491756</v>
      </c>
    </row>
    <row r="124" spans="1:5" s="20" customFormat="1" ht="11.25">
      <c r="A124" s="5">
        <v>1913</v>
      </c>
      <c r="B124" s="5" t="s">
        <v>115</v>
      </c>
      <c r="C124" s="744">
        <f>SUM('2.mell'!C601)</f>
        <v>1446860</v>
      </c>
      <c r="D124" s="744">
        <f>SUM('2.mell'!D601)</f>
        <v>1533500</v>
      </c>
      <c r="E124" s="932">
        <f>SUM(D124/C124)</f>
        <v>1.059881398338471</v>
      </c>
    </row>
    <row r="125" spans="1:5" s="26" customFormat="1" ht="12">
      <c r="A125" s="77">
        <v>1915</v>
      </c>
      <c r="B125" s="7" t="s">
        <v>260</v>
      </c>
      <c r="C125" s="744">
        <f>SUM('2.mell'!C602)</f>
        <v>600</v>
      </c>
      <c r="D125" s="744">
        <f>SUM('2.mell'!D602)</f>
        <v>600</v>
      </c>
      <c r="E125" s="932">
        <f>SUM(D125/C125)</f>
        <v>1</v>
      </c>
    </row>
    <row r="126" spans="1:5" s="20" customFormat="1" ht="11.25">
      <c r="A126" s="5">
        <v>1916</v>
      </c>
      <c r="B126" s="7" t="s">
        <v>312</v>
      </c>
      <c r="C126" s="744">
        <f>SUM('2.mell'!C603)</f>
        <v>0</v>
      </c>
      <c r="D126" s="744">
        <f>SUM('2.mell'!D603)</f>
        <v>0</v>
      </c>
      <c r="E126" s="194"/>
    </row>
    <row r="127" spans="1:5" s="20" customFormat="1" ht="11.25">
      <c r="A127" s="72">
        <v>1910</v>
      </c>
      <c r="B127" s="73" t="s">
        <v>66</v>
      </c>
      <c r="C127" s="745">
        <f>SUM(C122:C126)</f>
        <v>3970356</v>
      </c>
      <c r="D127" s="745">
        <f>SUM(D122:D126)</f>
        <v>4258302</v>
      </c>
      <c r="E127" s="194">
        <f>SUM(D127/C127)</f>
        <v>1.0725239751800595</v>
      </c>
    </row>
    <row r="128" spans="1:5" s="20" customFormat="1" ht="11.25">
      <c r="A128" s="5"/>
      <c r="B128" s="94" t="s">
        <v>77</v>
      </c>
      <c r="C128" s="745"/>
      <c r="D128" s="745"/>
      <c r="E128" s="194"/>
    </row>
    <row r="129" spans="1:5" s="20" customFormat="1" ht="11.25">
      <c r="A129" s="5">
        <v>1921</v>
      </c>
      <c r="B129" s="7" t="s">
        <v>263</v>
      </c>
      <c r="C129" s="744">
        <f>SUM('2.mell'!C605)</f>
        <v>57302</v>
      </c>
      <c r="D129" s="744">
        <f>SUM('2.mell'!D605)</f>
        <v>63531</v>
      </c>
      <c r="E129" s="932">
        <f>SUM(D129/C129)</f>
        <v>1.1087047572510558</v>
      </c>
    </row>
    <row r="130" spans="1:5" s="20" customFormat="1" ht="11.25">
      <c r="A130" s="5">
        <v>1922</v>
      </c>
      <c r="B130" s="7" t="s">
        <v>264</v>
      </c>
      <c r="C130" s="744">
        <f>SUM('2.mell'!C606)</f>
        <v>0</v>
      </c>
      <c r="D130" s="744">
        <f>SUM('2.mell'!D606)</f>
        <v>0</v>
      </c>
      <c r="E130" s="194"/>
    </row>
    <row r="131" spans="1:5" s="20" customFormat="1" ht="11.25">
      <c r="A131" s="5">
        <v>1923</v>
      </c>
      <c r="B131" s="7" t="s">
        <v>347</v>
      </c>
      <c r="C131" s="744">
        <f>SUM('2.mell'!C607)</f>
        <v>0</v>
      </c>
      <c r="D131" s="744">
        <f>SUM('2.mell'!D607)</f>
        <v>0</v>
      </c>
      <c r="E131" s="194"/>
    </row>
    <row r="132" spans="1:5" s="20" customFormat="1" ht="12" thickBot="1">
      <c r="A132" s="95">
        <v>1920</v>
      </c>
      <c r="B132" s="95" t="s">
        <v>72</v>
      </c>
      <c r="C132" s="746">
        <f>SUM(C129:C131)</f>
        <v>57302</v>
      </c>
      <c r="D132" s="746">
        <f>SUM(D129:D131)</f>
        <v>63531</v>
      </c>
      <c r="E132" s="927">
        <f>SUM(D132/C132)</f>
        <v>1.1087047572510558</v>
      </c>
    </row>
    <row r="133" spans="1:5" s="20" customFormat="1" ht="16.5" customHeight="1" thickBot="1">
      <c r="A133" s="96"/>
      <c r="B133" s="169"/>
      <c r="C133" s="741"/>
      <c r="D133" s="741"/>
      <c r="E133" s="929"/>
    </row>
    <row r="134" spans="1:5" s="30" customFormat="1" ht="13.5" thickBot="1">
      <c r="A134" s="29">
        <v>1940</v>
      </c>
      <c r="B134" s="97" t="s">
        <v>396</v>
      </c>
      <c r="C134" s="793">
        <f>SUM(C127+C132)</f>
        <v>4027658</v>
      </c>
      <c r="D134" s="793">
        <f>SUM(D127+D132)</f>
        <v>4321833</v>
      </c>
      <c r="E134" s="929">
        <f>SUM(D134/C134)</f>
        <v>1.0730387237446675</v>
      </c>
    </row>
    <row r="135" spans="1:5" s="30" customFormat="1" ht="12.75">
      <c r="A135" s="93"/>
      <c r="B135" s="201"/>
      <c r="C135" s="747"/>
      <c r="D135" s="747"/>
      <c r="E135" s="896"/>
    </row>
    <row r="136" spans="1:5" ht="14.25" customHeight="1">
      <c r="A136" s="15"/>
      <c r="B136" s="15" t="s">
        <v>378</v>
      </c>
      <c r="C136" s="748"/>
      <c r="D136" s="748"/>
      <c r="E136" s="194"/>
    </row>
    <row r="137" spans="1:5" ht="14.25" customHeight="1">
      <c r="A137" s="15"/>
      <c r="B137" s="83" t="s">
        <v>76</v>
      </c>
      <c r="C137" s="743"/>
      <c r="D137" s="743"/>
      <c r="E137" s="194"/>
    </row>
    <row r="138" spans="1:5" ht="11.25">
      <c r="A138" s="5">
        <v>1951</v>
      </c>
      <c r="B138" s="7" t="s">
        <v>166</v>
      </c>
      <c r="C138" s="716">
        <f aca="true" t="shared" si="3" ref="C138:D140">SUM(C91+C122)</f>
        <v>3735368</v>
      </c>
      <c r="D138" s="716">
        <f t="shared" si="3"/>
        <v>4083384</v>
      </c>
      <c r="E138" s="932">
        <f aca="true" t="shared" si="4" ref="E138:E143">SUM(D138/C138)</f>
        <v>1.0931677949803071</v>
      </c>
    </row>
    <row r="139" spans="1:5" ht="11.25">
      <c r="A139" s="5">
        <v>1952</v>
      </c>
      <c r="B139" s="7" t="s">
        <v>326</v>
      </c>
      <c r="C139" s="716">
        <f t="shared" si="3"/>
        <v>924418</v>
      </c>
      <c r="D139" s="716">
        <f t="shared" si="3"/>
        <v>889160</v>
      </c>
      <c r="E139" s="932">
        <f t="shared" si="4"/>
        <v>0.9618592454928399</v>
      </c>
    </row>
    <row r="140" spans="1:5" ht="11.25">
      <c r="A140" s="5">
        <v>1953</v>
      </c>
      <c r="B140" s="7" t="s">
        <v>327</v>
      </c>
      <c r="C140" s="716">
        <f t="shared" si="3"/>
        <v>5483402</v>
      </c>
      <c r="D140" s="716">
        <f t="shared" si="3"/>
        <v>5805981</v>
      </c>
      <c r="E140" s="932">
        <f t="shared" si="4"/>
        <v>1.0588282602661632</v>
      </c>
    </row>
    <row r="141" spans="1:5" ht="11.25">
      <c r="A141" s="5">
        <v>1954</v>
      </c>
      <c r="B141" s="7" t="s">
        <v>171</v>
      </c>
      <c r="C141" s="716">
        <f>SUM(C125+C94)</f>
        <v>298943</v>
      </c>
      <c r="D141" s="716">
        <f>SUM(D125+D94)</f>
        <v>213060</v>
      </c>
      <c r="E141" s="932">
        <f t="shared" si="4"/>
        <v>0.7127111188420535</v>
      </c>
    </row>
    <row r="142" spans="1:5" ht="12" thickBot="1">
      <c r="A142" s="5">
        <v>1955</v>
      </c>
      <c r="B142" s="7" t="s">
        <v>104</v>
      </c>
      <c r="C142" s="7">
        <f>SUM(C95+C126)</f>
        <v>1499045</v>
      </c>
      <c r="D142" s="7">
        <f>SUM(D95+D126)</f>
        <v>1672228</v>
      </c>
      <c r="E142" s="933">
        <f t="shared" si="4"/>
        <v>1.1155288867245479</v>
      </c>
    </row>
    <row r="143" spans="1:5" ht="18" customHeight="1" thickBot="1">
      <c r="A143" s="169">
        <v>1950</v>
      </c>
      <c r="B143" s="169" t="s">
        <v>66</v>
      </c>
      <c r="C143" s="169">
        <f>SUM(C138:C142)</f>
        <v>11941176</v>
      </c>
      <c r="D143" s="169">
        <f>SUM(D138:D142)</f>
        <v>12663813</v>
      </c>
      <c r="E143" s="930">
        <f t="shared" si="4"/>
        <v>1.060516401399661</v>
      </c>
    </row>
    <row r="144" spans="1:5" ht="11.25">
      <c r="A144" s="7"/>
      <c r="B144" s="94" t="s">
        <v>77</v>
      </c>
      <c r="C144" s="7"/>
      <c r="D144" s="7"/>
      <c r="E144" s="896"/>
    </row>
    <row r="145" spans="1:5" ht="11.25">
      <c r="A145" s="7">
        <v>1961</v>
      </c>
      <c r="B145" s="94" t="s">
        <v>265</v>
      </c>
      <c r="C145" s="77">
        <f>SUM(C100+C129)</f>
        <v>688687</v>
      </c>
      <c r="D145" s="77">
        <f>SUM(D100+D129)</f>
        <v>1339250</v>
      </c>
      <c r="E145" s="932">
        <f aca="true" t="shared" si="5" ref="E145:E155">SUM(D145/C145)</f>
        <v>1.9446424863544687</v>
      </c>
    </row>
    <row r="146" spans="1:5" ht="11.25">
      <c r="A146" s="5">
        <v>1962</v>
      </c>
      <c r="B146" s="7" t="s">
        <v>264</v>
      </c>
      <c r="C146" s="71">
        <f>SUM(C101+C130)</f>
        <v>2949643</v>
      </c>
      <c r="D146" s="71">
        <f>SUM(D101+D130)</f>
        <v>2862162</v>
      </c>
      <c r="E146" s="932">
        <f t="shared" si="5"/>
        <v>0.970341834588118</v>
      </c>
    </row>
    <row r="147" spans="1:5" ht="12" thickBot="1">
      <c r="A147" s="5">
        <v>1963</v>
      </c>
      <c r="B147" s="7" t="s">
        <v>347</v>
      </c>
      <c r="C147" s="79">
        <f>SUM(C131+C102)</f>
        <v>913437</v>
      </c>
      <c r="D147" s="79">
        <f>SUM(D131+D102)</f>
        <v>1706008</v>
      </c>
      <c r="E147" s="933">
        <f t="shared" si="5"/>
        <v>1.8676799823085775</v>
      </c>
    </row>
    <row r="148" spans="1:5" ht="17.25" customHeight="1" thickBot="1">
      <c r="A148" s="169">
        <v>1960</v>
      </c>
      <c r="B148" s="169" t="s">
        <v>72</v>
      </c>
      <c r="C148" s="185">
        <f>SUM(C145:C147)</f>
        <v>4551767</v>
      </c>
      <c r="D148" s="185">
        <f>SUM(D145:D147)</f>
        <v>5907420</v>
      </c>
      <c r="E148" s="930">
        <f t="shared" si="5"/>
        <v>1.2978300514942878</v>
      </c>
    </row>
    <row r="149" spans="1:5" ht="11.25">
      <c r="A149" s="77">
        <v>1974</v>
      </c>
      <c r="B149" s="124" t="s">
        <v>527</v>
      </c>
      <c r="C149" s="77">
        <f>SUM(C107)</f>
        <v>6202918</v>
      </c>
      <c r="D149" s="77">
        <f>SUM(D107)</f>
        <v>6578909</v>
      </c>
      <c r="E149" s="934">
        <f t="shared" si="5"/>
        <v>1.060615181435576</v>
      </c>
    </row>
    <row r="150" spans="1:5" ht="12">
      <c r="A150" s="215">
        <v>1975</v>
      </c>
      <c r="B150" s="124" t="s">
        <v>516</v>
      </c>
      <c r="C150" s="77">
        <f>SUM(C105)</f>
        <v>45604</v>
      </c>
      <c r="D150" s="77">
        <f>SUM(D105)</f>
        <v>55360</v>
      </c>
      <c r="E150" s="932">
        <f t="shared" si="5"/>
        <v>1.2139286027541443</v>
      </c>
    </row>
    <row r="151" spans="1:5" ht="12" thickBot="1">
      <c r="A151" s="655">
        <v>1976</v>
      </c>
      <c r="B151" s="124" t="s">
        <v>524</v>
      </c>
      <c r="C151" s="79">
        <v>2000000</v>
      </c>
      <c r="D151" s="1179">
        <v>2000000</v>
      </c>
      <c r="E151" s="933">
        <f t="shared" si="5"/>
        <v>1</v>
      </c>
    </row>
    <row r="152" spans="1:5" ht="17.25" customHeight="1" thickBot="1">
      <c r="A152" s="184">
        <v>1970</v>
      </c>
      <c r="B152" s="169" t="s">
        <v>39</v>
      </c>
      <c r="C152" s="184">
        <f>SUM(C149:C151)</f>
        <v>8248522</v>
      </c>
      <c r="D152" s="184">
        <f>SUM(D149:D151)</f>
        <v>8634269</v>
      </c>
      <c r="E152" s="894">
        <f t="shared" si="5"/>
        <v>1.0467655902475619</v>
      </c>
    </row>
    <row r="153" spans="1:5" ht="12" customHeight="1" thickBot="1">
      <c r="A153" s="7">
        <v>1981</v>
      </c>
      <c r="B153" s="128" t="s">
        <v>517</v>
      </c>
      <c r="C153" s="71">
        <f>SUM(C114)</f>
        <v>48000</v>
      </c>
      <c r="D153" s="71">
        <f>SUM(D114)</f>
        <v>48000</v>
      </c>
      <c r="E153" s="931">
        <f t="shared" si="5"/>
        <v>1</v>
      </c>
    </row>
    <row r="154" spans="1:5" ht="17.25" customHeight="1" thickBot="1">
      <c r="A154" s="184">
        <v>1980</v>
      </c>
      <c r="B154" s="169" t="s">
        <v>38</v>
      </c>
      <c r="C154" s="184">
        <f>SUM(C153:C153)</f>
        <v>48000</v>
      </c>
      <c r="D154" s="184">
        <f>SUM(D153:D153)</f>
        <v>48000</v>
      </c>
      <c r="E154" s="929">
        <f t="shared" si="5"/>
        <v>1</v>
      </c>
    </row>
    <row r="155" spans="1:5" ht="26.25" customHeight="1" thickBot="1">
      <c r="A155" s="31"/>
      <c r="B155" s="840" t="s">
        <v>446</v>
      </c>
      <c r="C155" s="186">
        <f>SUM(C153+C148+C143+C150+C151)</f>
        <v>18586547</v>
      </c>
      <c r="D155" s="186">
        <f>SUM(D153+D148+D143+D150+D151)</f>
        <v>20674593</v>
      </c>
      <c r="E155" s="930">
        <f t="shared" si="5"/>
        <v>1.1123417921575212</v>
      </c>
    </row>
    <row r="156" ht="11.25">
      <c r="E156" s="624"/>
    </row>
    <row r="157" ht="11.25">
      <c r="E157" s="624"/>
    </row>
    <row r="158" ht="11.25">
      <c r="E158" s="624"/>
    </row>
    <row r="159" ht="11.25">
      <c r="E159" s="624"/>
    </row>
    <row r="160" ht="11.25">
      <c r="E160" s="624"/>
    </row>
    <row r="161" ht="11.25">
      <c r="E161" s="624"/>
    </row>
    <row r="162" ht="11.25">
      <c r="E162" s="624"/>
    </row>
    <row r="163" ht="11.25">
      <c r="E163" s="624"/>
    </row>
    <row r="164" ht="11.25">
      <c r="E164" s="624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</sheetData>
  <sheetProtection/>
  <mergeCells count="5">
    <mergeCell ref="E5:E7"/>
    <mergeCell ref="A2:E2"/>
    <mergeCell ref="A1:E1"/>
    <mergeCell ref="C5:C7"/>
    <mergeCell ref="D5:D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89" max="255" man="1"/>
    <brk id="1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09"/>
  <sheetViews>
    <sheetView view="pageBreakPreview" zoomScaleSheetLayoutView="100" zoomScalePageLayoutView="0" workbookViewId="0" topLeftCell="A586">
      <selection activeCell="B575" sqref="B575"/>
    </sheetView>
  </sheetViews>
  <sheetFormatPr defaultColWidth="9.125" defaultRowHeight="12.75"/>
  <cols>
    <col min="1" max="1" width="8.50390625" style="230" customWidth="1"/>
    <col min="2" max="2" width="61.875" style="230" customWidth="1"/>
    <col min="3" max="4" width="10.875" style="230" customWidth="1"/>
    <col min="5" max="5" width="9.125" style="230" customWidth="1"/>
    <col min="6" max="16384" width="9.125" style="230" customWidth="1"/>
  </cols>
  <sheetData>
    <row r="1" spans="1:5" ht="12.75">
      <c r="A1" s="1245" t="s">
        <v>296</v>
      </c>
      <c r="B1" s="1241"/>
      <c r="C1" s="1241"/>
      <c r="D1" s="1241"/>
      <c r="E1" s="1241"/>
    </row>
    <row r="2" spans="1:5" ht="12">
      <c r="A2" s="1239" t="s">
        <v>1103</v>
      </c>
      <c r="B2" s="1240"/>
      <c r="C2" s="1241"/>
      <c r="D2" s="1241"/>
      <c r="E2" s="1241"/>
    </row>
    <row r="3" spans="1:2" ht="12">
      <c r="A3" s="231"/>
      <c r="B3" s="231"/>
    </row>
    <row r="4" spans="1:5" ht="12">
      <c r="A4" s="315"/>
      <c r="B4" s="316"/>
      <c r="C4" s="317"/>
      <c r="D4" s="317"/>
      <c r="E4" s="317" t="s">
        <v>192</v>
      </c>
    </row>
    <row r="5" spans="1:5" ht="12" customHeight="1">
      <c r="A5" s="1246" t="s">
        <v>297</v>
      </c>
      <c r="B5" s="1246" t="s">
        <v>172</v>
      </c>
      <c r="C5" s="1249" t="s">
        <v>500</v>
      </c>
      <c r="D5" s="1249" t="s">
        <v>543</v>
      </c>
      <c r="E5" s="1242" t="s">
        <v>1102</v>
      </c>
    </row>
    <row r="6" spans="1:5" ht="12">
      <c r="A6" s="1247"/>
      <c r="B6" s="1247"/>
      <c r="C6" s="1250"/>
      <c r="D6" s="1250"/>
      <c r="E6" s="1243"/>
    </row>
    <row r="7" spans="1:5" ht="12.75" thickBot="1">
      <c r="A7" s="1248"/>
      <c r="B7" s="1248"/>
      <c r="C7" s="1251"/>
      <c r="D7" s="1251"/>
      <c r="E7" s="1244"/>
    </row>
    <row r="8" spans="1:5" ht="12.75" thickBot="1">
      <c r="A8" s="318" t="s">
        <v>299</v>
      </c>
      <c r="B8" s="319" t="s">
        <v>301</v>
      </c>
      <c r="C8" s="318" t="s">
        <v>175</v>
      </c>
      <c r="D8" s="318" t="s">
        <v>176</v>
      </c>
      <c r="E8" s="318" t="s">
        <v>177</v>
      </c>
    </row>
    <row r="9" spans="1:5" ht="13.5">
      <c r="A9" s="232">
        <v>2305</v>
      </c>
      <c r="B9" s="320" t="s">
        <v>346</v>
      </c>
      <c r="C9" s="321"/>
      <c r="D9" s="321"/>
      <c r="E9" s="322"/>
    </row>
    <row r="10" spans="1:5" ht="12.75" customHeight="1">
      <c r="A10" s="232"/>
      <c r="B10" s="323" t="s">
        <v>202</v>
      </c>
      <c r="C10" s="321"/>
      <c r="D10" s="321"/>
      <c r="E10" s="322"/>
    </row>
    <row r="11" spans="1:5" ht="12.75" customHeight="1" thickBot="1">
      <c r="A11" s="232"/>
      <c r="B11" s="324" t="s">
        <v>203</v>
      </c>
      <c r="C11" s="596"/>
      <c r="D11" s="596"/>
      <c r="E11" s="771"/>
    </row>
    <row r="12" spans="1:5" ht="13.5" customHeight="1" thickBot="1">
      <c r="A12" s="232"/>
      <c r="B12" s="325" t="s">
        <v>204</v>
      </c>
      <c r="C12" s="595"/>
      <c r="D12" s="595"/>
      <c r="E12" s="771"/>
    </row>
    <row r="13" spans="1:5" ht="12">
      <c r="A13" s="326"/>
      <c r="B13" s="323" t="s">
        <v>205</v>
      </c>
      <c r="C13" s="327"/>
      <c r="D13" s="327"/>
      <c r="E13" s="328"/>
    </row>
    <row r="14" spans="1:5" ht="12.75">
      <c r="A14" s="326"/>
      <c r="B14" s="329" t="s">
        <v>206</v>
      </c>
      <c r="C14" s="330"/>
      <c r="D14" s="330"/>
      <c r="E14" s="328"/>
    </row>
    <row r="15" spans="1:5" ht="12.75">
      <c r="A15" s="326"/>
      <c r="B15" s="329" t="s">
        <v>207</v>
      </c>
      <c r="C15" s="330"/>
      <c r="D15" s="330"/>
      <c r="E15" s="328"/>
    </row>
    <row r="16" spans="1:5" ht="12">
      <c r="A16" s="326"/>
      <c r="B16" s="331" t="s">
        <v>208</v>
      </c>
      <c r="C16" s="327"/>
      <c r="D16" s="327"/>
      <c r="E16" s="328"/>
    </row>
    <row r="17" spans="1:5" ht="12">
      <c r="A17" s="326"/>
      <c r="B17" s="331" t="s">
        <v>209</v>
      </c>
      <c r="C17" s="327"/>
      <c r="D17" s="327"/>
      <c r="E17" s="328"/>
    </row>
    <row r="18" spans="1:5" ht="12">
      <c r="A18" s="326"/>
      <c r="B18" s="331" t="s">
        <v>210</v>
      </c>
      <c r="C18" s="327"/>
      <c r="D18" s="327"/>
      <c r="E18" s="328"/>
    </row>
    <row r="19" spans="1:5" ht="12">
      <c r="A19" s="326"/>
      <c r="B19" s="332" t="s">
        <v>518</v>
      </c>
      <c r="C19" s="327"/>
      <c r="D19" s="327"/>
      <c r="E19" s="328"/>
    </row>
    <row r="20" spans="1:5" ht="12.75" thickBot="1">
      <c r="A20" s="326"/>
      <c r="B20" s="333" t="s">
        <v>211</v>
      </c>
      <c r="C20" s="334"/>
      <c r="D20" s="334"/>
      <c r="E20" s="771"/>
    </row>
    <row r="21" spans="1:5" ht="12.75" thickBot="1">
      <c r="A21" s="326"/>
      <c r="B21" s="335" t="s">
        <v>372</v>
      </c>
      <c r="C21" s="665"/>
      <c r="D21" s="336"/>
      <c r="E21" s="771"/>
    </row>
    <row r="22" spans="1:5" ht="18.75" customHeight="1" thickBot="1">
      <c r="A22" s="337"/>
      <c r="B22" s="338" t="s">
        <v>73</v>
      </c>
      <c r="C22" s="666"/>
      <c r="D22" s="666"/>
      <c r="E22" s="889"/>
    </row>
    <row r="23" spans="1:5" ht="12" customHeight="1" thickBot="1">
      <c r="A23" s="337"/>
      <c r="B23" s="843" t="s">
        <v>532</v>
      </c>
      <c r="C23" s="666"/>
      <c r="D23" s="846"/>
      <c r="E23" s="889"/>
    </row>
    <row r="24" spans="1:5" ht="18.75" customHeight="1" thickBot="1">
      <c r="A24" s="326"/>
      <c r="B24" s="340" t="s">
        <v>74</v>
      </c>
      <c r="C24" s="667"/>
      <c r="D24" s="847"/>
      <c r="E24" s="889"/>
    </row>
    <row r="25" spans="1:5" ht="12.75" customHeight="1">
      <c r="A25" s="326"/>
      <c r="B25" s="828" t="s">
        <v>484</v>
      </c>
      <c r="C25" s="829"/>
      <c r="D25" s="586"/>
      <c r="E25" s="328"/>
    </row>
    <row r="26" spans="1:5" ht="12.75" thickBot="1">
      <c r="A26" s="326"/>
      <c r="B26" s="345" t="s">
        <v>525</v>
      </c>
      <c r="C26" s="827">
        <v>131986</v>
      </c>
      <c r="D26" s="849">
        <v>150073</v>
      </c>
      <c r="E26" s="771">
        <f>SUM(D26/C26)</f>
        <v>1.1370372615277378</v>
      </c>
    </row>
    <row r="27" spans="1:5" ht="18.75" customHeight="1" thickBot="1">
      <c r="A27" s="326"/>
      <c r="B27" s="346" t="s">
        <v>67</v>
      </c>
      <c r="C27" s="347">
        <f>SUM(C25:C26)</f>
        <v>131986</v>
      </c>
      <c r="D27" s="850">
        <f>SUM(D25:D26)</f>
        <v>150073</v>
      </c>
      <c r="E27" s="888">
        <f>SUM(D27/C27)</f>
        <v>1.1370372615277378</v>
      </c>
    </row>
    <row r="28" spans="1:5" ht="12" customHeight="1" thickBot="1">
      <c r="A28" s="326"/>
      <c r="B28" s="256" t="s">
        <v>484</v>
      </c>
      <c r="C28" s="347"/>
      <c r="D28" s="846"/>
      <c r="E28" s="889"/>
    </row>
    <row r="29" spans="1:5" ht="18.75" customHeight="1" thickBot="1">
      <c r="A29" s="326"/>
      <c r="B29" s="346" t="s">
        <v>69</v>
      </c>
      <c r="C29" s="347"/>
      <c r="D29" s="850"/>
      <c r="E29" s="771"/>
    </row>
    <row r="30" spans="1:5" ht="14.25" thickBot="1">
      <c r="A30" s="348"/>
      <c r="B30" s="349" t="s">
        <v>81</v>
      </c>
      <c r="C30" s="350">
        <f>SUM(C22+C24+C27)</f>
        <v>131986</v>
      </c>
      <c r="D30" s="851">
        <f>SUM(D22+D24+D27+D29)</f>
        <v>150073</v>
      </c>
      <c r="E30" s="890">
        <f>SUM(D30/C30)</f>
        <v>1.1370372615277378</v>
      </c>
    </row>
    <row r="31" spans="1:5" ht="12">
      <c r="A31" s="321"/>
      <c r="B31" s="351" t="s">
        <v>349</v>
      </c>
      <c r="C31" s="327">
        <v>99572</v>
      </c>
      <c r="D31" s="585">
        <v>116850</v>
      </c>
      <c r="E31" s="328">
        <f>SUM(D31/C31)</f>
        <v>1.1735226770578073</v>
      </c>
    </row>
    <row r="32" spans="1:5" ht="12">
      <c r="A32" s="321"/>
      <c r="B32" s="351" t="s">
        <v>350</v>
      </c>
      <c r="C32" s="327">
        <v>24583</v>
      </c>
      <c r="D32" s="585">
        <v>25392</v>
      </c>
      <c r="E32" s="328">
        <f>SUM(D32/C32)</f>
        <v>1.0329089207989262</v>
      </c>
    </row>
    <row r="33" spans="1:5" ht="12">
      <c r="A33" s="321"/>
      <c r="B33" s="351" t="s">
        <v>351</v>
      </c>
      <c r="C33" s="327">
        <v>5926</v>
      </c>
      <c r="D33" s="585">
        <v>5926</v>
      </c>
      <c r="E33" s="328">
        <f>SUM(D33/C33)</f>
        <v>1</v>
      </c>
    </row>
    <row r="34" spans="1:5" ht="12">
      <c r="A34" s="321"/>
      <c r="B34" s="352" t="s">
        <v>353</v>
      </c>
      <c r="C34" s="327"/>
      <c r="D34" s="585"/>
      <c r="E34" s="328"/>
    </row>
    <row r="35" spans="1:5" ht="12.75" thickBot="1">
      <c r="A35" s="321"/>
      <c r="B35" s="353" t="s">
        <v>352</v>
      </c>
      <c r="C35" s="334"/>
      <c r="D35" s="852"/>
      <c r="E35" s="771"/>
    </row>
    <row r="36" spans="1:5" ht="12.75" thickBot="1">
      <c r="A36" s="321"/>
      <c r="B36" s="354" t="s">
        <v>66</v>
      </c>
      <c r="C36" s="336">
        <f>SUM(C31:C35)</f>
        <v>130081</v>
      </c>
      <c r="D36" s="853">
        <f>SUM(D31:D35)</f>
        <v>148168</v>
      </c>
      <c r="E36" s="888">
        <f>SUM(D36/C36)</f>
        <v>1.13904413403956</v>
      </c>
    </row>
    <row r="37" spans="1:5" ht="12">
      <c r="A37" s="321"/>
      <c r="B37" s="351" t="s">
        <v>266</v>
      </c>
      <c r="C37" s="327">
        <v>1905</v>
      </c>
      <c r="D37" s="585">
        <v>1905</v>
      </c>
      <c r="E37" s="328">
        <f>SUM(D37/C37)</f>
        <v>1</v>
      </c>
    </row>
    <row r="38" spans="1:5" ht="12">
      <c r="A38" s="321"/>
      <c r="B38" s="351" t="s">
        <v>267</v>
      </c>
      <c r="C38" s="327"/>
      <c r="D38" s="585"/>
      <c r="E38" s="328"/>
    </row>
    <row r="39" spans="1:5" ht="12.75" thickBot="1">
      <c r="A39" s="321"/>
      <c r="B39" s="353" t="s">
        <v>493</v>
      </c>
      <c r="C39" s="334"/>
      <c r="D39" s="852"/>
      <c r="E39" s="771"/>
    </row>
    <row r="40" spans="1:5" ht="12.75" thickBot="1">
      <c r="A40" s="321"/>
      <c r="B40" s="355" t="s">
        <v>72</v>
      </c>
      <c r="C40" s="336">
        <f>SUM(C37:C39)</f>
        <v>1905</v>
      </c>
      <c r="D40" s="853">
        <f>SUM(D37:D39)</f>
        <v>1905</v>
      </c>
      <c r="E40" s="888">
        <f>SUM(D40/C40)</f>
        <v>1</v>
      </c>
    </row>
    <row r="41" spans="1:5" ht="14.25" thickBot="1">
      <c r="A41" s="318"/>
      <c r="B41" s="356" t="s">
        <v>118</v>
      </c>
      <c r="C41" s="350">
        <f>SUM(C36+C40)</f>
        <v>131986</v>
      </c>
      <c r="D41" s="851">
        <f>SUM(D36+D40)</f>
        <v>150073</v>
      </c>
      <c r="E41" s="890">
        <f>SUM(D41/C41)</f>
        <v>1.1370372615277378</v>
      </c>
    </row>
    <row r="42" spans="1:5" ht="13.5">
      <c r="A42" s="232">
        <v>2309</v>
      </c>
      <c r="B42" s="357" t="s">
        <v>356</v>
      </c>
      <c r="C42" s="321"/>
      <c r="D42" s="617"/>
      <c r="E42" s="328"/>
    </row>
    <row r="43" spans="1:5" ht="12" customHeight="1">
      <c r="A43" s="321"/>
      <c r="B43" s="323" t="s">
        <v>202</v>
      </c>
      <c r="C43" s="321"/>
      <c r="D43" s="617"/>
      <c r="E43" s="328"/>
    </row>
    <row r="44" spans="1:5" ht="12.75" thickBot="1">
      <c r="A44" s="321"/>
      <c r="B44" s="324" t="s">
        <v>203</v>
      </c>
      <c r="C44" s="593"/>
      <c r="D44" s="854"/>
      <c r="E44" s="771"/>
    </row>
    <row r="45" spans="1:5" ht="12.75" thickBot="1">
      <c r="A45" s="321"/>
      <c r="B45" s="325" t="s">
        <v>204</v>
      </c>
      <c r="C45" s="594"/>
      <c r="D45" s="855"/>
      <c r="E45" s="889"/>
    </row>
    <row r="46" spans="1:5" ht="12">
      <c r="A46" s="321"/>
      <c r="B46" s="323" t="s">
        <v>205</v>
      </c>
      <c r="C46" s="327"/>
      <c r="D46" s="585"/>
      <c r="E46" s="328"/>
    </row>
    <row r="47" spans="1:5" ht="12.75">
      <c r="A47" s="321"/>
      <c r="B47" s="329" t="s">
        <v>206</v>
      </c>
      <c r="C47" s="330"/>
      <c r="D47" s="856"/>
      <c r="E47" s="328"/>
    </row>
    <row r="48" spans="1:5" ht="12.75">
      <c r="A48" s="321"/>
      <c r="B48" s="329" t="s">
        <v>207</v>
      </c>
      <c r="C48" s="330"/>
      <c r="D48" s="856"/>
      <c r="E48" s="328"/>
    </row>
    <row r="49" spans="1:5" ht="12">
      <c r="A49" s="321"/>
      <c r="B49" s="331" t="s">
        <v>208</v>
      </c>
      <c r="C49" s="327"/>
      <c r="D49" s="585"/>
      <c r="E49" s="328"/>
    </row>
    <row r="50" spans="1:5" ht="12">
      <c r="A50" s="321"/>
      <c r="B50" s="331" t="s">
        <v>209</v>
      </c>
      <c r="C50" s="327"/>
      <c r="D50" s="585"/>
      <c r="E50" s="328"/>
    </row>
    <row r="51" spans="1:5" ht="12">
      <c r="A51" s="321"/>
      <c r="B51" s="331" t="s">
        <v>210</v>
      </c>
      <c r="C51" s="327"/>
      <c r="D51" s="585"/>
      <c r="E51" s="328"/>
    </row>
    <row r="52" spans="1:5" ht="12">
      <c r="A52" s="321"/>
      <c r="B52" s="331" t="s">
        <v>376</v>
      </c>
      <c r="C52" s="327"/>
      <c r="D52" s="585"/>
      <c r="E52" s="328"/>
    </row>
    <row r="53" spans="1:5" ht="12">
      <c r="A53" s="321"/>
      <c r="B53" s="332" t="s">
        <v>518</v>
      </c>
      <c r="C53" s="327"/>
      <c r="D53" s="585"/>
      <c r="E53" s="328"/>
    </row>
    <row r="54" spans="1:5" ht="12.75" thickBot="1">
      <c r="A54" s="321"/>
      <c r="B54" s="333" t="s">
        <v>211</v>
      </c>
      <c r="C54" s="334"/>
      <c r="D54" s="852"/>
      <c r="E54" s="771"/>
    </row>
    <row r="55" spans="1:5" ht="12.75" thickBot="1">
      <c r="A55" s="321"/>
      <c r="B55" s="335" t="s">
        <v>372</v>
      </c>
      <c r="C55" s="665"/>
      <c r="D55" s="857"/>
      <c r="E55" s="889"/>
    </row>
    <row r="56" spans="1:5" ht="13.5" thickBot="1">
      <c r="A56" s="321"/>
      <c r="B56" s="338" t="s">
        <v>73</v>
      </c>
      <c r="C56" s="666"/>
      <c r="D56" s="858"/>
      <c r="E56" s="889"/>
    </row>
    <row r="57" spans="1:5" ht="13.5" thickBot="1">
      <c r="A57" s="321"/>
      <c r="B57" s="843" t="s">
        <v>532</v>
      </c>
      <c r="C57" s="666"/>
      <c r="D57" s="846"/>
      <c r="E57" s="889"/>
    </row>
    <row r="58" spans="1:5" ht="12.75" thickBot="1">
      <c r="A58" s="321"/>
      <c r="B58" s="340" t="s">
        <v>74</v>
      </c>
      <c r="C58" s="667"/>
      <c r="D58" s="847"/>
      <c r="E58" s="889"/>
    </row>
    <row r="59" spans="1:5" ht="12">
      <c r="A59" s="321"/>
      <c r="B59" s="828" t="s">
        <v>484</v>
      </c>
      <c r="C59" s="343"/>
      <c r="D59" s="586"/>
      <c r="E59" s="328"/>
    </row>
    <row r="60" spans="1:5" ht="12.75" thickBot="1">
      <c r="A60" s="321"/>
      <c r="B60" s="345" t="s">
        <v>525</v>
      </c>
      <c r="C60" s="334">
        <v>142477</v>
      </c>
      <c r="D60" s="852">
        <v>148133</v>
      </c>
      <c r="E60" s="771">
        <f>SUM(D60/C60)</f>
        <v>1.0396976354078202</v>
      </c>
    </row>
    <row r="61" spans="1:5" ht="13.5" thickBot="1">
      <c r="A61" s="321"/>
      <c r="B61" s="346" t="s">
        <v>67</v>
      </c>
      <c r="C61" s="347">
        <f>SUM(C59:C60)</f>
        <v>142477</v>
      </c>
      <c r="D61" s="850">
        <f>SUM(D59:D60)</f>
        <v>148133</v>
      </c>
      <c r="E61" s="890">
        <f>SUM(D61/C61)</f>
        <v>1.0396976354078202</v>
      </c>
    </row>
    <row r="62" spans="1:5" ht="13.5" thickBot="1">
      <c r="A62" s="321"/>
      <c r="B62" s="256" t="s">
        <v>484</v>
      </c>
      <c r="C62" s="347"/>
      <c r="D62" s="846"/>
      <c r="E62" s="889"/>
    </row>
    <row r="63" spans="1:5" ht="13.5" thickBot="1">
      <c r="A63" s="321"/>
      <c r="B63" s="346" t="s">
        <v>69</v>
      </c>
      <c r="C63" s="347"/>
      <c r="D63" s="850"/>
      <c r="E63" s="889"/>
    </row>
    <row r="64" spans="1:5" ht="14.25" thickBot="1">
      <c r="A64" s="321"/>
      <c r="B64" s="349" t="s">
        <v>81</v>
      </c>
      <c r="C64" s="350">
        <f>SUM(C56+C58+C61)</f>
        <v>142477</v>
      </c>
      <c r="D64" s="851">
        <f>SUM(D56+D58+D61+D63)</f>
        <v>148133</v>
      </c>
      <c r="E64" s="890">
        <f>SUM(D64/C64)</f>
        <v>1.0396976354078202</v>
      </c>
    </row>
    <row r="65" spans="1:5" ht="12">
      <c r="A65" s="321"/>
      <c r="B65" s="351" t="s">
        <v>349</v>
      </c>
      <c r="C65" s="327">
        <v>108202</v>
      </c>
      <c r="D65" s="585">
        <v>115500</v>
      </c>
      <c r="E65" s="328">
        <f>SUM(D65/C65)</f>
        <v>1.0674479214801944</v>
      </c>
    </row>
    <row r="66" spans="1:5" ht="12">
      <c r="A66" s="321"/>
      <c r="B66" s="351" t="s">
        <v>350</v>
      </c>
      <c r="C66" s="327">
        <v>26977</v>
      </c>
      <c r="D66" s="585">
        <v>25335</v>
      </c>
      <c r="E66" s="328">
        <f>SUM(D66/C66)</f>
        <v>0.9391333358045743</v>
      </c>
    </row>
    <row r="67" spans="1:5" ht="12">
      <c r="A67" s="321"/>
      <c r="B67" s="351" t="s">
        <v>351</v>
      </c>
      <c r="C67" s="327">
        <v>6282</v>
      </c>
      <c r="D67" s="585">
        <v>6282</v>
      </c>
      <c r="E67" s="328">
        <f>SUM(D67/C67)</f>
        <v>1</v>
      </c>
    </row>
    <row r="68" spans="1:5" ht="12">
      <c r="A68" s="321"/>
      <c r="B68" s="352" t="s">
        <v>353</v>
      </c>
      <c r="C68" s="327"/>
      <c r="D68" s="585"/>
      <c r="E68" s="328"/>
    </row>
    <row r="69" spans="1:5" ht="12.75" thickBot="1">
      <c r="A69" s="321"/>
      <c r="B69" s="353" t="s">
        <v>352</v>
      </c>
      <c r="C69" s="334"/>
      <c r="D69" s="852"/>
      <c r="E69" s="771"/>
    </row>
    <row r="70" spans="1:5" ht="12.75" thickBot="1">
      <c r="A70" s="321"/>
      <c r="B70" s="354" t="s">
        <v>66</v>
      </c>
      <c r="C70" s="665">
        <f>SUM(C65:C69)</f>
        <v>141461</v>
      </c>
      <c r="D70" s="857">
        <f>SUM(D65:D69)</f>
        <v>147117</v>
      </c>
      <c r="E70" s="890">
        <f>SUM(D70/C70)</f>
        <v>1.0399827514297226</v>
      </c>
    </row>
    <row r="71" spans="1:5" ht="12">
      <c r="A71" s="321"/>
      <c r="B71" s="351" t="s">
        <v>266</v>
      </c>
      <c r="C71" s="327">
        <v>1016</v>
      </c>
      <c r="D71" s="585">
        <v>1016</v>
      </c>
      <c r="E71" s="328">
        <f>SUM(D71/C71)</f>
        <v>1</v>
      </c>
    </row>
    <row r="72" spans="1:5" ht="12">
      <c r="A72" s="321"/>
      <c r="B72" s="351" t="s">
        <v>267</v>
      </c>
      <c r="C72" s="327"/>
      <c r="D72" s="585"/>
      <c r="E72" s="328"/>
    </row>
    <row r="73" spans="1:5" ht="12.75" thickBot="1">
      <c r="A73" s="321"/>
      <c r="B73" s="353" t="s">
        <v>493</v>
      </c>
      <c r="C73" s="334"/>
      <c r="D73" s="852"/>
      <c r="E73" s="771"/>
    </row>
    <row r="74" spans="1:5" ht="12.75" thickBot="1">
      <c r="A74" s="321"/>
      <c r="B74" s="355" t="s">
        <v>72</v>
      </c>
      <c r="C74" s="665">
        <f>SUM(C71:C73)</f>
        <v>1016</v>
      </c>
      <c r="D74" s="857">
        <f>SUM(D71:D73)</f>
        <v>1016</v>
      </c>
      <c r="E74" s="890">
        <f>SUM(D74/C74)</f>
        <v>1</v>
      </c>
    </row>
    <row r="75" spans="1:5" ht="14.25" thickBot="1">
      <c r="A75" s="318"/>
      <c r="B75" s="356" t="s">
        <v>118</v>
      </c>
      <c r="C75" s="350">
        <f>SUM(C70+C74)</f>
        <v>142477</v>
      </c>
      <c r="D75" s="851">
        <f>SUM(D70+D74)</f>
        <v>148133</v>
      </c>
      <c r="E75" s="888">
        <f>SUM(D75/C75)</f>
        <v>1.0396976354078202</v>
      </c>
    </row>
    <row r="76" spans="1:5" ht="13.5">
      <c r="A76" s="232">
        <v>2310</v>
      </c>
      <c r="B76" s="357" t="s">
        <v>357</v>
      </c>
      <c r="C76" s="327"/>
      <c r="D76" s="585"/>
      <c r="E76" s="328"/>
    </row>
    <row r="77" spans="1:5" ht="12" customHeight="1">
      <c r="A77" s="321"/>
      <c r="B77" s="323" t="s">
        <v>202</v>
      </c>
      <c r="C77" s="321"/>
      <c r="D77" s="617"/>
      <c r="E77" s="328"/>
    </row>
    <row r="78" spans="1:5" ht="12.75" thickBot="1">
      <c r="A78" s="321"/>
      <c r="B78" s="324" t="s">
        <v>203</v>
      </c>
      <c r="C78" s="593"/>
      <c r="D78" s="854"/>
      <c r="E78" s="771"/>
    </row>
    <row r="79" spans="1:5" ht="12.75" thickBot="1">
      <c r="A79" s="321"/>
      <c r="B79" s="325" t="s">
        <v>204</v>
      </c>
      <c r="C79" s="594"/>
      <c r="D79" s="855"/>
      <c r="E79" s="771"/>
    </row>
    <row r="80" spans="1:5" ht="12">
      <c r="A80" s="321"/>
      <c r="B80" s="323" t="s">
        <v>205</v>
      </c>
      <c r="C80" s="327"/>
      <c r="D80" s="585"/>
      <c r="E80" s="328"/>
    </row>
    <row r="81" spans="1:5" ht="12.75">
      <c r="A81" s="321"/>
      <c r="B81" s="329" t="s">
        <v>206</v>
      </c>
      <c r="C81" s="330"/>
      <c r="D81" s="856"/>
      <c r="E81" s="328"/>
    </row>
    <row r="82" spans="1:5" ht="12.75">
      <c r="A82" s="321"/>
      <c r="B82" s="329" t="s">
        <v>207</v>
      </c>
      <c r="C82" s="330"/>
      <c r="D82" s="856"/>
      <c r="E82" s="328"/>
    </row>
    <row r="83" spans="1:5" ht="12">
      <c r="A83" s="321"/>
      <c r="B83" s="331" t="s">
        <v>208</v>
      </c>
      <c r="C83" s="327"/>
      <c r="D83" s="585"/>
      <c r="E83" s="328"/>
    </row>
    <row r="84" spans="1:5" ht="12">
      <c r="A84" s="321"/>
      <c r="B84" s="331" t="s">
        <v>209</v>
      </c>
      <c r="C84" s="327"/>
      <c r="D84" s="585"/>
      <c r="E84" s="328"/>
    </row>
    <row r="85" spans="1:5" ht="12">
      <c r="A85" s="321"/>
      <c r="B85" s="331" t="s">
        <v>210</v>
      </c>
      <c r="C85" s="327"/>
      <c r="D85" s="585"/>
      <c r="E85" s="328"/>
    </row>
    <row r="86" spans="1:5" ht="12">
      <c r="A86" s="321"/>
      <c r="B86" s="332" t="s">
        <v>518</v>
      </c>
      <c r="C86" s="327"/>
      <c r="D86" s="585"/>
      <c r="E86" s="328"/>
    </row>
    <row r="87" spans="1:5" ht="12.75" thickBot="1">
      <c r="A87" s="321"/>
      <c r="B87" s="333" t="s">
        <v>211</v>
      </c>
      <c r="C87" s="334"/>
      <c r="D87" s="852"/>
      <c r="E87" s="771"/>
    </row>
    <row r="88" spans="1:5" ht="12.75" thickBot="1">
      <c r="A88" s="321"/>
      <c r="B88" s="335" t="s">
        <v>372</v>
      </c>
      <c r="C88" s="665"/>
      <c r="D88" s="857"/>
      <c r="E88" s="771"/>
    </row>
    <row r="89" spans="1:5" ht="13.5" thickBot="1">
      <c r="A89" s="321"/>
      <c r="B89" s="338" t="s">
        <v>73</v>
      </c>
      <c r="C89" s="339"/>
      <c r="D89" s="859"/>
      <c r="E89" s="771"/>
    </row>
    <row r="90" spans="1:5" ht="13.5" thickBot="1">
      <c r="A90" s="321"/>
      <c r="B90" s="843" t="s">
        <v>532</v>
      </c>
      <c r="C90" s="666"/>
      <c r="D90" s="846"/>
      <c r="E90" s="771"/>
    </row>
    <row r="91" spans="1:5" ht="12.75" thickBot="1">
      <c r="A91" s="321"/>
      <c r="B91" s="340" t="s">
        <v>74</v>
      </c>
      <c r="C91" s="667"/>
      <c r="D91" s="847"/>
      <c r="E91" s="771"/>
    </row>
    <row r="92" spans="1:5" ht="12">
      <c r="A92" s="321"/>
      <c r="B92" s="828" t="s">
        <v>484</v>
      </c>
      <c r="C92" s="343"/>
      <c r="D92" s="586"/>
      <c r="E92" s="328"/>
    </row>
    <row r="93" spans="1:5" ht="12.75" thickBot="1">
      <c r="A93" s="321"/>
      <c r="B93" s="345" t="s">
        <v>525</v>
      </c>
      <c r="C93" s="334">
        <v>74503</v>
      </c>
      <c r="D93" s="852">
        <v>75651</v>
      </c>
      <c r="E93" s="771">
        <f>SUM(D93/C93)</f>
        <v>1.015408775485551</v>
      </c>
    </row>
    <row r="94" spans="1:5" ht="13.5" thickBot="1">
      <c r="A94" s="321"/>
      <c r="B94" s="346" t="s">
        <v>67</v>
      </c>
      <c r="C94" s="347">
        <f>SUM(C92:C93)</f>
        <v>74503</v>
      </c>
      <c r="D94" s="850">
        <f>SUM(D92:D93)</f>
        <v>75651</v>
      </c>
      <c r="E94" s="888">
        <f>SUM(D94/C94)</f>
        <v>1.015408775485551</v>
      </c>
    </row>
    <row r="95" spans="1:5" ht="13.5" thickBot="1">
      <c r="A95" s="321"/>
      <c r="B95" s="256" t="s">
        <v>484</v>
      </c>
      <c r="C95" s="347"/>
      <c r="D95" s="846"/>
      <c r="E95" s="889"/>
    </row>
    <row r="96" spans="1:5" ht="13.5" thickBot="1">
      <c r="A96" s="321"/>
      <c r="B96" s="346" t="s">
        <v>69</v>
      </c>
      <c r="C96" s="347"/>
      <c r="D96" s="850"/>
      <c r="E96" s="771"/>
    </row>
    <row r="97" spans="1:5" ht="14.25" thickBot="1">
      <c r="A97" s="321"/>
      <c r="B97" s="349" t="s">
        <v>81</v>
      </c>
      <c r="C97" s="350">
        <f>SUM(C89+C91+C94)</f>
        <v>74503</v>
      </c>
      <c r="D97" s="851">
        <f>SUM(D89+D91+D94+D96)</f>
        <v>75651</v>
      </c>
      <c r="E97" s="888">
        <f>SUM(D97/C97)</f>
        <v>1.015408775485551</v>
      </c>
    </row>
    <row r="98" spans="1:6" ht="12">
      <c r="A98" s="321"/>
      <c r="B98" s="351" t="s">
        <v>349</v>
      </c>
      <c r="C98" s="327">
        <v>57486</v>
      </c>
      <c r="D98" s="585">
        <v>59683</v>
      </c>
      <c r="E98" s="328">
        <f>SUM(D98/C98)</f>
        <v>1.038218000904568</v>
      </c>
      <c r="F98" s="887"/>
    </row>
    <row r="99" spans="1:5" ht="12">
      <c r="A99" s="321"/>
      <c r="B99" s="351" t="s">
        <v>350</v>
      </c>
      <c r="C99" s="327">
        <v>13163</v>
      </c>
      <c r="D99" s="585">
        <v>12114</v>
      </c>
      <c r="E99" s="328">
        <f>SUM(D99/C99)</f>
        <v>0.9203069209146851</v>
      </c>
    </row>
    <row r="100" spans="1:5" ht="12">
      <c r="A100" s="321"/>
      <c r="B100" s="351" t="s">
        <v>351</v>
      </c>
      <c r="C100" s="327">
        <v>2679</v>
      </c>
      <c r="D100" s="585">
        <v>2679</v>
      </c>
      <c r="E100" s="328">
        <f>SUM(D100/C100)</f>
        <v>1</v>
      </c>
    </row>
    <row r="101" spans="1:5" ht="12">
      <c r="A101" s="321"/>
      <c r="B101" s="352" t="s">
        <v>353</v>
      </c>
      <c r="C101" s="327"/>
      <c r="D101" s="585"/>
      <c r="E101" s="328"/>
    </row>
    <row r="102" spans="1:5" ht="12.75" thickBot="1">
      <c r="A102" s="321"/>
      <c r="B102" s="353" t="s">
        <v>352</v>
      </c>
      <c r="C102" s="334"/>
      <c r="D102" s="852"/>
      <c r="E102" s="771"/>
    </row>
    <row r="103" spans="1:5" ht="12.75" thickBot="1">
      <c r="A103" s="321"/>
      <c r="B103" s="354" t="s">
        <v>66</v>
      </c>
      <c r="C103" s="665">
        <f>SUM(C98:C102)</f>
        <v>73328</v>
      </c>
      <c r="D103" s="857">
        <f>SUM(D98:D102)</f>
        <v>74476</v>
      </c>
      <c r="E103" s="888">
        <f>SUM(D103/C103)</f>
        <v>1.015655684049749</v>
      </c>
    </row>
    <row r="104" spans="1:5" ht="12">
      <c r="A104" s="321"/>
      <c r="B104" s="351" t="s">
        <v>266</v>
      </c>
      <c r="C104" s="327">
        <v>1175</v>
      </c>
      <c r="D104" s="869">
        <v>1175</v>
      </c>
      <c r="E104" s="328">
        <f>SUM(D104/C104)</f>
        <v>1</v>
      </c>
    </row>
    <row r="105" spans="1:5" ht="12">
      <c r="A105" s="321"/>
      <c r="B105" s="351" t="s">
        <v>267</v>
      </c>
      <c r="C105" s="327"/>
      <c r="D105" s="585"/>
      <c r="E105" s="328"/>
    </row>
    <row r="106" spans="1:5" ht="12.75" thickBot="1">
      <c r="A106" s="321"/>
      <c r="B106" s="353" t="s">
        <v>493</v>
      </c>
      <c r="C106" s="334"/>
      <c r="D106" s="852"/>
      <c r="E106" s="771"/>
    </row>
    <row r="107" spans="1:5" ht="12.75" thickBot="1">
      <c r="A107" s="321"/>
      <c r="B107" s="355" t="s">
        <v>72</v>
      </c>
      <c r="C107" s="665">
        <f>SUM(C104:C106)</f>
        <v>1175</v>
      </c>
      <c r="D107" s="857">
        <f>SUM(D104:D106)</f>
        <v>1175</v>
      </c>
      <c r="E107" s="888">
        <f>SUM(D107/C107)</f>
        <v>1</v>
      </c>
    </row>
    <row r="108" spans="1:5" ht="14.25" thickBot="1">
      <c r="A108" s="318"/>
      <c r="B108" s="356" t="s">
        <v>118</v>
      </c>
      <c r="C108" s="350">
        <f>SUM(C103+C107)</f>
        <v>74503</v>
      </c>
      <c r="D108" s="851">
        <f>SUM(D103+D107)</f>
        <v>75651</v>
      </c>
      <c r="E108" s="890">
        <f>SUM(D108/C108)</f>
        <v>1.015408775485551</v>
      </c>
    </row>
    <row r="109" spans="1:5" ht="13.5">
      <c r="A109" s="233">
        <v>2315</v>
      </c>
      <c r="B109" s="236" t="s">
        <v>215</v>
      </c>
      <c r="C109" s="327"/>
      <c r="D109" s="585"/>
      <c r="E109" s="328"/>
    </row>
    <row r="110" spans="1:5" ht="12" customHeight="1">
      <c r="A110" s="321"/>
      <c r="B110" s="323" t="s">
        <v>202</v>
      </c>
      <c r="C110" s="321"/>
      <c r="D110" s="617"/>
      <c r="E110" s="328"/>
    </row>
    <row r="111" spans="1:5" ht="12.75" thickBot="1">
      <c r="A111" s="321"/>
      <c r="B111" s="324" t="s">
        <v>203</v>
      </c>
      <c r="C111" s="593"/>
      <c r="D111" s="854"/>
      <c r="E111" s="771"/>
    </row>
    <row r="112" spans="1:5" ht="12.75" thickBot="1">
      <c r="A112" s="321"/>
      <c r="B112" s="325" t="s">
        <v>204</v>
      </c>
      <c r="C112" s="594"/>
      <c r="D112" s="855"/>
      <c r="E112" s="889"/>
    </row>
    <row r="113" spans="1:5" ht="12">
      <c r="A113" s="321"/>
      <c r="B113" s="323" t="s">
        <v>205</v>
      </c>
      <c r="C113" s="327"/>
      <c r="D113" s="585"/>
      <c r="E113" s="328"/>
    </row>
    <row r="114" spans="1:5" ht="12.75">
      <c r="A114" s="321"/>
      <c r="B114" s="329" t="s">
        <v>206</v>
      </c>
      <c r="C114" s="330"/>
      <c r="D114" s="856"/>
      <c r="E114" s="328"/>
    </row>
    <row r="115" spans="1:5" ht="12.75">
      <c r="A115" s="321"/>
      <c r="B115" s="329" t="s">
        <v>207</v>
      </c>
      <c r="C115" s="330"/>
      <c r="D115" s="856"/>
      <c r="E115" s="328"/>
    </row>
    <row r="116" spans="1:5" ht="12">
      <c r="A116" s="321"/>
      <c r="B116" s="331" t="s">
        <v>208</v>
      </c>
      <c r="C116" s="327"/>
      <c r="D116" s="585"/>
      <c r="E116" s="328"/>
    </row>
    <row r="117" spans="1:5" ht="12">
      <c r="A117" s="321"/>
      <c r="B117" s="331" t="s">
        <v>209</v>
      </c>
      <c r="C117" s="327"/>
      <c r="D117" s="585"/>
      <c r="E117" s="328"/>
    </row>
    <row r="118" spans="1:5" ht="12">
      <c r="A118" s="321"/>
      <c r="B118" s="331" t="s">
        <v>210</v>
      </c>
      <c r="C118" s="327"/>
      <c r="D118" s="585"/>
      <c r="E118" s="328"/>
    </row>
    <row r="119" spans="1:5" ht="12">
      <c r="A119" s="321"/>
      <c r="B119" s="331" t="s">
        <v>376</v>
      </c>
      <c r="C119" s="327"/>
      <c r="D119" s="585"/>
      <c r="E119" s="328"/>
    </row>
    <row r="120" spans="1:5" ht="12">
      <c r="A120" s="321"/>
      <c r="B120" s="332" t="s">
        <v>518</v>
      </c>
      <c r="C120" s="327"/>
      <c r="D120" s="585"/>
      <c r="E120" s="328"/>
    </row>
    <row r="121" spans="1:5" ht="12.75" thickBot="1">
      <c r="A121" s="321"/>
      <c r="B121" s="333" t="s">
        <v>211</v>
      </c>
      <c r="C121" s="334"/>
      <c r="D121" s="852"/>
      <c r="E121" s="771"/>
    </row>
    <row r="122" spans="1:5" ht="12.75" thickBot="1">
      <c r="A122" s="321"/>
      <c r="B122" s="335" t="s">
        <v>372</v>
      </c>
      <c r="C122" s="665"/>
      <c r="D122" s="857"/>
      <c r="E122" s="771"/>
    </row>
    <row r="123" spans="1:5" ht="13.5" thickBot="1">
      <c r="A123" s="321"/>
      <c r="B123" s="338" t="s">
        <v>73</v>
      </c>
      <c r="C123" s="666"/>
      <c r="D123" s="858"/>
      <c r="E123" s="889"/>
    </row>
    <row r="124" spans="1:5" ht="13.5" thickBot="1">
      <c r="A124" s="321"/>
      <c r="B124" s="843" t="s">
        <v>532</v>
      </c>
      <c r="C124" s="666"/>
      <c r="D124" s="846"/>
      <c r="E124" s="889"/>
    </row>
    <row r="125" spans="1:5" ht="12.75" thickBot="1">
      <c r="A125" s="321"/>
      <c r="B125" s="340" t="s">
        <v>74</v>
      </c>
      <c r="C125" s="667"/>
      <c r="D125" s="847"/>
      <c r="E125" s="889"/>
    </row>
    <row r="126" spans="1:5" ht="12">
      <c r="A126" s="321"/>
      <c r="B126" s="828" t="s">
        <v>484</v>
      </c>
      <c r="C126" s="343"/>
      <c r="D126" s="586"/>
      <c r="E126" s="328"/>
    </row>
    <row r="127" spans="1:5" ht="12.75" thickBot="1">
      <c r="A127" s="321"/>
      <c r="B127" s="345" t="s">
        <v>525</v>
      </c>
      <c r="C127" s="334">
        <v>249478</v>
      </c>
      <c r="D127" s="852">
        <v>259553</v>
      </c>
      <c r="E127" s="771">
        <f>SUM(D127/C127)</f>
        <v>1.0403843224653075</v>
      </c>
    </row>
    <row r="128" spans="1:5" ht="13.5" thickBot="1">
      <c r="A128" s="321"/>
      <c r="B128" s="346" t="s">
        <v>67</v>
      </c>
      <c r="C128" s="347">
        <f>SUM(C126:C127)</f>
        <v>249478</v>
      </c>
      <c r="D128" s="850">
        <f>SUM(D126:D127)</f>
        <v>259553</v>
      </c>
      <c r="E128" s="888">
        <f>SUM(D128/C128)</f>
        <v>1.0403843224653075</v>
      </c>
    </row>
    <row r="129" spans="1:5" ht="13.5" thickBot="1">
      <c r="A129" s="321"/>
      <c r="B129" s="256" t="s">
        <v>484</v>
      </c>
      <c r="C129" s="347"/>
      <c r="D129" s="846"/>
      <c r="E129" s="771"/>
    </row>
    <row r="130" spans="1:5" ht="13.5" thickBot="1">
      <c r="A130" s="321"/>
      <c r="B130" s="346" t="s">
        <v>69</v>
      </c>
      <c r="C130" s="347"/>
      <c r="D130" s="850"/>
      <c r="E130" s="771"/>
    </row>
    <row r="131" spans="1:5" ht="14.25" thickBot="1">
      <c r="A131" s="321"/>
      <c r="B131" s="349" t="s">
        <v>81</v>
      </c>
      <c r="C131" s="350">
        <f>SUM(C123+C125+C128)</f>
        <v>249478</v>
      </c>
      <c r="D131" s="851">
        <f>SUM(D123+D125+D128+D130)</f>
        <v>259553</v>
      </c>
      <c r="E131" s="888">
        <f>SUM(D131/C131)</f>
        <v>1.0403843224653075</v>
      </c>
    </row>
    <row r="132" spans="1:5" ht="12">
      <c r="A132" s="321"/>
      <c r="B132" s="351" t="s">
        <v>349</v>
      </c>
      <c r="C132" s="327">
        <v>190381</v>
      </c>
      <c r="D132" s="585">
        <v>201683</v>
      </c>
      <c r="E132" s="328">
        <f>SUM(D132/C132)</f>
        <v>1.0593651677425793</v>
      </c>
    </row>
    <row r="133" spans="1:5" ht="12">
      <c r="A133" s="321"/>
      <c r="B133" s="351" t="s">
        <v>350</v>
      </c>
      <c r="C133" s="327">
        <v>46920</v>
      </c>
      <c r="D133" s="585">
        <v>44670</v>
      </c>
      <c r="E133" s="328">
        <f>SUM(D133/C133)</f>
        <v>0.9520460358056266</v>
      </c>
    </row>
    <row r="134" spans="1:5" ht="12">
      <c r="A134" s="321"/>
      <c r="B134" s="351" t="s">
        <v>351</v>
      </c>
      <c r="C134" s="327">
        <v>9637</v>
      </c>
      <c r="D134" s="585">
        <v>9637</v>
      </c>
      <c r="E134" s="328">
        <f>SUM(D134/C134)</f>
        <v>1</v>
      </c>
    </row>
    <row r="135" spans="1:5" ht="12">
      <c r="A135" s="321"/>
      <c r="B135" s="352" t="s">
        <v>353</v>
      </c>
      <c r="C135" s="327"/>
      <c r="D135" s="585"/>
      <c r="E135" s="328"/>
    </row>
    <row r="136" spans="1:5" ht="12.75" thickBot="1">
      <c r="A136" s="321"/>
      <c r="B136" s="353" t="s">
        <v>352</v>
      </c>
      <c r="C136" s="334"/>
      <c r="D136" s="852"/>
      <c r="E136" s="771"/>
    </row>
    <row r="137" spans="1:5" ht="12.75" thickBot="1">
      <c r="A137" s="321"/>
      <c r="B137" s="354" t="s">
        <v>66</v>
      </c>
      <c r="C137" s="336">
        <f>SUM(C132:C136)</f>
        <v>246938</v>
      </c>
      <c r="D137" s="853">
        <f>SUM(D132:D136)</f>
        <v>255990</v>
      </c>
      <c r="E137" s="888">
        <f>SUM(D137/C137)</f>
        <v>1.0366569746252097</v>
      </c>
    </row>
    <row r="138" spans="1:5" ht="12">
      <c r="A138" s="321"/>
      <c r="B138" s="351" t="s">
        <v>266</v>
      </c>
      <c r="C138" s="327">
        <v>2540</v>
      </c>
      <c r="D138" s="585">
        <v>3563</v>
      </c>
      <c r="E138" s="328">
        <f>SUM(D138/C138)</f>
        <v>1.402755905511811</v>
      </c>
    </row>
    <row r="139" spans="1:5" ht="12">
      <c r="A139" s="321"/>
      <c r="B139" s="351" t="s">
        <v>267</v>
      </c>
      <c r="C139" s="327"/>
      <c r="D139" s="585"/>
      <c r="E139" s="328"/>
    </row>
    <row r="140" spans="1:5" ht="12.75" thickBot="1">
      <c r="A140" s="321"/>
      <c r="B140" s="353" t="s">
        <v>493</v>
      </c>
      <c r="C140" s="334"/>
      <c r="D140" s="852"/>
      <c r="E140" s="771"/>
    </row>
    <row r="141" spans="1:5" ht="12.75" thickBot="1">
      <c r="A141" s="321"/>
      <c r="B141" s="355" t="s">
        <v>72</v>
      </c>
      <c r="C141" s="336">
        <f>SUM(C138:C140)</f>
        <v>2540</v>
      </c>
      <c r="D141" s="853">
        <f>SUM(D138:D140)</f>
        <v>3563</v>
      </c>
      <c r="E141" s="888">
        <f>SUM(D141/C141)</f>
        <v>1.402755905511811</v>
      </c>
    </row>
    <row r="142" spans="1:5" ht="14.25" thickBot="1">
      <c r="A142" s="318"/>
      <c r="B142" s="356" t="s">
        <v>118</v>
      </c>
      <c r="C142" s="350">
        <f>SUM(C137+C141)</f>
        <v>249478</v>
      </c>
      <c r="D142" s="851">
        <f>SUM(D137+D141)</f>
        <v>259553</v>
      </c>
      <c r="E142" s="888">
        <f>SUM(D142/C142)</f>
        <v>1.0403843224653075</v>
      </c>
    </row>
    <row r="143" spans="1:5" ht="13.5">
      <c r="A143" s="233">
        <v>2325</v>
      </c>
      <c r="B143" s="358" t="s">
        <v>358</v>
      </c>
      <c r="C143" s="327"/>
      <c r="D143" s="585"/>
      <c r="E143" s="328"/>
    </row>
    <row r="144" spans="1:5" ht="12" customHeight="1">
      <c r="A144" s="321"/>
      <c r="B144" s="323" t="s">
        <v>202</v>
      </c>
      <c r="C144" s="321"/>
      <c r="D144" s="617"/>
      <c r="E144" s="328"/>
    </row>
    <row r="145" spans="1:5" ht="12.75" thickBot="1">
      <c r="A145" s="321"/>
      <c r="B145" s="324" t="s">
        <v>203</v>
      </c>
      <c r="C145" s="593"/>
      <c r="D145" s="854"/>
      <c r="E145" s="771"/>
    </row>
    <row r="146" spans="1:5" ht="12.75" thickBot="1">
      <c r="A146" s="321"/>
      <c r="B146" s="325" t="s">
        <v>204</v>
      </c>
      <c r="C146" s="594"/>
      <c r="D146" s="855"/>
      <c r="E146" s="771"/>
    </row>
    <row r="147" spans="1:5" ht="12">
      <c r="A147" s="321"/>
      <c r="B147" s="323" t="s">
        <v>205</v>
      </c>
      <c r="C147" s="585"/>
      <c r="D147" s="585"/>
      <c r="E147" s="328"/>
    </row>
    <row r="148" spans="1:5" ht="12.75">
      <c r="A148" s="321"/>
      <c r="B148" s="329" t="s">
        <v>206</v>
      </c>
      <c r="C148" s="330"/>
      <c r="D148" s="856"/>
      <c r="E148" s="328"/>
    </row>
    <row r="149" spans="1:5" ht="12.75">
      <c r="A149" s="321"/>
      <c r="B149" s="329" t="s">
        <v>207</v>
      </c>
      <c r="C149" s="330"/>
      <c r="D149" s="856"/>
      <c r="E149" s="328"/>
    </row>
    <row r="150" spans="1:5" ht="12">
      <c r="A150" s="321"/>
      <c r="B150" s="331" t="s">
        <v>208</v>
      </c>
      <c r="C150" s="327"/>
      <c r="D150" s="585"/>
      <c r="E150" s="328"/>
    </row>
    <row r="151" spans="1:5" ht="12">
      <c r="A151" s="321"/>
      <c r="B151" s="331" t="s">
        <v>209</v>
      </c>
      <c r="C151" s="327"/>
      <c r="D151" s="585"/>
      <c r="E151" s="328"/>
    </row>
    <row r="152" spans="1:5" ht="12">
      <c r="A152" s="321"/>
      <c r="B152" s="331" t="s">
        <v>210</v>
      </c>
      <c r="C152" s="327"/>
      <c r="D152" s="585"/>
      <c r="E152" s="328"/>
    </row>
    <row r="153" spans="1:5" ht="12">
      <c r="A153" s="321"/>
      <c r="B153" s="332" t="s">
        <v>518</v>
      </c>
      <c r="C153" s="327"/>
      <c r="D153" s="585"/>
      <c r="E153" s="328"/>
    </row>
    <row r="154" spans="1:5" ht="12.75" thickBot="1">
      <c r="A154" s="321"/>
      <c r="B154" s="333" t="s">
        <v>211</v>
      </c>
      <c r="C154" s="334"/>
      <c r="D154" s="852"/>
      <c r="E154" s="771"/>
    </row>
    <row r="155" spans="1:5" ht="12.75" thickBot="1">
      <c r="A155" s="321"/>
      <c r="B155" s="335" t="s">
        <v>372</v>
      </c>
      <c r="C155" s="665"/>
      <c r="D155" s="857"/>
      <c r="E155" s="889"/>
    </row>
    <row r="156" spans="1:5" ht="13.5" thickBot="1">
      <c r="A156" s="321"/>
      <c r="B156" s="338" t="s">
        <v>73</v>
      </c>
      <c r="C156" s="666"/>
      <c r="D156" s="858"/>
      <c r="E156" s="771"/>
    </row>
    <row r="157" spans="1:5" ht="13.5" thickBot="1">
      <c r="A157" s="321"/>
      <c r="B157" s="843" t="s">
        <v>532</v>
      </c>
      <c r="C157" s="666"/>
      <c r="D157" s="846"/>
      <c r="E157" s="771"/>
    </row>
    <row r="158" spans="1:5" ht="12.75" thickBot="1">
      <c r="A158" s="321"/>
      <c r="B158" s="340" t="s">
        <v>74</v>
      </c>
      <c r="C158" s="667"/>
      <c r="D158" s="847"/>
      <c r="E158" s="771"/>
    </row>
    <row r="159" spans="1:5" ht="12">
      <c r="A159" s="321"/>
      <c r="B159" s="828" t="s">
        <v>484</v>
      </c>
      <c r="C159" s="343"/>
      <c r="D159" s="586"/>
      <c r="E159" s="328"/>
    </row>
    <row r="160" spans="1:5" ht="12.75" thickBot="1">
      <c r="A160" s="321"/>
      <c r="B160" s="345" t="s">
        <v>525</v>
      </c>
      <c r="C160" s="334">
        <v>123433</v>
      </c>
      <c r="D160" s="852">
        <v>132015</v>
      </c>
      <c r="E160" s="771">
        <f>SUM(D160/C160)</f>
        <v>1.0695275979681285</v>
      </c>
    </row>
    <row r="161" spans="1:5" ht="13.5" thickBot="1">
      <c r="A161" s="321"/>
      <c r="B161" s="346" t="s">
        <v>67</v>
      </c>
      <c r="C161" s="347">
        <f>SUM(C159:C160)</f>
        <v>123433</v>
      </c>
      <c r="D161" s="850">
        <f>SUM(D159:D160)</f>
        <v>132015</v>
      </c>
      <c r="E161" s="890">
        <f>SUM(D161/C161)</f>
        <v>1.0695275979681285</v>
      </c>
    </row>
    <row r="162" spans="1:5" ht="13.5" thickBot="1">
      <c r="A162" s="321"/>
      <c r="B162" s="256" t="s">
        <v>484</v>
      </c>
      <c r="C162" s="347"/>
      <c r="D162" s="846"/>
      <c r="E162" s="889"/>
    </row>
    <row r="163" spans="1:5" ht="13.5" thickBot="1">
      <c r="A163" s="321"/>
      <c r="B163" s="346" t="s">
        <v>69</v>
      </c>
      <c r="C163" s="347"/>
      <c r="D163" s="850"/>
      <c r="E163" s="771"/>
    </row>
    <row r="164" spans="1:5" ht="14.25" thickBot="1">
      <c r="A164" s="321"/>
      <c r="B164" s="349" t="s">
        <v>81</v>
      </c>
      <c r="C164" s="350">
        <f>SUM(C156+C158+C161)</f>
        <v>123433</v>
      </c>
      <c r="D164" s="851">
        <f>SUM(D156+D158+D161+D163)</f>
        <v>132015</v>
      </c>
      <c r="E164" s="890">
        <f>SUM(D164/C164)</f>
        <v>1.0695275979681285</v>
      </c>
    </row>
    <row r="165" spans="1:5" ht="12">
      <c r="A165" s="321"/>
      <c r="B165" s="351" t="s">
        <v>349</v>
      </c>
      <c r="C165" s="327">
        <v>94759</v>
      </c>
      <c r="D165" s="585">
        <v>103948</v>
      </c>
      <c r="E165" s="328">
        <f>SUM(D165/C165)</f>
        <v>1.0969723192519971</v>
      </c>
    </row>
    <row r="166" spans="1:5" ht="12">
      <c r="A166" s="321"/>
      <c r="B166" s="351" t="s">
        <v>350</v>
      </c>
      <c r="C166" s="327">
        <v>23672</v>
      </c>
      <c r="D166" s="585">
        <v>23065</v>
      </c>
      <c r="E166" s="328">
        <f>SUM(D166/C166)</f>
        <v>0.9743578911794525</v>
      </c>
    </row>
    <row r="167" spans="1:5" ht="12">
      <c r="A167" s="321"/>
      <c r="B167" s="351" t="s">
        <v>351</v>
      </c>
      <c r="C167" s="327">
        <v>3732</v>
      </c>
      <c r="D167" s="585">
        <v>3732</v>
      </c>
      <c r="E167" s="328">
        <f>SUM(D167/C167)</f>
        <v>1</v>
      </c>
    </row>
    <row r="168" spans="1:5" ht="12">
      <c r="A168" s="321"/>
      <c r="B168" s="352" t="s">
        <v>353</v>
      </c>
      <c r="C168" s="327"/>
      <c r="D168" s="585"/>
      <c r="E168" s="328"/>
    </row>
    <row r="169" spans="1:5" ht="12.75" thickBot="1">
      <c r="A169" s="321"/>
      <c r="B169" s="353" t="s">
        <v>352</v>
      </c>
      <c r="C169" s="334"/>
      <c r="D169" s="852"/>
      <c r="E169" s="771"/>
    </row>
    <row r="170" spans="1:5" ht="12.75" thickBot="1">
      <c r="A170" s="321"/>
      <c r="B170" s="354" t="s">
        <v>66</v>
      </c>
      <c r="C170" s="665">
        <f>SUM(C165:C169)</f>
        <v>122163</v>
      </c>
      <c r="D170" s="857">
        <f>SUM(D165:D169)</f>
        <v>130745</v>
      </c>
      <c r="E170" s="890">
        <f>SUM(D170/C170)</f>
        <v>1.0702504031498898</v>
      </c>
    </row>
    <row r="171" spans="1:5" ht="12">
      <c r="A171" s="321"/>
      <c r="B171" s="351" t="s">
        <v>266</v>
      </c>
      <c r="C171" s="327">
        <v>1270</v>
      </c>
      <c r="D171" s="585">
        <v>1270</v>
      </c>
      <c r="E171" s="328">
        <f>SUM(D171/C171)</f>
        <v>1</v>
      </c>
    </row>
    <row r="172" spans="1:5" ht="12">
      <c r="A172" s="321"/>
      <c r="B172" s="351" t="s">
        <v>267</v>
      </c>
      <c r="C172" s="327"/>
      <c r="D172" s="585"/>
      <c r="E172" s="328"/>
    </row>
    <row r="173" spans="1:5" ht="12.75" thickBot="1">
      <c r="A173" s="321"/>
      <c r="B173" s="353" t="s">
        <v>493</v>
      </c>
      <c r="C173" s="334"/>
      <c r="D173" s="852"/>
      <c r="E173" s="771"/>
    </row>
    <row r="174" spans="1:5" ht="12.75" thickBot="1">
      <c r="A174" s="321"/>
      <c r="B174" s="355" t="s">
        <v>72</v>
      </c>
      <c r="C174" s="665">
        <f>SUM(C171:C173)</f>
        <v>1270</v>
      </c>
      <c r="D174" s="857">
        <f>SUM(D171:D173)</f>
        <v>1270</v>
      </c>
      <c r="E174" s="888">
        <f>SUM(D174/C174)</f>
        <v>1</v>
      </c>
    </row>
    <row r="175" spans="1:5" ht="14.25" thickBot="1">
      <c r="A175" s="318"/>
      <c r="B175" s="356" t="s">
        <v>118</v>
      </c>
      <c r="C175" s="350">
        <f>SUM(C170+C174)</f>
        <v>123433</v>
      </c>
      <c r="D175" s="851">
        <f>SUM(D170+D174)</f>
        <v>132015</v>
      </c>
      <c r="E175" s="890">
        <f>SUM(D175/C175)</f>
        <v>1.0695275979681285</v>
      </c>
    </row>
    <row r="176" spans="1:5" ht="13.5">
      <c r="A176" s="233">
        <v>2330</v>
      </c>
      <c r="B176" s="236" t="s">
        <v>359</v>
      </c>
      <c r="C176" s="327"/>
      <c r="D176" s="585"/>
      <c r="E176" s="328"/>
    </row>
    <row r="177" spans="1:5" ht="12" customHeight="1">
      <c r="A177" s="321"/>
      <c r="B177" s="323" t="s">
        <v>202</v>
      </c>
      <c r="C177" s="321"/>
      <c r="D177" s="617"/>
      <c r="E177" s="328"/>
    </row>
    <row r="178" spans="1:5" ht="12.75" thickBot="1">
      <c r="A178" s="321"/>
      <c r="B178" s="324" t="s">
        <v>203</v>
      </c>
      <c r="C178" s="593"/>
      <c r="D178" s="854"/>
      <c r="E178" s="771"/>
    </row>
    <row r="179" spans="1:5" ht="12.75" thickBot="1">
      <c r="A179" s="321"/>
      <c r="B179" s="325" t="s">
        <v>216</v>
      </c>
      <c r="C179" s="594"/>
      <c r="D179" s="855"/>
      <c r="E179" s="594"/>
    </row>
    <row r="180" spans="1:5" ht="12">
      <c r="A180" s="321"/>
      <c r="B180" s="323" t="s">
        <v>205</v>
      </c>
      <c r="C180" s="327"/>
      <c r="D180" s="585"/>
      <c r="E180" s="328"/>
    </row>
    <row r="181" spans="1:5" ht="12.75">
      <c r="A181" s="321"/>
      <c r="B181" s="329" t="s">
        <v>206</v>
      </c>
      <c r="C181" s="330"/>
      <c r="D181" s="856"/>
      <c r="E181" s="328"/>
    </row>
    <row r="182" spans="1:5" ht="12.75">
      <c r="A182" s="321"/>
      <c r="B182" s="329" t="s">
        <v>207</v>
      </c>
      <c r="C182" s="330"/>
      <c r="D182" s="856"/>
      <c r="E182" s="328"/>
    </row>
    <row r="183" spans="1:5" ht="12">
      <c r="A183" s="321"/>
      <c r="B183" s="331" t="s">
        <v>208</v>
      </c>
      <c r="C183" s="327"/>
      <c r="D183" s="585"/>
      <c r="E183" s="328"/>
    </row>
    <row r="184" spans="1:5" ht="12">
      <c r="A184" s="321"/>
      <c r="B184" s="331" t="s">
        <v>209</v>
      </c>
      <c r="C184" s="327"/>
      <c r="D184" s="585"/>
      <c r="E184" s="328"/>
    </row>
    <row r="185" spans="1:5" ht="12">
      <c r="A185" s="321"/>
      <c r="B185" s="331" t="s">
        <v>210</v>
      </c>
      <c r="C185" s="327"/>
      <c r="D185" s="585"/>
      <c r="E185" s="328"/>
    </row>
    <row r="186" spans="1:5" ht="12">
      <c r="A186" s="321"/>
      <c r="B186" s="332" t="s">
        <v>518</v>
      </c>
      <c r="C186" s="327"/>
      <c r="D186" s="585"/>
      <c r="E186" s="328"/>
    </row>
    <row r="187" spans="1:5" ht="12.75" thickBot="1">
      <c r="A187" s="321"/>
      <c r="B187" s="333" t="s">
        <v>211</v>
      </c>
      <c r="C187" s="334"/>
      <c r="D187" s="852"/>
      <c r="E187" s="771"/>
    </row>
    <row r="188" spans="1:5" ht="12.75" thickBot="1">
      <c r="A188" s="321"/>
      <c r="B188" s="335" t="s">
        <v>372</v>
      </c>
      <c r="C188" s="665"/>
      <c r="D188" s="857"/>
      <c r="E188" s="665"/>
    </row>
    <row r="189" spans="1:5" ht="13.5" thickBot="1">
      <c r="A189" s="321"/>
      <c r="B189" s="338" t="s">
        <v>73</v>
      </c>
      <c r="C189" s="666"/>
      <c r="D189" s="858"/>
      <c r="E189" s="666"/>
    </row>
    <row r="190" spans="1:5" ht="13.5" thickBot="1">
      <c r="A190" s="321"/>
      <c r="B190" s="843" t="s">
        <v>532</v>
      </c>
      <c r="C190" s="666"/>
      <c r="D190" s="846"/>
      <c r="E190" s="667"/>
    </row>
    <row r="191" spans="1:5" ht="12.75" thickBot="1">
      <c r="A191" s="321"/>
      <c r="B191" s="340" t="s">
        <v>74</v>
      </c>
      <c r="C191" s="667"/>
      <c r="D191" s="847"/>
      <c r="E191" s="926"/>
    </row>
    <row r="192" spans="1:5" ht="12">
      <c r="A192" s="321"/>
      <c r="B192" s="828" t="s">
        <v>484</v>
      </c>
      <c r="C192" s="343"/>
      <c r="D192" s="586"/>
      <c r="E192" s="328"/>
    </row>
    <row r="193" spans="1:5" ht="12.75" thickBot="1">
      <c r="A193" s="321"/>
      <c r="B193" s="345" t="s">
        <v>525</v>
      </c>
      <c r="C193" s="334">
        <v>106068</v>
      </c>
      <c r="D193" s="852">
        <v>110756</v>
      </c>
      <c r="E193" s="771">
        <f aca="true" t="shared" si="0" ref="E193:E198">SUM(D193/C193)</f>
        <v>1.044198061620847</v>
      </c>
    </row>
    <row r="194" spans="1:5" ht="13.5" thickBot="1">
      <c r="A194" s="321"/>
      <c r="B194" s="346" t="s">
        <v>67</v>
      </c>
      <c r="C194" s="347">
        <f>SUM(C192:C193)</f>
        <v>106068</v>
      </c>
      <c r="D194" s="850">
        <f>SUM(D192:D193)</f>
        <v>110756</v>
      </c>
      <c r="E194" s="888">
        <f t="shared" si="0"/>
        <v>1.044198061620847</v>
      </c>
    </row>
    <row r="195" spans="1:5" ht="14.25" thickBot="1">
      <c r="A195" s="321"/>
      <c r="B195" s="349" t="s">
        <v>81</v>
      </c>
      <c r="C195" s="350">
        <f>SUM(C189+C191+C194)</f>
        <v>106068</v>
      </c>
      <c r="D195" s="851">
        <f>SUM(D189+D191+D194)</f>
        <v>110756</v>
      </c>
      <c r="E195" s="888">
        <f t="shared" si="0"/>
        <v>1.044198061620847</v>
      </c>
    </row>
    <row r="196" spans="1:5" ht="12">
      <c r="A196" s="321"/>
      <c r="B196" s="351" t="s">
        <v>349</v>
      </c>
      <c r="C196" s="327">
        <v>81685</v>
      </c>
      <c r="D196" s="585">
        <v>87361</v>
      </c>
      <c r="E196" s="328">
        <f t="shared" si="0"/>
        <v>1.0694864418191834</v>
      </c>
    </row>
    <row r="197" spans="1:5" ht="12">
      <c r="A197" s="321"/>
      <c r="B197" s="351" t="s">
        <v>350</v>
      </c>
      <c r="C197" s="327">
        <v>18725</v>
      </c>
      <c r="D197" s="585">
        <v>17737</v>
      </c>
      <c r="E197" s="328">
        <f t="shared" si="0"/>
        <v>0.9472363150867824</v>
      </c>
    </row>
    <row r="198" spans="1:5" ht="12">
      <c r="A198" s="321"/>
      <c r="B198" s="351" t="s">
        <v>351</v>
      </c>
      <c r="C198" s="327">
        <v>4642</v>
      </c>
      <c r="D198" s="585">
        <v>4642</v>
      </c>
      <c r="E198" s="328">
        <f t="shared" si="0"/>
        <v>1</v>
      </c>
    </row>
    <row r="199" spans="1:5" ht="12">
      <c r="A199" s="321"/>
      <c r="B199" s="352" t="s">
        <v>353</v>
      </c>
      <c r="C199" s="327"/>
      <c r="D199" s="585"/>
      <c r="E199" s="328"/>
    </row>
    <row r="200" spans="1:5" ht="12.75" thickBot="1">
      <c r="A200" s="321"/>
      <c r="B200" s="353" t="s">
        <v>352</v>
      </c>
      <c r="C200" s="334"/>
      <c r="D200" s="852"/>
      <c r="E200" s="771"/>
    </row>
    <row r="201" spans="1:5" ht="12.75" thickBot="1">
      <c r="A201" s="321"/>
      <c r="B201" s="354" t="s">
        <v>66</v>
      </c>
      <c r="C201" s="665">
        <f>SUM(C196:C200)</f>
        <v>105052</v>
      </c>
      <c r="D201" s="857">
        <f>SUM(D196:D200)</f>
        <v>109740</v>
      </c>
      <c r="E201" s="890">
        <f>SUM(D201/C201)</f>
        <v>1.044625518790694</v>
      </c>
    </row>
    <row r="202" spans="1:5" ht="12">
      <c r="A202" s="321"/>
      <c r="B202" s="351" t="s">
        <v>266</v>
      </c>
      <c r="C202" s="327">
        <v>1016</v>
      </c>
      <c r="D202" s="585">
        <v>1016</v>
      </c>
      <c r="E202" s="328">
        <f>SUM(D202/C202)</f>
        <v>1</v>
      </c>
    </row>
    <row r="203" spans="1:5" ht="12">
      <c r="A203" s="321"/>
      <c r="B203" s="351" t="s">
        <v>267</v>
      </c>
      <c r="C203" s="327"/>
      <c r="D203" s="585"/>
      <c r="E203" s="328"/>
    </row>
    <row r="204" spans="1:5" ht="12.75" thickBot="1">
      <c r="A204" s="321"/>
      <c r="B204" s="353" t="s">
        <v>493</v>
      </c>
      <c r="C204" s="334"/>
      <c r="D204" s="852"/>
      <c r="E204" s="771"/>
    </row>
    <row r="205" spans="1:5" ht="12.75" thickBot="1">
      <c r="A205" s="321"/>
      <c r="B205" s="355" t="s">
        <v>72</v>
      </c>
      <c r="C205" s="665">
        <f>SUM(C202:C204)</f>
        <v>1016</v>
      </c>
      <c r="D205" s="857">
        <f>SUM(D202:D204)</f>
        <v>1016</v>
      </c>
      <c r="E205" s="888">
        <f>SUM(D205/C205)</f>
        <v>1</v>
      </c>
    </row>
    <row r="206" spans="1:5" ht="14.25" thickBot="1">
      <c r="A206" s="318"/>
      <c r="B206" s="356" t="s">
        <v>118</v>
      </c>
      <c r="C206" s="350">
        <f>SUM(C201+C205)</f>
        <v>106068</v>
      </c>
      <c r="D206" s="851">
        <f>SUM(D201+D205)</f>
        <v>110756</v>
      </c>
      <c r="E206" s="890">
        <f>SUM(D206/C206)</f>
        <v>1.044198061620847</v>
      </c>
    </row>
    <row r="207" spans="1:5" ht="13.5">
      <c r="A207" s="234">
        <v>2335</v>
      </c>
      <c r="B207" s="236" t="s">
        <v>360</v>
      </c>
      <c r="C207" s="327"/>
      <c r="D207" s="585"/>
      <c r="E207" s="328"/>
    </row>
    <row r="208" spans="1:5" ht="12" customHeight="1">
      <c r="A208" s="321"/>
      <c r="B208" s="323" t="s">
        <v>202</v>
      </c>
      <c r="C208" s="321"/>
      <c r="D208" s="617"/>
      <c r="E208" s="328"/>
    </row>
    <row r="209" spans="1:5" ht="12.75" thickBot="1">
      <c r="A209" s="321"/>
      <c r="B209" s="324" t="s">
        <v>203</v>
      </c>
      <c r="C209" s="593"/>
      <c r="D209" s="854"/>
      <c r="E209" s="771"/>
    </row>
    <row r="210" spans="1:5" ht="12.75" thickBot="1">
      <c r="A210" s="321"/>
      <c r="B210" s="325" t="s">
        <v>216</v>
      </c>
      <c r="C210" s="594"/>
      <c r="D210" s="855"/>
      <c r="E210" s="889"/>
    </row>
    <row r="211" spans="1:5" ht="12">
      <c r="A211" s="321"/>
      <c r="B211" s="323" t="s">
        <v>205</v>
      </c>
      <c r="C211" s="327"/>
      <c r="D211" s="585"/>
      <c r="E211" s="328"/>
    </row>
    <row r="212" spans="1:5" ht="12.75">
      <c r="A212" s="321"/>
      <c r="B212" s="329" t="s">
        <v>206</v>
      </c>
      <c r="C212" s="330"/>
      <c r="D212" s="856"/>
      <c r="E212" s="328"/>
    </row>
    <row r="213" spans="1:5" ht="12.75">
      <c r="A213" s="321"/>
      <c r="B213" s="329" t="s">
        <v>207</v>
      </c>
      <c r="C213" s="330"/>
      <c r="D213" s="856"/>
      <c r="E213" s="328"/>
    </row>
    <row r="214" spans="1:5" ht="12">
      <c r="A214" s="321"/>
      <c r="B214" s="331" t="s">
        <v>208</v>
      </c>
      <c r="C214" s="327"/>
      <c r="D214" s="585"/>
      <c r="E214" s="328"/>
    </row>
    <row r="215" spans="1:5" ht="12">
      <c r="A215" s="321"/>
      <c r="B215" s="331" t="s">
        <v>209</v>
      </c>
      <c r="C215" s="327"/>
      <c r="D215" s="585"/>
      <c r="E215" s="328"/>
    </row>
    <row r="216" spans="1:5" ht="12">
      <c r="A216" s="321"/>
      <c r="B216" s="331" t="s">
        <v>210</v>
      </c>
      <c r="C216" s="327"/>
      <c r="D216" s="585"/>
      <c r="E216" s="328"/>
    </row>
    <row r="217" spans="1:5" ht="12">
      <c r="A217" s="321"/>
      <c r="B217" s="332" t="s">
        <v>518</v>
      </c>
      <c r="C217" s="327"/>
      <c r="D217" s="585"/>
      <c r="E217" s="328"/>
    </row>
    <row r="218" spans="1:5" ht="12.75" thickBot="1">
      <c r="A218" s="321"/>
      <c r="B218" s="333" t="s">
        <v>211</v>
      </c>
      <c r="C218" s="334"/>
      <c r="D218" s="852"/>
      <c r="E218" s="771"/>
    </row>
    <row r="219" spans="1:5" ht="12.75" thickBot="1">
      <c r="A219" s="321"/>
      <c r="B219" s="335" t="s">
        <v>372</v>
      </c>
      <c r="C219" s="665"/>
      <c r="D219" s="857"/>
      <c r="E219" s="771"/>
    </row>
    <row r="220" spans="1:5" ht="13.5" thickBot="1">
      <c r="A220" s="321"/>
      <c r="B220" s="338" t="s">
        <v>73</v>
      </c>
      <c r="C220" s="666"/>
      <c r="D220" s="858"/>
      <c r="E220" s="771"/>
    </row>
    <row r="221" spans="1:5" ht="13.5" thickBot="1">
      <c r="A221" s="321"/>
      <c r="B221" s="843" t="s">
        <v>532</v>
      </c>
      <c r="C221" s="666"/>
      <c r="D221" s="846"/>
      <c r="E221" s="771"/>
    </row>
    <row r="222" spans="1:5" ht="12.75" thickBot="1">
      <c r="A222" s="321"/>
      <c r="B222" s="340" t="s">
        <v>74</v>
      </c>
      <c r="C222" s="667"/>
      <c r="D222" s="847"/>
      <c r="E222" s="771"/>
    </row>
    <row r="223" spans="1:5" ht="12">
      <c r="A223" s="321"/>
      <c r="B223" s="828" t="s">
        <v>484</v>
      </c>
      <c r="C223" s="343"/>
      <c r="D223" s="586"/>
      <c r="E223" s="328"/>
    </row>
    <row r="224" spans="1:5" ht="12.75" thickBot="1">
      <c r="A224" s="321"/>
      <c r="B224" s="345" t="s">
        <v>525</v>
      </c>
      <c r="C224" s="334">
        <v>73139</v>
      </c>
      <c r="D224" s="852">
        <v>78536</v>
      </c>
      <c r="E224" s="771">
        <f>SUM(D224/C224)</f>
        <v>1.0737910006973024</v>
      </c>
    </row>
    <row r="225" spans="1:5" ht="13.5" thickBot="1">
      <c r="A225" s="321"/>
      <c r="B225" s="346" t="s">
        <v>67</v>
      </c>
      <c r="C225" s="347">
        <f>SUM(C223:C224)</f>
        <v>73139</v>
      </c>
      <c r="D225" s="850">
        <f>SUM(D223:D224)</f>
        <v>78536</v>
      </c>
      <c r="E225" s="888">
        <f>SUM(D225/C225)</f>
        <v>1.0737910006973024</v>
      </c>
    </row>
    <row r="226" spans="1:5" ht="13.5" thickBot="1">
      <c r="A226" s="321"/>
      <c r="B226" s="256" t="s">
        <v>484</v>
      </c>
      <c r="C226" s="347"/>
      <c r="D226" s="846"/>
      <c r="E226" s="889"/>
    </row>
    <row r="227" spans="1:5" ht="13.5" thickBot="1">
      <c r="A227" s="321"/>
      <c r="B227" s="346" t="s">
        <v>69</v>
      </c>
      <c r="C227" s="347"/>
      <c r="D227" s="850">
        <f>SUM(D226)</f>
        <v>0</v>
      </c>
      <c r="E227" s="889"/>
    </row>
    <row r="228" spans="1:5" ht="14.25" thickBot="1">
      <c r="A228" s="321"/>
      <c r="B228" s="349" t="s">
        <v>81</v>
      </c>
      <c r="C228" s="350">
        <f>SUM(C220+C222+C225)</f>
        <v>73139</v>
      </c>
      <c r="D228" s="851">
        <f>SUM(D220+D222+D225+D227)</f>
        <v>78536</v>
      </c>
      <c r="E228" s="890">
        <f>SUM(D228/C228)</f>
        <v>1.0737910006973024</v>
      </c>
    </row>
    <row r="229" spans="1:5" ht="12">
      <c r="A229" s="321"/>
      <c r="B229" s="351" t="s">
        <v>349</v>
      </c>
      <c r="C229" s="327">
        <v>56426</v>
      </c>
      <c r="D229" s="585">
        <v>60710</v>
      </c>
      <c r="E229" s="328">
        <f>SUM(D229/C229)</f>
        <v>1.075922447098855</v>
      </c>
    </row>
    <row r="230" spans="1:5" ht="12">
      <c r="A230" s="321"/>
      <c r="B230" s="351" t="s">
        <v>350</v>
      </c>
      <c r="C230" s="327">
        <v>13023</v>
      </c>
      <c r="D230" s="585">
        <v>12358</v>
      </c>
      <c r="E230" s="328">
        <f>SUM(D230/C230)</f>
        <v>0.9489364969669047</v>
      </c>
    </row>
    <row r="231" spans="1:5" ht="12">
      <c r="A231" s="321"/>
      <c r="B231" s="351" t="s">
        <v>351</v>
      </c>
      <c r="C231" s="327">
        <v>2674</v>
      </c>
      <c r="D231" s="585">
        <v>2674</v>
      </c>
      <c r="E231" s="328">
        <f>SUM(D231/C231)</f>
        <v>1</v>
      </c>
    </row>
    <row r="232" spans="1:5" ht="12">
      <c r="A232" s="321"/>
      <c r="B232" s="352" t="s">
        <v>353</v>
      </c>
      <c r="C232" s="327"/>
      <c r="D232" s="585"/>
      <c r="E232" s="328"/>
    </row>
    <row r="233" spans="1:5" ht="12.75" thickBot="1">
      <c r="A233" s="321"/>
      <c r="B233" s="353" t="s">
        <v>352</v>
      </c>
      <c r="C233" s="334"/>
      <c r="D233" s="852"/>
      <c r="E233" s="771"/>
    </row>
    <row r="234" spans="1:5" ht="12.75" thickBot="1">
      <c r="A234" s="321"/>
      <c r="B234" s="354" t="s">
        <v>66</v>
      </c>
      <c r="C234" s="336">
        <f>SUM(C229:C233)</f>
        <v>72123</v>
      </c>
      <c r="D234" s="853">
        <f>SUM(D229:D233)</f>
        <v>75742</v>
      </c>
      <c r="E234" s="890">
        <f>SUM(D234/C234)</f>
        <v>1.0501781678521416</v>
      </c>
    </row>
    <row r="235" spans="1:5" ht="12">
      <c r="A235" s="321"/>
      <c r="B235" s="351" t="s">
        <v>266</v>
      </c>
      <c r="C235" s="327">
        <v>1016</v>
      </c>
      <c r="D235" s="585">
        <v>2794</v>
      </c>
      <c r="E235" s="328">
        <f>SUM(D235/C235)</f>
        <v>2.75</v>
      </c>
    </row>
    <row r="236" spans="1:5" ht="12">
      <c r="A236" s="321"/>
      <c r="B236" s="351" t="s">
        <v>267</v>
      </c>
      <c r="C236" s="327"/>
      <c r="D236" s="585"/>
      <c r="E236" s="328"/>
    </row>
    <row r="237" spans="1:5" ht="12.75" thickBot="1">
      <c r="A237" s="321"/>
      <c r="B237" s="353" t="s">
        <v>493</v>
      </c>
      <c r="C237" s="334"/>
      <c r="D237" s="852"/>
      <c r="E237" s="771"/>
    </row>
    <row r="238" spans="1:5" ht="12.75" thickBot="1">
      <c r="A238" s="321"/>
      <c r="B238" s="355" t="s">
        <v>72</v>
      </c>
      <c r="C238" s="336">
        <f>SUM(C235:C237)</f>
        <v>1016</v>
      </c>
      <c r="D238" s="853">
        <f>SUM(D235:D237)</f>
        <v>2794</v>
      </c>
      <c r="E238" s="890">
        <f>SUM(D238/C238)</f>
        <v>2.75</v>
      </c>
    </row>
    <row r="239" spans="1:5" ht="14.25" thickBot="1">
      <c r="A239" s="318"/>
      <c r="B239" s="356" t="s">
        <v>118</v>
      </c>
      <c r="C239" s="350">
        <f>SUM(C234+C238)</f>
        <v>73139</v>
      </c>
      <c r="D239" s="851">
        <f>SUM(D234+D238)</f>
        <v>78536</v>
      </c>
      <c r="E239" s="890">
        <f>SUM(D239/C239)</f>
        <v>1.0737910006973024</v>
      </c>
    </row>
    <row r="240" spans="1:5" ht="13.5">
      <c r="A240" s="233">
        <v>2345</v>
      </c>
      <c r="B240" s="359" t="s">
        <v>361</v>
      </c>
      <c r="C240" s="327"/>
      <c r="D240" s="585"/>
      <c r="E240" s="328"/>
    </row>
    <row r="241" spans="1:5" ht="12" customHeight="1">
      <c r="A241" s="321"/>
      <c r="B241" s="323" t="s">
        <v>202</v>
      </c>
      <c r="C241" s="321"/>
      <c r="D241" s="617"/>
      <c r="E241" s="328"/>
    </row>
    <row r="242" spans="1:5" ht="12.75" thickBot="1">
      <c r="A242" s="321"/>
      <c r="B242" s="324" t="s">
        <v>203</v>
      </c>
      <c r="C242" s="593"/>
      <c r="D242" s="854"/>
      <c r="E242" s="771"/>
    </row>
    <row r="243" spans="1:5" ht="12.75" thickBot="1">
      <c r="A243" s="321"/>
      <c r="B243" s="325" t="s">
        <v>216</v>
      </c>
      <c r="C243" s="594"/>
      <c r="D243" s="855"/>
      <c r="E243" s="771"/>
    </row>
    <row r="244" spans="1:5" ht="12">
      <c r="A244" s="321"/>
      <c r="B244" s="323" t="s">
        <v>205</v>
      </c>
      <c r="C244" s="327"/>
      <c r="D244" s="585"/>
      <c r="E244" s="328"/>
    </row>
    <row r="245" spans="1:5" ht="12.75">
      <c r="A245" s="321"/>
      <c r="B245" s="329" t="s">
        <v>206</v>
      </c>
      <c r="C245" s="330"/>
      <c r="D245" s="856"/>
      <c r="E245" s="328"/>
    </row>
    <row r="246" spans="1:5" ht="12.75">
      <c r="A246" s="321"/>
      <c r="B246" s="329" t="s">
        <v>207</v>
      </c>
      <c r="C246" s="330"/>
      <c r="D246" s="856"/>
      <c r="E246" s="328"/>
    </row>
    <row r="247" spans="1:5" ht="12">
      <c r="A247" s="321"/>
      <c r="B247" s="331" t="s">
        <v>208</v>
      </c>
      <c r="C247" s="327"/>
      <c r="D247" s="585"/>
      <c r="E247" s="328"/>
    </row>
    <row r="248" spans="1:5" ht="12">
      <c r="A248" s="321"/>
      <c r="B248" s="331" t="s">
        <v>209</v>
      </c>
      <c r="C248" s="327"/>
      <c r="D248" s="585"/>
      <c r="E248" s="328"/>
    </row>
    <row r="249" spans="1:5" ht="12">
      <c r="A249" s="321"/>
      <c r="B249" s="331" t="s">
        <v>210</v>
      </c>
      <c r="C249" s="327"/>
      <c r="D249" s="585"/>
      <c r="E249" s="328"/>
    </row>
    <row r="250" spans="1:5" ht="12">
      <c r="A250" s="321"/>
      <c r="B250" s="332" t="s">
        <v>518</v>
      </c>
      <c r="C250" s="327"/>
      <c r="D250" s="585"/>
      <c r="E250" s="328"/>
    </row>
    <row r="251" spans="1:5" ht="12.75" thickBot="1">
      <c r="A251" s="321"/>
      <c r="B251" s="333" t="s">
        <v>211</v>
      </c>
      <c r="C251" s="327"/>
      <c r="D251" s="585"/>
      <c r="E251" s="771"/>
    </row>
    <row r="252" spans="1:5" ht="12.75" thickBot="1">
      <c r="A252" s="321"/>
      <c r="B252" s="335" t="s">
        <v>372</v>
      </c>
      <c r="C252" s="336"/>
      <c r="D252" s="853"/>
      <c r="E252" s="771"/>
    </row>
    <row r="253" spans="1:5" ht="13.5" thickBot="1">
      <c r="A253" s="321"/>
      <c r="B253" s="338" t="s">
        <v>73</v>
      </c>
      <c r="C253" s="666"/>
      <c r="D253" s="858"/>
      <c r="E253" s="771"/>
    </row>
    <row r="254" spans="1:5" ht="13.5" thickBot="1">
      <c r="A254" s="321"/>
      <c r="B254" s="843" t="s">
        <v>532</v>
      </c>
      <c r="C254" s="666"/>
      <c r="D254" s="846"/>
      <c r="E254" s="771"/>
    </row>
    <row r="255" spans="1:5" ht="12.75" thickBot="1">
      <c r="A255" s="321"/>
      <c r="B255" s="340" t="s">
        <v>74</v>
      </c>
      <c r="C255" s="667"/>
      <c r="D255" s="847"/>
      <c r="E255" s="771"/>
    </row>
    <row r="256" spans="1:5" ht="12">
      <c r="A256" s="321"/>
      <c r="B256" s="828" t="s">
        <v>484</v>
      </c>
      <c r="C256" s="343"/>
      <c r="D256" s="586"/>
      <c r="E256" s="328"/>
    </row>
    <row r="257" spans="1:5" ht="12.75" thickBot="1">
      <c r="A257" s="321"/>
      <c r="B257" s="345" t="s">
        <v>525</v>
      </c>
      <c r="C257" s="334">
        <v>66654</v>
      </c>
      <c r="D257" s="852">
        <v>72074</v>
      </c>
      <c r="E257" s="771">
        <f>SUM(D257/C257)</f>
        <v>1.0813154499354878</v>
      </c>
    </row>
    <row r="258" spans="1:5" ht="13.5" thickBot="1">
      <c r="A258" s="321"/>
      <c r="B258" s="346" t="s">
        <v>67</v>
      </c>
      <c r="C258" s="347">
        <f>SUM(C256:C257)</f>
        <v>66654</v>
      </c>
      <c r="D258" s="850">
        <f>SUM(D256:D257)</f>
        <v>72074</v>
      </c>
      <c r="E258" s="888">
        <f>SUM(D258/C258)</f>
        <v>1.0813154499354878</v>
      </c>
    </row>
    <row r="259" spans="1:5" ht="13.5" thickBot="1">
      <c r="A259" s="321"/>
      <c r="B259" s="256" t="s">
        <v>484</v>
      </c>
      <c r="C259" s="347"/>
      <c r="D259" s="846"/>
      <c r="E259" s="771"/>
    </row>
    <row r="260" spans="1:5" ht="13.5" thickBot="1">
      <c r="A260" s="321"/>
      <c r="B260" s="346" t="s">
        <v>69</v>
      </c>
      <c r="C260" s="347"/>
      <c r="D260" s="850"/>
      <c r="E260" s="771"/>
    </row>
    <row r="261" spans="1:5" ht="14.25" thickBot="1">
      <c r="A261" s="321"/>
      <c r="B261" s="349" t="s">
        <v>81</v>
      </c>
      <c r="C261" s="350">
        <f>SUM(C253+C255+C258)</f>
        <v>66654</v>
      </c>
      <c r="D261" s="851">
        <f>SUM(D253+D255+D258+D260)</f>
        <v>72074</v>
      </c>
      <c r="E261" s="888">
        <f>SUM(D261/C261)</f>
        <v>1.0813154499354878</v>
      </c>
    </row>
    <row r="262" spans="1:5" ht="12">
      <c r="A262" s="321"/>
      <c r="B262" s="351" t="s">
        <v>349</v>
      </c>
      <c r="C262" s="327">
        <v>51285</v>
      </c>
      <c r="D262" s="585">
        <v>56923</v>
      </c>
      <c r="E262" s="328">
        <f>SUM(D262/C262)</f>
        <v>1.1099346787559716</v>
      </c>
    </row>
    <row r="263" spans="1:5" ht="12">
      <c r="A263" s="321"/>
      <c r="B263" s="351" t="s">
        <v>350</v>
      </c>
      <c r="C263" s="327">
        <v>11843</v>
      </c>
      <c r="D263" s="585">
        <v>11625</v>
      </c>
      <c r="E263" s="328">
        <f>SUM(D263/C263)</f>
        <v>0.9815925018998565</v>
      </c>
    </row>
    <row r="264" spans="1:5" ht="12">
      <c r="A264" s="321"/>
      <c r="B264" s="351" t="s">
        <v>351</v>
      </c>
      <c r="C264" s="327">
        <v>2764</v>
      </c>
      <c r="D264" s="585">
        <v>2764</v>
      </c>
      <c r="E264" s="328">
        <f>SUM(D264/C264)</f>
        <v>1</v>
      </c>
    </row>
    <row r="265" spans="1:5" ht="12">
      <c r="A265" s="321"/>
      <c r="B265" s="352" t="s">
        <v>353</v>
      </c>
      <c r="C265" s="327"/>
      <c r="D265" s="585"/>
      <c r="E265" s="328"/>
    </row>
    <row r="266" spans="1:5" ht="12.75" thickBot="1">
      <c r="A266" s="321"/>
      <c r="B266" s="353" t="s">
        <v>352</v>
      </c>
      <c r="C266" s="327"/>
      <c r="D266" s="585"/>
      <c r="E266" s="771"/>
    </row>
    <row r="267" spans="1:5" ht="12.75" thickBot="1">
      <c r="A267" s="321"/>
      <c r="B267" s="354" t="s">
        <v>66</v>
      </c>
      <c r="C267" s="336">
        <f>SUM(C262:C266)</f>
        <v>65892</v>
      </c>
      <c r="D267" s="853">
        <f>SUM(D262:D266)</f>
        <v>71312</v>
      </c>
      <c r="E267" s="771">
        <f>SUM(D267/C267)</f>
        <v>1.082255812541735</v>
      </c>
    </row>
    <row r="268" spans="1:5" ht="12">
      <c r="A268" s="321"/>
      <c r="B268" s="351" t="s">
        <v>266</v>
      </c>
      <c r="C268" s="327">
        <v>762</v>
      </c>
      <c r="D268" s="585">
        <v>762</v>
      </c>
      <c r="E268" s="328">
        <f>SUM(D268/C268)</f>
        <v>1</v>
      </c>
    </row>
    <row r="269" spans="1:5" ht="12">
      <c r="A269" s="321"/>
      <c r="B269" s="351" t="s">
        <v>267</v>
      </c>
      <c r="C269" s="327"/>
      <c r="D269" s="585"/>
      <c r="E269" s="328"/>
    </row>
    <row r="270" spans="1:5" ht="12.75" thickBot="1">
      <c r="A270" s="321"/>
      <c r="B270" s="353" t="s">
        <v>493</v>
      </c>
      <c r="C270" s="327"/>
      <c r="D270" s="585"/>
      <c r="E270" s="771"/>
    </row>
    <row r="271" spans="1:5" ht="12.75" thickBot="1">
      <c r="A271" s="321"/>
      <c r="B271" s="355" t="s">
        <v>72</v>
      </c>
      <c r="C271" s="336">
        <f>SUM(C268:C270)</f>
        <v>762</v>
      </c>
      <c r="D271" s="853">
        <f>SUM(D268:D270)</f>
        <v>762</v>
      </c>
      <c r="E271" s="888">
        <f>SUM(D271/C271)</f>
        <v>1</v>
      </c>
    </row>
    <row r="272" spans="1:5" ht="14.25" thickBot="1">
      <c r="A272" s="318"/>
      <c r="B272" s="356" t="s">
        <v>118</v>
      </c>
      <c r="C272" s="350">
        <f>SUM(C267+C271)</f>
        <v>66654</v>
      </c>
      <c r="D272" s="851">
        <f>SUM(D267+D271)</f>
        <v>72074</v>
      </c>
      <c r="E272" s="888">
        <f>SUM(D272/C272)</f>
        <v>1.0813154499354878</v>
      </c>
    </row>
    <row r="273" spans="1:5" ht="13.5">
      <c r="A273" s="233">
        <v>2360</v>
      </c>
      <c r="B273" s="358" t="s">
        <v>362</v>
      </c>
      <c r="C273" s="327"/>
      <c r="D273" s="585"/>
      <c r="E273" s="328"/>
    </row>
    <row r="274" spans="1:5" ht="12.75" customHeight="1">
      <c r="A274" s="321"/>
      <c r="B274" s="323" t="s">
        <v>202</v>
      </c>
      <c r="C274" s="321"/>
      <c r="D274" s="617"/>
      <c r="E274" s="328"/>
    </row>
    <row r="275" spans="1:5" ht="12.75" thickBot="1">
      <c r="A275" s="321"/>
      <c r="B275" s="324" t="s">
        <v>203</v>
      </c>
      <c r="C275" s="593"/>
      <c r="D275" s="854"/>
      <c r="E275" s="771"/>
    </row>
    <row r="276" spans="1:5" ht="12.75" thickBot="1">
      <c r="A276" s="321"/>
      <c r="B276" s="325" t="s">
        <v>216</v>
      </c>
      <c r="C276" s="594"/>
      <c r="D276" s="855"/>
      <c r="E276" s="771"/>
    </row>
    <row r="277" spans="1:5" ht="12">
      <c r="A277" s="321"/>
      <c r="B277" s="323" t="s">
        <v>205</v>
      </c>
      <c r="C277" s="327"/>
      <c r="D277" s="585"/>
      <c r="E277" s="328"/>
    </row>
    <row r="278" spans="1:5" ht="12.75">
      <c r="A278" s="321"/>
      <c r="B278" s="329" t="s">
        <v>206</v>
      </c>
      <c r="C278" s="330"/>
      <c r="D278" s="856"/>
      <c r="E278" s="328"/>
    </row>
    <row r="279" spans="1:5" ht="12.75">
      <c r="A279" s="321"/>
      <c r="B279" s="329" t="s">
        <v>207</v>
      </c>
      <c r="C279" s="330"/>
      <c r="D279" s="856"/>
      <c r="E279" s="328"/>
    </row>
    <row r="280" spans="1:5" ht="12">
      <c r="A280" s="321"/>
      <c r="B280" s="331" t="s">
        <v>208</v>
      </c>
      <c r="C280" s="327"/>
      <c r="D280" s="585"/>
      <c r="E280" s="328"/>
    </row>
    <row r="281" spans="1:5" ht="12">
      <c r="A281" s="321"/>
      <c r="B281" s="331" t="s">
        <v>209</v>
      </c>
      <c r="C281" s="327"/>
      <c r="D281" s="585"/>
      <c r="E281" s="328"/>
    </row>
    <row r="282" spans="1:5" ht="12">
      <c r="A282" s="321"/>
      <c r="B282" s="331" t="s">
        <v>210</v>
      </c>
      <c r="C282" s="327"/>
      <c r="D282" s="585"/>
      <c r="E282" s="328"/>
    </row>
    <row r="283" spans="1:5" ht="12">
      <c r="A283" s="321"/>
      <c r="B283" s="332" t="s">
        <v>518</v>
      </c>
      <c r="C283" s="327"/>
      <c r="D283" s="585"/>
      <c r="E283" s="328"/>
    </row>
    <row r="284" spans="1:5" ht="12.75" thickBot="1">
      <c r="A284" s="321"/>
      <c r="B284" s="333" t="s">
        <v>211</v>
      </c>
      <c r="C284" s="334"/>
      <c r="D284" s="852"/>
      <c r="E284" s="771"/>
    </row>
    <row r="285" spans="1:5" ht="12.75" thickBot="1">
      <c r="A285" s="321"/>
      <c r="B285" s="335" t="s">
        <v>372</v>
      </c>
      <c r="C285" s="665"/>
      <c r="D285" s="857"/>
      <c r="E285" s="771"/>
    </row>
    <row r="286" spans="1:5" ht="13.5" thickBot="1">
      <c r="A286" s="321"/>
      <c r="B286" s="338" t="s">
        <v>73</v>
      </c>
      <c r="C286" s="666"/>
      <c r="D286" s="858"/>
      <c r="E286" s="771"/>
    </row>
    <row r="287" spans="1:5" ht="13.5" thickBot="1">
      <c r="A287" s="321"/>
      <c r="B287" s="843" t="s">
        <v>532</v>
      </c>
      <c r="C287" s="666"/>
      <c r="D287" s="846"/>
      <c r="E287" s="771"/>
    </row>
    <row r="288" spans="1:5" ht="12.75" thickBot="1">
      <c r="A288" s="321"/>
      <c r="B288" s="340" t="s">
        <v>74</v>
      </c>
      <c r="C288" s="667"/>
      <c r="D288" s="847"/>
      <c r="E288" s="771"/>
    </row>
    <row r="289" spans="1:5" ht="12">
      <c r="A289" s="321"/>
      <c r="B289" s="828" t="s">
        <v>484</v>
      </c>
      <c r="C289" s="586"/>
      <c r="D289" s="586"/>
      <c r="E289" s="328"/>
    </row>
    <row r="290" spans="1:5" ht="12.75" thickBot="1">
      <c r="A290" s="321"/>
      <c r="B290" s="345" t="s">
        <v>525</v>
      </c>
      <c r="C290" s="334">
        <v>66913</v>
      </c>
      <c r="D290" s="852">
        <v>69536</v>
      </c>
      <c r="E290" s="771">
        <f>SUM(D290/C290)</f>
        <v>1.039200155425702</v>
      </c>
    </row>
    <row r="291" spans="1:5" ht="13.5" thickBot="1">
      <c r="A291" s="321"/>
      <c r="B291" s="346" t="s">
        <v>67</v>
      </c>
      <c r="C291" s="347">
        <f>SUM(C289:C290)</f>
        <v>66913</v>
      </c>
      <c r="D291" s="850">
        <f>SUM(D289:D290)</f>
        <v>69536</v>
      </c>
      <c r="E291" s="888">
        <f>SUM(D291/C291)</f>
        <v>1.039200155425702</v>
      </c>
    </row>
    <row r="292" spans="1:5" ht="13.5" thickBot="1">
      <c r="A292" s="321"/>
      <c r="B292" s="256" t="s">
        <v>484</v>
      </c>
      <c r="C292" s="347"/>
      <c r="D292" s="846"/>
      <c r="E292" s="771"/>
    </row>
    <row r="293" spans="1:5" ht="13.5" thickBot="1">
      <c r="A293" s="321"/>
      <c r="B293" s="346" t="s">
        <v>69</v>
      </c>
      <c r="C293" s="347"/>
      <c r="D293" s="850"/>
      <c r="E293" s="888"/>
    </row>
    <row r="294" spans="1:5" ht="14.25" thickBot="1">
      <c r="A294" s="321"/>
      <c r="B294" s="349" t="s">
        <v>81</v>
      </c>
      <c r="C294" s="350">
        <f>SUM(C286+C288+C291)</f>
        <v>66913</v>
      </c>
      <c r="D294" s="851">
        <f>SUM(D286+D288+D291+D293)</f>
        <v>69536</v>
      </c>
      <c r="E294" s="888">
        <f>SUM(D294/C294)</f>
        <v>1.039200155425702</v>
      </c>
    </row>
    <row r="295" spans="1:6" ht="12">
      <c r="A295" s="321"/>
      <c r="B295" s="351" t="s">
        <v>349</v>
      </c>
      <c r="C295" s="327">
        <v>51641</v>
      </c>
      <c r="D295" s="585">
        <v>54937</v>
      </c>
      <c r="E295" s="328">
        <f>SUM(D295/C295)</f>
        <v>1.0638252551267404</v>
      </c>
      <c r="F295" s="887"/>
    </row>
    <row r="296" spans="1:6" ht="12">
      <c r="A296" s="321"/>
      <c r="B296" s="351" t="s">
        <v>350</v>
      </c>
      <c r="C296" s="327">
        <v>11910</v>
      </c>
      <c r="D296" s="585">
        <v>11237</v>
      </c>
      <c r="E296" s="328">
        <f>SUM(D296/C296)</f>
        <v>0.9434928631402183</v>
      </c>
      <c r="F296" s="887"/>
    </row>
    <row r="297" spans="1:5" ht="12">
      <c r="A297" s="321"/>
      <c r="B297" s="351" t="s">
        <v>351</v>
      </c>
      <c r="C297" s="327">
        <v>2346</v>
      </c>
      <c r="D297" s="585">
        <v>2346</v>
      </c>
      <c r="E297" s="328">
        <f>SUM(D297/C297)</f>
        <v>1</v>
      </c>
    </row>
    <row r="298" spans="1:5" ht="12">
      <c r="A298" s="321"/>
      <c r="B298" s="352" t="s">
        <v>353</v>
      </c>
      <c r="C298" s="327"/>
      <c r="D298" s="585"/>
      <c r="E298" s="328"/>
    </row>
    <row r="299" spans="1:5" ht="12.75" thickBot="1">
      <c r="A299" s="321"/>
      <c r="B299" s="353" t="s">
        <v>352</v>
      </c>
      <c r="C299" s="327"/>
      <c r="D299" s="585"/>
      <c r="E299" s="771"/>
    </row>
    <row r="300" spans="1:5" ht="12.75" thickBot="1">
      <c r="A300" s="321"/>
      <c r="B300" s="354" t="s">
        <v>66</v>
      </c>
      <c r="C300" s="336">
        <f>SUM(C295:C299)</f>
        <v>65897</v>
      </c>
      <c r="D300" s="853">
        <f>SUM(D295:D299)</f>
        <v>68520</v>
      </c>
      <c r="E300" s="888">
        <f>SUM(D300/C300)</f>
        <v>1.0398045434541785</v>
      </c>
    </row>
    <row r="301" spans="1:5" ht="12">
      <c r="A301" s="321"/>
      <c r="B301" s="351" t="s">
        <v>266</v>
      </c>
      <c r="C301" s="327">
        <v>1016</v>
      </c>
      <c r="D301" s="585">
        <v>1016</v>
      </c>
      <c r="E301" s="328">
        <f>SUM(D301/C301)</f>
        <v>1</v>
      </c>
    </row>
    <row r="302" spans="1:5" ht="12">
      <c r="A302" s="321"/>
      <c r="B302" s="351" t="s">
        <v>267</v>
      </c>
      <c r="C302" s="327"/>
      <c r="D302" s="585"/>
      <c r="E302" s="328"/>
    </row>
    <row r="303" spans="1:5" ht="12.75" thickBot="1">
      <c r="A303" s="321"/>
      <c r="B303" s="353" t="s">
        <v>493</v>
      </c>
      <c r="C303" s="327"/>
      <c r="D303" s="585"/>
      <c r="E303" s="771"/>
    </row>
    <row r="304" spans="1:5" ht="12.75" thickBot="1">
      <c r="A304" s="321"/>
      <c r="B304" s="355" t="s">
        <v>72</v>
      </c>
      <c r="C304" s="336">
        <f>SUM(C301:C303)</f>
        <v>1016</v>
      </c>
      <c r="D304" s="853">
        <f>SUM(D301:D303)</f>
        <v>1016</v>
      </c>
      <c r="E304" s="890">
        <f>SUM(D304/C304)</f>
        <v>1</v>
      </c>
    </row>
    <row r="305" spans="1:5" ht="14.25" thickBot="1">
      <c r="A305" s="318"/>
      <c r="B305" s="356" t="s">
        <v>118</v>
      </c>
      <c r="C305" s="350">
        <f>SUM(C300+C304)</f>
        <v>66913</v>
      </c>
      <c r="D305" s="851">
        <f>SUM(D300+D304)</f>
        <v>69536</v>
      </c>
      <c r="E305" s="888">
        <f>SUM(D305/C305)</f>
        <v>1.039200155425702</v>
      </c>
    </row>
    <row r="306" spans="1:5" ht="13.5">
      <c r="A306" s="358">
        <v>2499</v>
      </c>
      <c r="B306" s="236" t="s">
        <v>363</v>
      </c>
      <c r="C306" s="360"/>
      <c r="D306" s="860"/>
      <c r="E306" s="328"/>
    </row>
    <row r="307" spans="1:5" ht="12.75" customHeight="1">
      <c r="A307" s="358"/>
      <c r="B307" s="323" t="s">
        <v>202</v>
      </c>
      <c r="C307" s="321"/>
      <c r="D307" s="617"/>
      <c r="E307" s="328"/>
    </row>
    <row r="308" spans="1:5" ht="12.75" customHeight="1" thickBot="1">
      <c r="A308" s="358"/>
      <c r="B308" s="324" t="s">
        <v>203</v>
      </c>
      <c r="C308" s="366">
        <f>C44+C78+C111+C145+C178+C209+C242+C275+C11</f>
        <v>0</v>
      </c>
      <c r="D308" s="861"/>
      <c r="E308" s="771"/>
    </row>
    <row r="309" spans="1:5" ht="12.75" customHeight="1" thickBot="1">
      <c r="A309" s="358"/>
      <c r="B309" s="325" t="s">
        <v>216</v>
      </c>
      <c r="C309" s="367">
        <f>SUM(C308)</f>
        <v>0</v>
      </c>
      <c r="D309" s="862"/>
      <c r="E309" s="889"/>
    </row>
    <row r="310" spans="1:5" ht="12.75" customHeight="1">
      <c r="A310" s="358"/>
      <c r="B310" s="323" t="s">
        <v>205</v>
      </c>
      <c r="C310" s="327">
        <f aca="true" t="shared" si="1" ref="C310:C315">SUM(C13+C46+C80+C113+C147+C180+C211+C244+C277)</f>
        <v>0</v>
      </c>
      <c r="D310" s="585"/>
      <c r="E310" s="328"/>
    </row>
    <row r="311" spans="1:5" ht="12.75" customHeight="1">
      <c r="A311" s="358"/>
      <c r="B311" s="329" t="s">
        <v>206</v>
      </c>
      <c r="C311" s="330">
        <f t="shared" si="1"/>
        <v>0</v>
      </c>
      <c r="D311" s="856"/>
      <c r="E311" s="328"/>
    </row>
    <row r="312" spans="1:5" ht="12.75" customHeight="1">
      <c r="A312" s="358"/>
      <c r="B312" s="329" t="s">
        <v>207</v>
      </c>
      <c r="C312" s="330">
        <f t="shared" si="1"/>
        <v>0</v>
      </c>
      <c r="D312" s="856"/>
      <c r="E312" s="328"/>
    </row>
    <row r="313" spans="1:5" ht="12.75" customHeight="1">
      <c r="A313" s="358"/>
      <c r="B313" s="331" t="s">
        <v>208</v>
      </c>
      <c r="C313" s="327">
        <f t="shared" si="1"/>
        <v>0</v>
      </c>
      <c r="D313" s="585"/>
      <c r="E313" s="328"/>
    </row>
    <row r="314" spans="1:5" ht="12.75" customHeight="1">
      <c r="A314" s="358"/>
      <c r="B314" s="331" t="s">
        <v>209</v>
      </c>
      <c r="C314" s="327">
        <f t="shared" si="1"/>
        <v>0</v>
      </c>
      <c r="D314" s="585"/>
      <c r="E314" s="328"/>
    </row>
    <row r="315" spans="1:5" ht="13.5" customHeight="1">
      <c r="A315" s="358"/>
      <c r="B315" s="331" t="s">
        <v>210</v>
      </c>
      <c r="C315" s="327">
        <f t="shared" si="1"/>
        <v>0</v>
      </c>
      <c r="D315" s="585"/>
      <c r="E315" s="328"/>
    </row>
    <row r="316" spans="1:5" ht="12.75" customHeight="1">
      <c r="A316" s="358"/>
      <c r="B316" s="331" t="s">
        <v>376</v>
      </c>
      <c r="C316" s="327">
        <f>C119+C52</f>
        <v>0</v>
      </c>
      <c r="D316" s="585"/>
      <c r="E316" s="328"/>
    </row>
    <row r="317" spans="1:5" ht="12.75" customHeight="1">
      <c r="A317" s="358"/>
      <c r="B317" s="332" t="s">
        <v>518</v>
      </c>
      <c r="C317" s="327">
        <f>SUM(C19+C53+C86+C120+C153+C186+C217+C250+C283)</f>
        <v>0</v>
      </c>
      <c r="D317" s="585"/>
      <c r="E317" s="328"/>
    </row>
    <row r="318" spans="1:5" ht="12.75" customHeight="1" thickBot="1">
      <c r="A318" s="358"/>
      <c r="B318" s="333" t="s">
        <v>211</v>
      </c>
      <c r="C318" s="327">
        <f>SUM(C20+C54+C87+C121+C154+C187+C218+C251+C284)</f>
        <v>0</v>
      </c>
      <c r="D318" s="585"/>
      <c r="E318" s="771"/>
    </row>
    <row r="319" spans="1:5" ht="12.75" customHeight="1" thickBot="1">
      <c r="A319" s="358"/>
      <c r="B319" s="335" t="s">
        <v>372</v>
      </c>
      <c r="C319" s="336">
        <f>SUM(C310+C313+C314+C315+C318+C316)</f>
        <v>0</v>
      </c>
      <c r="D319" s="853"/>
      <c r="E319" s="889"/>
    </row>
    <row r="320" spans="1:5" ht="12.75" customHeight="1" thickBot="1">
      <c r="A320" s="358"/>
      <c r="B320" s="338" t="s">
        <v>73</v>
      </c>
      <c r="C320" s="339">
        <f>SUM(C319+C309)</f>
        <v>0</v>
      </c>
      <c r="D320" s="859"/>
      <c r="E320" s="889"/>
    </row>
    <row r="321" spans="1:5" ht="12.75" customHeight="1" thickBot="1">
      <c r="A321" s="358"/>
      <c r="B321" s="843" t="s">
        <v>532</v>
      </c>
      <c r="C321" s="339"/>
      <c r="D321" s="863"/>
      <c r="E321" s="889"/>
    </row>
    <row r="322" spans="1:5" ht="12.75" customHeight="1" thickBot="1">
      <c r="A322" s="358"/>
      <c r="B322" s="340" t="s">
        <v>74</v>
      </c>
      <c r="C322" s="341"/>
      <c r="D322" s="864"/>
      <c r="E322" s="889"/>
    </row>
    <row r="323" spans="1:5" ht="12.75" customHeight="1">
      <c r="A323" s="358"/>
      <c r="B323" s="828" t="s">
        <v>484</v>
      </c>
      <c r="C323" s="343">
        <f>SUM(C25+C59+C92+C126+C159+C192+C223+C256+C289)</f>
        <v>0</v>
      </c>
      <c r="D323" s="586"/>
      <c r="E323" s="328"/>
    </row>
    <row r="324" spans="1:5" ht="12.75" customHeight="1" thickBot="1">
      <c r="A324" s="358"/>
      <c r="B324" s="345" t="s">
        <v>525</v>
      </c>
      <c r="C324" s="334">
        <f>SUM(C26+C60+C93+C127+C160+C193+C224+C257+C290)</f>
        <v>1034651</v>
      </c>
      <c r="D324" s="852">
        <f>SUM(D26+D60+D93+D127+D160+D193+D224+D257+D290)</f>
        <v>1096327</v>
      </c>
      <c r="E324" s="771">
        <f>SUM(D324/C324)</f>
        <v>1.059610438688988</v>
      </c>
    </row>
    <row r="325" spans="1:5" ht="12.75" customHeight="1" thickBot="1">
      <c r="A325" s="358"/>
      <c r="B325" s="346" t="s">
        <v>67</v>
      </c>
      <c r="C325" s="347">
        <f>SUM(C323:C324)</f>
        <v>1034651</v>
      </c>
      <c r="D325" s="850">
        <f>SUM(D323:D324)</f>
        <v>1096327</v>
      </c>
      <c r="E325" s="890">
        <f>SUM(D325/C325)</f>
        <v>1.059610438688988</v>
      </c>
    </row>
    <row r="326" spans="1:5" ht="12.75" customHeight="1" thickBot="1">
      <c r="A326" s="358"/>
      <c r="B326" s="256" t="s">
        <v>484</v>
      </c>
      <c r="C326" s="347"/>
      <c r="D326" s="846">
        <f>SUM(D29+D63+D96+D130+D163+D227+D260+D293)</f>
        <v>0</v>
      </c>
      <c r="E326" s="889"/>
    </row>
    <row r="327" spans="1:5" ht="12.75" customHeight="1" thickBot="1">
      <c r="A327" s="358"/>
      <c r="B327" s="346" t="s">
        <v>69</v>
      </c>
      <c r="C327" s="347"/>
      <c r="D327" s="850">
        <f>SUM(D326)</f>
        <v>0</v>
      </c>
      <c r="E327" s="889"/>
    </row>
    <row r="328" spans="1:5" ht="12.75" customHeight="1" thickBot="1">
      <c r="A328" s="358"/>
      <c r="B328" s="361" t="s">
        <v>81</v>
      </c>
      <c r="C328" s="362">
        <f>SUM(C320+C322+C325)</f>
        <v>1034651</v>
      </c>
      <c r="D328" s="865">
        <f>SUM(D320+D322+D325+D327)</f>
        <v>1096327</v>
      </c>
      <c r="E328" s="890">
        <f>SUM(D328/C328)</f>
        <v>1.059610438688988</v>
      </c>
    </row>
    <row r="329" spans="1:5" ht="13.5">
      <c r="A329" s="358"/>
      <c r="B329" s="351" t="s">
        <v>349</v>
      </c>
      <c r="C329" s="327">
        <f aca="true" t="shared" si="2" ref="C329:D333">SUM(C31+C65+C98+C132+C165+C196+C229+C262+C295)</f>
        <v>791437</v>
      </c>
      <c r="D329" s="585">
        <f t="shared" si="2"/>
        <v>857595</v>
      </c>
      <c r="E329" s="328">
        <f>SUM(D329/C329)</f>
        <v>1.0835922505518443</v>
      </c>
    </row>
    <row r="330" spans="1:5" ht="12">
      <c r="A330" s="321"/>
      <c r="B330" s="351" t="s">
        <v>350</v>
      </c>
      <c r="C330" s="327">
        <f t="shared" si="2"/>
        <v>190816</v>
      </c>
      <c r="D330" s="585">
        <f t="shared" si="2"/>
        <v>183533</v>
      </c>
      <c r="E330" s="328">
        <f>SUM(D330/C330)</f>
        <v>0.9618323411034714</v>
      </c>
    </row>
    <row r="331" spans="1:5" ht="12">
      <c r="A331" s="321"/>
      <c r="B331" s="351" t="s">
        <v>351</v>
      </c>
      <c r="C331" s="327">
        <f t="shared" si="2"/>
        <v>40682</v>
      </c>
      <c r="D331" s="585">
        <f t="shared" si="2"/>
        <v>40682</v>
      </c>
      <c r="E331" s="328">
        <f>SUM(D331/C331)</f>
        <v>1</v>
      </c>
    </row>
    <row r="332" spans="1:5" ht="12">
      <c r="A332" s="321"/>
      <c r="B332" s="352" t="s">
        <v>353</v>
      </c>
      <c r="C332" s="327">
        <f t="shared" si="2"/>
        <v>0</v>
      </c>
      <c r="D332" s="585">
        <f t="shared" si="2"/>
        <v>0</v>
      </c>
      <c r="E332" s="328"/>
    </row>
    <row r="333" spans="1:5" ht="12.75" thickBot="1">
      <c r="A333" s="321"/>
      <c r="B333" s="353" t="s">
        <v>352</v>
      </c>
      <c r="C333" s="327">
        <f t="shared" si="2"/>
        <v>0</v>
      </c>
      <c r="D333" s="585">
        <f t="shared" si="2"/>
        <v>0</v>
      </c>
      <c r="E333" s="771"/>
    </row>
    <row r="334" spans="1:5" ht="12.75" thickBot="1">
      <c r="A334" s="321"/>
      <c r="B334" s="354" t="s">
        <v>66</v>
      </c>
      <c r="C334" s="336">
        <f>SUM(C329:C333)</f>
        <v>1022935</v>
      </c>
      <c r="D334" s="853">
        <f>SUM(D329:D333)</f>
        <v>1081810</v>
      </c>
      <c r="E334" s="890">
        <f>SUM(D334/C334)</f>
        <v>1.0575549766114172</v>
      </c>
    </row>
    <row r="335" spans="1:5" ht="12">
      <c r="A335" s="321"/>
      <c r="B335" s="351" t="s">
        <v>266</v>
      </c>
      <c r="C335" s="327">
        <f>SUM(C301+C268+C235+C202+C171+C138+C104+C71+C37)</f>
        <v>11716</v>
      </c>
      <c r="D335" s="585">
        <f>SUM(D301+D268+D235+D202+D171+D138+D104+D71+D37)</f>
        <v>14517</v>
      </c>
      <c r="E335" s="328">
        <f>SUM(D335/C335)</f>
        <v>1.23907476954592</v>
      </c>
    </row>
    <row r="336" spans="1:5" ht="12">
      <c r="A336" s="321"/>
      <c r="B336" s="351" t="s">
        <v>267</v>
      </c>
      <c r="C336" s="327">
        <f>C38+C72+C105+C139+C172+C203+C236+C269</f>
        <v>0</v>
      </c>
      <c r="D336" s="585">
        <f>D38+D72+D105+D139+D172+D203+D236+D269</f>
        <v>0</v>
      </c>
      <c r="E336" s="328"/>
    </row>
    <row r="337" spans="1:5" ht="12.75" thickBot="1">
      <c r="A337" s="321"/>
      <c r="B337" s="353" t="s">
        <v>493</v>
      </c>
      <c r="C337" s="334"/>
      <c r="D337" s="852"/>
      <c r="E337" s="771"/>
    </row>
    <row r="338" spans="1:5" ht="12.75" thickBot="1">
      <c r="A338" s="321"/>
      <c r="B338" s="355" t="s">
        <v>72</v>
      </c>
      <c r="C338" s="336">
        <f>SUM(C335:C337)</f>
        <v>11716</v>
      </c>
      <c r="D338" s="853">
        <f>SUM(D335:D337)</f>
        <v>14517</v>
      </c>
      <c r="E338" s="890">
        <f>SUM(D338/C338)</f>
        <v>1.23907476954592</v>
      </c>
    </row>
    <row r="339" spans="1:5" ht="14.25" thickBot="1">
      <c r="A339" s="318"/>
      <c r="B339" s="356" t="s">
        <v>118</v>
      </c>
      <c r="C339" s="350">
        <f>SUM(C334+C338)</f>
        <v>1034651</v>
      </c>
      <c r="D339" s="851">
        <f>SUM(D334+D338)</f>
        <v>1096327</v>
      </c>
      <c r="E339" s="890">
        <f>SUM(D339/C339)</f>
        <v>1.059610438688988</v>
      </c>
    </row>
    <row r="340" spans="1:5" ht="13.5">
      <c r="A340" s="235">
        <v>2795</v>
      </c>
      <c r="B340" s="363" t="s">
        <v>27</v>
      </c>
      <c r="C340" s="364"/>
      <c r="D340" s="866"/>
      <c r="E340" s="328"/>
    </row>
    <row r="341" spans="1:5" ht="12" customHeight="1">
      <c r="A341" s="321"/>
      <c r="B341" s="323" t="s">
        <v>202</v>
      </c>
      <c r="C341" s="321"/>
      <c r="D341" s="617"/>
      <c r="E341" s="328"/>
    </row>
    <row r="342" spans="1:5" ht="12.75" thickBot="1">
      <c r="A342" s="321"/>
      <c r="B342" s="324" t="s">
        <v>203</v>
      </c>
      <c r="C342" s="334"/>
      <c r="D342" s="852"/>
      <c r="E342" s="771"/>
    </row>
    <row r="343" spans="1:5" ht="12.75" thickBot="1">
      <c r="A343" s="321"/>
      <c r="B343" s="325" t="s">
        <v>216</v>
      </c>
      <c r="C343" s="365"/>
      <c r="D343" s="867"/>
      <c r="E343" s="889"/>
    </row>
    <row r="344" spans="1:5" ht="12">
      <c r="A344" s="321"/>
      <c r="B344" s="323" t="s">
        <v>205</v>
      </c>
      <c r="C344" s="327">
        <f>SUM(C345:C346)</f>
        <v>22752</v>
      </c>
      <c r="D344" s="585">
        <f>SUM(D345:D346)</f>
        <v>36422</v>
      </c>
      <c r="E344" s="328">
        <f>SUM(D344/C344)</f>
        <v>1.600826300984529</v>
      </c>
    </row>
    <row r="345" spans="1:5" ht="12.75">
      <c r="A345" s="321"/>
      <c r="B345" s="329" t="s">
        <v>206</v>
      </c>
      <c r="C345" s="330"/>
      <c r="D345" s="856"/>
      <c r="E345" s="328"/>
    </row>
    <row r="346" spans="1:5" ht="12.75">
      <c r="A346" s="321"/>
      <c r="B346" s="329" t="s">
        <v>207</v>
      </c>
      <c r="C346" s="330">
        <v>22752</v>
      </c>
      <c r="D346" s="868">
        <v>36422</v>
      </c>
      <c r="E346" s="328">
        <f>SUM(D346/C346)</f>
        <v>1.600826300984529</v>
      </c>
    </row>
    <row r="347" spans="1:5" ht="12">
      <c r="A347" s="321"/>
      <c r="B347" s="331" t="s">
        <v>208</v>
      </c>
      <c r="C347" s="327">
        <v>4942</v>
      </c>
      <c r="D347" s="869">
        <v>3324</v>
      </c>
      <c r="E347" s="328">
        <f>SUM(D347/C347)</f>
        <v>0.6726021853500607</v>
      </c>
    </row>
    <row r="348" spans="1:5" ht="12">
      <c r="A348" s="321"/>
      <c r="B348" s="331" t="s">
        <v>209</v>
      </c>
      <c r="C348" s="327">
        <v>125025</v>
      </c>
      <c r="D348" s="869">
        <v>126992</v>
      </c>
      <c r="E348" s="328">
        <f>SUM(D348/C348)</f>
        <v>1.0157328534293142</v>
      </c>
    </row>
    <row r="349" spans="1:5" ht="12">
      <c r="A349" s="321"/>
      <c r="B349" s="331" t="s">
        <v>210</v>
      </c>
      <c r="C349" s="327">
        <v>41234</v>
      </c>
      <c r="D349" s="869">
        <v>45019</v>
      </c>
      <c r="E349" s="328">
        <f>SUM(D349/C349)</f>
        <v>1.091793180385119</v>
      </c>
    </row>
    <row r="350" spans="1:5" ht="12">
      <c r="A350" s="321"/>
      <c r="B350" s="332" t="s">
        <v>518</v>
      </c>
      <c r="C350" s="327"/>
      <c r="D350" s="585"/>
      <c r="E350" s="328"/>
    </row>
    <row r="351" spans="1:5" ht="12.75" thickBot="1">
      <c r="A351" s="321"/>
      <c r="B351" s="333" t="s">
        <v>211</v>
      </c>
      <c r="C351" s="327"/>
      <c r="D351" s="585"/>
      <c r="E351" s="771"/>
    </row>
    <row r="352" spans="1:5" ht="12.75" thickBot="1">
      <c r="A352" s="321"/>
      <c r="B352" s="335" t="s">
        <v>372</v>
      </c>
      <c r="C352" s="336">
        <f>SUM(C344+C347+C348+C349+C351)</f>
        <v>193953</v>
      </c>
      <c r="D352" s="853">
        <f>SUM(D344+D347+D348+D349+D351+D350)</f>
        <v>211757</v>
      </c>
      <c r="E352" s="890">
        <f>SUM(D352/C352)</f>
        <v>1.0917954349765149</v>
      </c>
    </row>
    <row r="353" spans="1:5" ht="13.5" thickBot="1">
      <c r="A353" s="321"/>
      <c r="B353" s="338" t="s">
        <v>73</v>
      </c>
      <c r="C353" s="339">
        <f>SUM(C352+C343)</f>
        <v>193953</v>
      </c>
      <c r="D353" s="339">
        <f>SUM(D352+D343)</f>
        <v>211757</v>
      </c>
      <c r="E353" s="890">
        <f>SUM(D353/C353)</f>
        <v>1.0917954349765149</v>
      </c>
    </row>
    <row r="354" spans="1:5" ht="13.5" thickBot="1">
      <c r="A354" s="321"/>
      <c r="B354" s="843" t="s">
        <v>452</v>
      </c>
      <c r="C354" s="666"/>
      <c r="D354" s="846"/>
      <c r="E354" s="889"/>
    </row>
    <row r="355" spans="1:5" ht="12.75" thickBot="1">
      <c r="A355" s="321"/>
      <c r="B355" s="340" t="s">
        <v>74</v>
      </c>
      <c r="C355" s="667"/>
      <c r="D355" s="847"/>
      <c r="E355" s="889"/>
    </row>
    <row r="356" spans="1:5" ht="12">
      <c r="A356" s="321"/>
      <c r="B356" s="828" t="s">
        <v>484</v>
      </c>
      <c r="C356" s="343"/>
      <c r="D356" s="586"/>
      <c r="E356" s="328"/>
    </row>
    <row r="357" spans="1:5" ht="12">
      <c r="A357" s="321"/>
      <c r="B357" s="344" t="s">
        <v>525</v>
      </c>
      <c r="C357" s="327">
        <v>821317</v>
      </c>
      <c r="D357" s="585">
        <v>842152</v>
      </c>
      <c r="E357" s="328">
        <f aca="true" t="shared" si="3" ref="E357:E363">SUM(D357/C357)</f>
        <v>1.0253677934342038</v>
      </c>
    </row>
    <row r="358" spans="1:5" ht="12.75" thickBot="1">
      <c r="A358" s="321"/>
      <c r="B358" s="345" t="s">
        <v>528</v>
      </c>
      <c r="C358" s="334">
        <v>368994</v>
      </c>
      <c r="D358" s="849">
        <v>375468</v>
      </c>
      <c r="E358" s="771">
        <f t="shared" si="3"/>
        <v>1.0175450007317193</v>
      </c>
    </row>
    <row r="359" spans="1:5" ht="13.5" thickBot="1">
      <c r="A359" s="321"/>
      <c r="B359" s="346" t="s">
        <v>67</v>
      </c>
      <c r="C359" s="347">
        <f>SUM(C356:C358)</f>
        <v>1190311</v>
      </c>
      <c r="D359" s="850">
        <f>SUM(D356:D358)</f>
        <v>1217620</v>
      </c>
      <c r="E359" s="890">
        <f t="shared" si="3"/>
        <v>1.0229427435350928</v>
      </c>
    </row>
    <row r="360" spans="1:5" ht="14.25" thickBot="1">
      <c r="A360" s="321"/>
      <c r="B360" s="349" t="s">
        <v>81</v>
      </c>
      <c r="C360" s="350">
        <f>SUM(C353+C355+C359)</f>
        <v>1384264</v>
      </c>
      <c r="D360" s="851">
        <f>SUM(D353+D355+D359)</f>
        <v>1429377</v>
      </c>
      <c r="E360" s="890">
        <f t="shared" si="3"/>
        <v>1.0325898816988668</v>
      </c>
    </row>
    <row r="361" spans="1:5" ht="12">
      <c r="A361" s="321"/>
      <c r="B361" s="351" t="s">
        <v>349</v>
      </c>
      <c r="C361" s="327">
        <v>369258</v>
      </c>
      <c r="D361" s="869">
        <v>390370</v>
      </c>
      <c r="E361" s="328">
        <f t="shared" si="3"/>
        <v>1.0571741167422235</v>
      </c>
    </row>
    <row r="362" spans="1:5" ht="12">
      <c r="A362" s="321"/>
      <c r="B362" s="351" t="s">
        <v>350</v>
      </c>
      <c r="C362" s="327">
        <v>92376</v>
      </c>
      <c r="D362" s="869">
        <v>86820</v>
      </c>
      <c r="E362" s="328">
        <f t="shared" si="3"/>
        <v>0.9398545076643284</v>
      </c>
    </row>
    <row r="363" spans="1:5" ht="12">
      <c r="A363" s="321"/>
      <c r="B363" s="351" t="s">
        <v>351</v>
      </c>
      <c r="C363" s="327">
        <v>897630</v>
      </c>
      <c r="D363" s="869">
        <v>927187</v>
      </c>
      <c r="E363" s="328">
        <f t="shared" si="3"/>
        <v>1.0329278210398494</v>
      </c>
    </row>
    <row r="364" spans="1:5" ht="12">
      <c r="A364" s="321"/>
      <c r="B364" s="352" t="s">
        <v>353</v>
      </c>
      <c r="C364" s="327"/>
      <c r="D364" s="585"/>
      <c r="E364" s="328"/>
    </row>
    <row r="365" spans="1:5" ht="12.75" thickBot="1">
      <c r="A365" s="321"/>
      <c r="B365" s="353" t="s">
        <v>352</v>
      </c>
      <c r="C365" s="327"/>
      <c r="D365" s="585"/>
      <c r="E365" s="771"/>
    </row>
    <row r="366" spans="1:5" ht="12.75" thickBot="1">
      <c r="A366" s="321"/>
      <c r="B366" s="354" t="s">
        <v>66</v>
      </c>
      <c r="C366" s="336">
        <f>SUM(C361:C365)</f>
        <v>1359264</v>
      </c>
      <c r="D366" s="853">
        <f>SUM(D361:D365)</f>
        <v>1404377</v>
      </c>
      <c r="E366" s="890">
        <f>SUM(D366/C366)</f>
        <v>1.0331892847894155</v>
      </c>
    </row>
    <row r="367" spans="1:5" ht="12">
      <c r="A367" s="321"/>
      <c r="B367" s="351" t="s">
        <v>266</v>
      </c>
      <c r="C367" s="327">
        <v>25000</v>
      </c>
      <c r="D367" s="585">
        <v>25000</v>
      </c>
      <c r="E367" s="328">
        <f>SUM(D367/C367)</f>
        <v>1</v>
      </c>
    </row>
    <row r="368" spans="1:5" ht="12">
      <c r="A368" s="321"/>
      <c r="B368" s="351" t="s">
        <v>267</v>
      </c>
      <c r="C368" s="327"/>
      <c r="D368" s="585"/>
      <c r="E368" s="328"/>
    </row>
    <row r="369" spans="1:5" ht="12.75" thickBot="1">
      <c r="A369" s="321"/>
      <c r="B369" s="353" t="s">
        <v>493</v>
      </c>
      <c r="C369" s="327"/>
      <c r="D369" s="585"/>
      <c r="E369" s="771"/>
    </row>
    <row r="370" spans="1:5" ht="12.75" thickBot="1">
      <c r="A370" s="321"/>
      <c r="B370" s="355" t="s">
        <v>72</v>
      </c>
      <c r="C370" s="336">
        <f>SUM(C367:C369)</f>
        <v>25000</v>
      </c>
      <c r="D370" s="853">
        <f>SUM(D367:D369)</f>
        <v>25000</v>
      </c>
      <c r="E370" s="890">
        <f>SUM(D370/C370)</f>
        <v>1</v>
      </c>
    </row>
    <row r="371" spans="1:5" ht="14.25" thickBot="1">
      <c r="A371" s="318"/>
      <c r="B371" s="356" t="s">
        <v>118</v>
      </c>
      <c r="C371" s="350">
        <f>SUM(C366+C370)</f>
        <v>1384264</v>
      </c>
      <c r="D371" s="851">
        <f>SUM(D366+D370)</f>
        <v>1429377</v>
      </c>
      <c r="E371" s="890">
        <f>SUM(D371/C371)</f>
        <v>1.0325898816988668</v>
      </c>
    </row>
    <row r="372" spans="1:5" ht="13.5">
      <c r="A372" s="233">
        <v>2799</v>
      </c>
      <c r="B372" s="236" t="s">
        <v>90</v>
      </c>
      <c r="C372" s="360"/>
      <c r="D372" s="860"/>
      <c r="E372" s="328"/>
    </row>
    <row r="373" spans="1:5" ht="12">
      <c r="A373" s="321"/>
      <c r="B373" s="323" t="s">
        <v>202</v>
      </c>
      <c r="C373" s="321"/>
      <c r="D373" s="617"/>
      <c r="E373" s="328"/>
    </row>
    <row r="374" spans="1:5" ht="12.75" thickBot="1">
      <c r="A374" s="321"/>
      <c r="B374" s="324" t="s">
        <v>203</v>
      </c>
      <c r="C374" s="366">
        <f>C308+C342</f>
        <v>0</v>
      </c>
      <c r="D374" s="861">
        <f>D308+D342</f>
        <v>0</v>
      </c>
      <c r="E374" s="771"/>
    </row>
    <row r="375" spans="1:5" ht="12.75" thickBot="1">
      <c r="A375" s="321"/>
      <c r="B375" s="325" t="s">
        <v>216</v>
      </c>
      <c r="C375" s="367">
        <f>SUM(C374)</f>
        <v>0</v>
      </c>
      <c r="D375" s="862">
        <f>SUM(D374)</f>
        <v>0</v>
      </c>
      <c r="E375" s="889"/>
    </row>
    <row r="376" spans="1:5" ht="12">
      <c r="A376" s="321"/>
      <c r="B376" s="323" t="s">
        <v>205</v>
      </c>
      <c r="C376" s="327">
        <f>SUM(C377:C378)</f>
        <v>22752</v>
      </c>
      <c r="D376" s="585">
        <f>SUM(D377:D378)</f>
        <v>36422</v>
      </c>
      <c r="E376" s="328">
        <f>SUM(D376/C376)</f>
        <v>1.600826300984529</v>
      </c>
    </row>
    <row r="377" spans="1:5" ht="12.75">
      <c r="A377" s="321"/>
      <c r="B377" s="329" t="s">
        <v>206</v>
      </c>
      <c r="C377" s="330">
        <f aca="true" t="shared" si="4" ref="C377:D381">SUM(C345+C311)</f>
        <v>0</v>
      </c>
      <c r="D377" s="856">
        <f t="shared" si="4"/>
        <v>0</v>
      </c>
      <c r="E377" s="328"/>
    </row>
    <row r="378" spans="1:5" ht="12.75">
      <c r="A378" s="321"/>
      <c r="B378" s="329" t="s">
        <v>207</v>
      </c>
      <c r="C378" s="330">
        <f t="shared" si="4"/>
        <v>22752</v>
      </c>
      <c r="D378" s="856">
        <f t="shared" si="4"/>
        <v>36422</v>
      </c>
      <c r="E378" s="328">
        <f>SUM(D378/C378)</f>
        <v>1.600826300984529</v>
      </c>
    </row>
    <row r="379" spans="1:5" ht="12">
      <c r="A379" s="321"/>
      <c r="B379" s="331" t="s">
        <v>208</v>
      </c>
      <c r="C379" s="327">
        <f t="shared" si="4"/>
        <v>4942</v>
      </c>
      <c r="D379" s="585">
        <f t="shared" si="4"/>
        <v>3324</v>
      </c>
      <c r="E379" s="328">
        <f>SUM(D379/C379)</f>
        <v>0.6726021853500607</v>
      </c>
    </row>
    <row r="380" spans="1:5" ht="12">
      <c r="A380" s="321"/>
      <c r="B380" s="331" t="s">
        <v>209</v>
      </c>
      <c r="C380" s="327">
        <f t="shared" si="4"/>
        <v>125025</v>
      </c>
      <c r="D380" s="585">
        <f t="shared" si="4"/>
        <v>126992</v>
      </c>
      <c r="E380" s="328">
        <f>SUM(D380/C380)</f>
        <v>1.0157328534293142</v>
      </c>
    </row>
    <row r="381" spans="1:5" ht="12">
      <c r="A381" s="321"/>
      <c r="B381" s="331" t="s">
        <v>210</v>
      </c>
      <c r="C381" s="327">
        <f t="shared" si="4"/>
        <v>41234</v>
      </c>
      <c r="D381" s="585">
        <f t="shared" si="4"/>
        <v>45019</v>
      </c>
      <c r="E381" s="328">
        <f>SUM(D381/C381)</f>
        <v>1.091793180385119</v>
      </c>
    </row>
    <row r="382" spans="1:5" ht="12">
      <c r="A382" s="321"/>
      <c r="B382" s="331" t="s">
        <v>376</v>
      </c>
      <c r="C382" s="327">
        <f>C316</f>
        <v>0</v>
      </c>
      <c r="D382" s="585">
        <f>D316</f>
        <v>0</v>
      </c>
      <c r="E382" s="328"/>
    </row>
    <row r="383" spans="1:5" ht="12">
      <c r="A383" s="321"/>
      <c r="B383" s="332" t="s">
        <v>518</v>
      </c>
      <c r="C383" s="327">
        <f>SUM(C350+C317)</f>
        <v>0</v>
      </c>
      <c r="D383" s="585">
        <f>SUM(D350+D317)</f>
        <v>0</v>
      </c>
      <c r="E383" s="328"/>
    </row>
    <row r="384" spans="1:5" ht="12.75" thickBot="1">
      <c r="A384" s="321"/>
      <c r="B384" s="333" t="s">
        <v>211</v>
      </c>
      <c r="C384" s="327">
        <f>SUM(C351+C318)</f>
        <v>0</v>
      </c>
      <c r="D384" s="585">
        <f>SUM(D351+D318)</f>
        <v>0</v>
      </c>
      <c r="E384" s="771"/>
    </row>
    <row r="385" spans="1:5" ht="12.75" thickBot="1">
      <c r="A385" s="321"/>
      <c r="B385" s="335" t="s">
        <v>372</v>
      </c>
      <c r="C385" s="336">
        <f>SUM(C376+C379+C380+C381+C384+C382)</f>
        <v>193953</v>
      </c>
      <c r="D385" s="853">
        <f>SUM(D376+D379+D380+D381+D384+D382+D383)</f>
        <v>211757</v>
      </c>
      <c r="E385" s="890">
        <f>SUM(D385/C385)</f>
        <v>1.0917954349765149</v>
      </c>
    </row>
    <row r="386" spans="1:5" ht="13.5" thickBot="1">
      <c r="A386" s="321"/>
      <c r="B386" s="338" t="s">
        <v>73</v>
      </c>
      <c r="C386" s="339">
        <f>SUM(C385+C375)</f>
        <v>193953</v>
      </c>
      <c r="D386" s="859">
        <f>SUM(D385+D375)</f>
        <v>211757</v>
      </c>
      <c r="E386" s="888">
        <f>SUM(D386/C386)</f>
        <v>1.0917954349765149</v>
      </c>
    </row>
    <row r="387" spans="1:5" ht="12.75">
      <c r="A387" s="321"/>
      <c r="B387" s="882" t="s">
        <v>532</v>
      </c>
      <c r="C387" s="883"/>
      <c r="D387" s="848">
        <f>SUM(D321)</f>
        <v>0</v>
      </c>
      <c r="E387" s="328"/>
    </row>
    <row r="388" spans="1:5" ht="13.5" thickBot="1">
      <c r="A388" s="321"/>
      <c r="B388" s="843" t="s">
        <v>533</v>
      </c>
      <c r="C388" s="666"/>
      <c r="D388" s="846">
        <f>SUM(D354)</f>
        <v>0</v>
      </c>
      <c r="E388" s="771"/>
    </row>
    <row r="389" spans="1:5" ht="12.75" thickBot="1">
      <c r="A389" s="321"/>
      <c r="B389" s="340" t="s">
        <v>74</v>
      </c>
      <c r="C389" s="341"/>
      <c r="D389" s="870">
        <f>SUM(D387:D388)</f>
        <v>0</v>
      </c>
      <c r="E389" s="889"/>
    </row>
    <row r="390" spans="1:5" ht="12">
      <c r="A390" s="321"/>
      <c r="B390" s="828" t="s">
        <v>484</v>
      </c>
      <c r="C390" s="343">
        <f>SUM(C356+C323)</f>
        <v>0</v>
      </c>
      <c r="D390" s="586">
        <f>SUM(D356+D323)</f>
        <v>0</v>
      </c>
      <c r="E390" s="328"/>
    </row>
    <row r="391" spans="1:5" ht="12">
      <c r="A391" s="321"/>
      <c r="B391" s="344" t="s">
        <v>525</v>
      </c>
      <c r="C391" s="327">
        <f>SUM(C357+C324)</f>
        <v>1855968</v>
      </c>
      <c r="D391" s="585">
        <f>SUM(D357+D324)</f>
        <v>1938479</v>
      </c>
      <c r="E391" s="328">
        <f>SUM(D391/C391)</f>
        <v>1.0444571242607632</v>
      </c>
    </row>
    <row r="392" spans="1:5" ht="12.75" thickBot="1">
      <c r="A392" s="321"/>
      <c r="B392" s="345" t="s">
        <v>528</v>
      </c>
      <c r="C392" s="334">
        <f>SUM(C358)</f>
        <v>368994</v>
      </c>
      <c r="D392" s="852">
        <f>SUM(D358)</f>
        <v>375468</v>
      </c>
      <c r="E392" s="771">
        <f>SUM(D392/C392)</f>
        <v>1.0175450007317193</v>
      </c>
    </row>
    <row r="393" spans="1:5" ht="13.5" thickBot="1">
      <c r="A393" s="321"/>
      <c r="B393" s="346" t="s">
        <v>67</v>
      </c>
      <c r="C393" s="347">
        <f>SUM(C390:C392)</f>
        <v>2224962</v>
      </c>
      <c r="D393" s="850">
        <f>SUM(D390:D392)</f>
        <v>2313947</v>
      </c>
      <c r="E393" s="890">
        <f>SUM(D393/C393)</f>
        <v>1.0399939414695623</v>
      </c>
    </row>
    <row r="394" spans="1:5" ht="13.5" thickBot="1">
      <c r="A394" s="321"/>
      <c r="B394" s="256" t="s">
        <v>484</v>
      </c>
      <c r="C394" s="347"/>
      <c r="D394" s="846">
        <f>SUM(D327)</f>
        <v>0</v>
      </c>
      <c r="E394" s="889"/>
    </row>
    <row r="395" spans="1:5" ht="13.5" thickBot="1">
      <c r="A395" s="321"/>
      <c r="B395" s="346" t="s">
        <v>69</v>
      </c>
      <c r="C395" s="347"/>
      <c r="D395" s="850">
        <f>SUM(D394)</f>
        <v>0</v>
      </c>
      <c r="E395" s="889"/>
    </row>
    <row r="396" spans="1:5" ht="14.25" thickBot="1">
      <c r="A396" s="321"/>
      <c r="B396" s="349" t="s">
        <v>81</v>
      </c>
      <c r="C396" s="350">
        <f>SUM(C386+C389+C393)</f>
        <v>2418915</v>
      </c>
      <c r="D396" s="851">
        <f>SUM(D386+D389+D393+D395)</f>
        <v>2525704</v>
      </c>
      <c r="E396" s="890">
        <f>SUM(D396/C396)</f>
        <v>1.0441474793450782</v>
      </c>
    </row>
    <row r="397" spans="1:5" ht="12">
      <c r="A397" s="321"/>
      <c r="B397" s="351" t="s">
        <v>349</v>
      </c>
      <c r="C397" s="327">
        <f aca="true" t="shared" si="5" ref="C397:D401">SUM(C361+C329)</f>
        <v>1160695</v>
      </c>
      <c r="D397" s="585">
        <f t="shared" si="5"/>
        <v>1247965</v>
      </c>
      <c r="E397" s="328">
        <f>SUM(D397/C397)</f>
        <v>1.075187710811195</v>
      </c>
    </row>
    <row r="398" spans="1:5" ht="12">
      <c r="A398" s="321"/>
      <c r="B398" s="351" t="s">
        <v>350</v>
      </c>
      <c r="C398" s="327">
        <f t="shared" si="5"/>
        <v>283192</v>
      </c>
      <c r="D398" s="585">
        <f t="shared" si="5"/>
        <v>270353</v>
      </c>
      <c r="E398" s="328">
        <f>SUM(D398/C398)</f>
        <v>0.9546632673239357</v>
      </c>
    </row>
    <row r="399" spans="1:5" ht="12">
      <c r="A399" s="321"/>
      <c r="B399" s="351" t="s">
        <v>351</v>
      </c>
      <c r="C399" s="327">
        <f t="shared" si="5"/>
        <v>938312</v>
      </c>
      <c r="D399" s="585">
        <f t="shared" si="5"/>
        <v>967869</v>
      </c>
      <c r="E399" s="328">
        <f>SUM(D399/C399)</f>
        <v>1.0315001833078976</v>
      </c>
    </row>
    <row r="400" spans="1:5" ht="12">
      <c r="A400" s="321"/>
      <c r="B400" s="352" t="s">
        <v>353</v>
      </c>
      <c r="C400" s="327">
        <f t="shared" si="5"/>
        <v>0</v>
      </c>
      <c r="D400" s="585">
        <f t="shared" si="5"/>
        <v>0</v>
      </c>
      <c r="E400" s="328"/>
    </row>
    <row r="401" spans="1:5" ht="12.75" thickBot="1">
      <c r="A401" s="321"/>
      <c r="B401" s="353" t="s">
        <v>352</v>
      </c>
      <c r="C401" s="327">
        <f t="shared" si="5"/>
        <v>0</v>
      </c>
      <c r="D401" s="585">
        <f t="shared" si="5"/>
        <v>0</v>
      </c>
      <c r="E401" s="771"/>
    </row>
    <row r="402" spans="1:5" ht="12.75" thickBot="1">
      <c r="A402" s="321"/>
      <c r="B402" s="354" t="s">
        <v>66</v>
      </c>
      <c r="C402" s="336">
        <f>SUM(C397:C401)</f>
        <v>2382199</v>
      </c>
      <c r="D402" s="853">
        <f>SUM(D397:D401)</f>
        <v>2486187</v>
      </c>
      <c r="E402" s="890">
        <f>SUM(D402/C402)</f>
        <v>1.0436521046310572</v>
      </c>
    </row>
    <row r="403" spans="1:5" ht="12">
      <c r="A403" s="321"/>
      <c r="B403" s="351" t="s">
        <v>266</v>
      </c>
      <c r="C403" s="327">
        <f>SUM(C367+C335)</f>
        <v>36716</v>
      </c>
      <c r="D403" s="585">
        <f>SUM(D367+D335)</f>
        <v>39517</v>
      </c>
      <c r="E403" s="328">
        <f>SUM(D403/C403)</f>
        <v>1.0762882666957185</v>
      </c>
    </row>
    <row r="404" spans="1:5" ht="12">
      <c r="A404" s="321"/>
      <c r="B404" s="351" t="s">
        <v>267</v>
      </c>
      <c r="C404" s="327">
        <f>SUM(C368+C336)</f>
        <v>0</v>
      </c>
      <c r="D404" s="585">
        <f>SUM(D368+D336)</f>
        <v>0</v>
      </c>
      <c r="E404" s="328"/>
    </row>
    <row r="405" spans="1:5" ht="12.75" thickBot="1">
      <c r="A405" s="321"/>
      <c r="B405" s="353" t="s">
        <v>493</v>
      </c>
      <c r="C405" s="334"/>
      <c r="D405" s="852"/>
      <c r="E405" s="771"/>
    </row>
    <row r="406" spans="1:5" ht="12.75" thickBot="1">
      <c r="A406" s="321"/>
      <c r="B406" s="355" t="s">
        <v>72</v>
      </c>
      <c r="C406" s="336">
        <f>SUM(C403:C405)</f>
        <v>36716</v>
      </c>
      <c r="D406" s="853">
        <f>SUM(D403:D405)</f>
        <v>39517</v>
      </c>
      <c r="E406" s="890">
        <f>SUM(D406/C406)</f>
        <v>1.0762882666957185</v>
      </c>
    </row>
    <row r="407" spans="1:5" ht="14.25" thickBot="1">
      <c r="A407" s="318"/>
      <c r="B407" s="356" t="s">
        <v>118</v>
      </c>
      <c r="C407" s="350">
        <f>SUM(C402+C406)</f>
        <v>2418915</v>
      </c>
      <c r="D407" s="851">
        <f>SUM(D402+D406)</f>
        <v>2525704</v>
      </c>
      <c r="E407" s="890">
        <f>SUM(D407/C407)</f>
        <v>1.0441474793450782</v>
      </c>
    </row>
    <row r="408" spans="1:5" ht="13.5">
      <c r="A408" s="233">
        <v>2850</v>
      </c>
      <c r="B408" s="236" t="s">
        <v>364</v>
      </c>
      <c r="C408" s="327"/>
      <c r="D408" s="585"/>
      <c r="E408" s="328"/>
    </row>
    <row r="409" spans="1:5" ht="12" customHeight="1">
      <c r="A409" s="321"/>
      <c r="B409" s="323" t="s">
        <v>202</v>
      </c>
      <c r="C409" s="321"/>
      <c r="D409" s="617"/>
      <c r="E409" s="328"/>
    </row>
    <row r="410" spans="1:5" ht="12.75" thickBot="1">
      <c r="A410" s="321"/>
      <c r="B410" s="324" t="s">
        <v>203</v>
      </c>
      <c r="C410" s="596"/>
      <c r="D410" s="871"/>
      <c r="E410" s="771"/>
    </row>
    <row r="411" spans="1:5" ht="12.75" thickBot="1">
      <c r="A411" s="321"/>
      <c r="B411" s="325" t="s">
        <v>216</v>
      </c>
      <c r="C411" s="768"/>
      <c r="D411" s="872">
        <f>SUM(D410)</f>
        <v>0</v>
      </c>
      <c r="E411" s="771"/>
    </row>
    <row r="412" spans="1:5" ht="12">
      <c r="A412" s="321"/>
      <c r="B412" s="323" t="s">
        <v>205</v>
      </c>
      <c r="C412" s="327">
        <f>SUM(C413)</f>
        <v>945</v>
      </c>
      <c r="D412" s="585">
        <f>SUM(D413)</f>
        <v>945</v>
      </c>
      <c r="E412" s="328">
        <f>SUM(D412/C412)</f>
        <v>1</v>
      </c>
    </row>
    <row r="413" spans="1:5" ht="12.75">
      <c r="A413" s="321"/>
      <c r="B413" s="329" t="s">
        <v>206</v>
      </c>
      <c r="C413" s="330">
        <v>945</v>
      </c>
      <c r="D413" s="856">
        <v>945</v>
      </c>
      <c r="E413" s="328">
        <f>SUM(D413/C413)</f>
        <v>1</v>
      </c>
    </row>
    <row r="414" spans="1:5" ht="12.75">
      <c r="A414" s="321"/>
      <c r="B414" s="329" t="s">
        <v>207</v>
      </c>
      <c r="C414" s="330"/>
      <c r="D414" s="856"/>
      <c r="E414" s="328"/>
    </row>
    <row r="415" spans="1:5" ht="12">
      <c r="A415" s="321"/>
      <c r="B415" s="331" t="s">
        <v>208</v>
      </c>
      <c r="C415" s="327">
        <v>3850</v>
      </c>
      <c r="D415" s="585">
        <v>3850</v>
      </c>
      <c r="E415" s="328">
        <f>SUM(D415/C415)</f>
        <v>1</v>
      </c>
    </row>
    <row r="416" spans="1:5" ht="12">
      <c r="A416" s="321"/>
      <c r="B416" s="331" t="s">
        <v>209</v>
      </c>
      <c r="C416" s="327">
        <v>13362</v>
      </c>
      <c r="D416" s="585">
        <v>11979</v>
      </c>
      <c r="E416" s="328">
        <f>SUM(D416/C416)</f>
        <v>0.8964975303098338</v>
      </c>
    </row>
    <row r="417" spans="1:5" ht="12">
      <c r="A417" s="321"/>
      <c r="B417" s="331" t="s">
        <v>210</v>
      </c>
      <c r="C417" s="327">
        <v>3598</v>
      </c>
      <c r="D417" s="585">
        <v>3224</v>
      </c>
      <c r="E417" s="328">
        <f>SUM(D417/C417)</f>
        <v>0.896053362979433</v>
      </c>
    </row>
    <row r="418" spans="1:5" ht="12">
      <c r="A418" s="321"/>
      <c r="B418" s="331" t="s">
        <v>376</v>
      </c>
      <c r="C418" s="327"/>
      <c r="D418" s="585"/>
      <c r="E418" s="328"/>
    </row>
    <row r="419" spans="1:5" ht="12">
      <c r="A419" s="321"/>
      <c r="B419" s="332" t="s">
        <v>518</v>
      </c>
      <c r="C419" s="327"/>
      <c r="D419" s="585"/>
      <c r="E419" s="328"/>
    </row>
    <row r="420" spans="1:5" ht="12.75" thickBot="1">
      <c r="A420" s="321"/>
      <c r="B420" s="333" t="s">
        <v>211</v>
      </c>
      <c r="C420" s="327"/>
      <c r="D420" s="585"/>
      <c r="E420" s="771"/>
    </row>
    <row r="421" spans="1:5" ht="12.75" thickBot="1">
      <c r="A421" s="321"/>
      <c r="B421" s="335" t="s">
        <v>372</v>
      </c>
      <c r="C421" s="336">
        <f>SUM(C412+C415+C416+C417+C420)</f>
        <v>21755</v>
      </c>
      <c r="D421" s="853">
        <f>SUM(D412+D415+D416+D417+D420+D418)</f>
        <v>19998</v>
      </c>
      <c r="E421" s="890">
        <f>SUM(D421/C421)</f>
        <v>0.9192369570213744</v>
      </c>
    </row>
    <row r="422" spans="1:5" ht="13.5" thickBot="1">
      <c r="A422" s="321"/>
      <c r="B422" s="338" t="s">
        <v>73</v>
      </c>
      <c r="C422" s="339">
        <f>SUM(C421+C411)</f>
        <v>21755</v>
      </c>
      <c r="D422" s="859">
        <f>SUM(D421+D411)</f>
        <v>19998</v>
      </c>
      <c r="E422" s="890">
        <f>SUM(D422/C422)</f>
        <v>0.9192369570213744</v>
      </c>
    </row>
    <row r="423" spans="1:5" ht="12.75" thickBot="1">
      <c r="A423" s="321"/>
      <c r="B423" s="340" t="s">
        <v>74</v>
      </c>
      <c r="C423" s="667"/>
      <c r="D423" s="846"/>
      <c r="E423" s="889"/>
    </row>
    <row r="424" spans="1:5" ht="12">
      <c r="A424" s="321"/>
      <c r="B424" s="828" t="s">
        <v>484</v>
      </c>
      <c r="C424" s="343"/>
      <c r="D424" s="586"/>
      <c r="E424" s="328"/>
    </row>
    <row r="425" spans="1:5" ht="12">
      <c r="A425" s="321"/>
      <c r="B425" s="344" t="s">
        <v>525</v>
      </c>
      <c r="C425" s="327">
        <v>515876</v>
      </c>
      <c r="D425" s="585">
        <v>560156</v>
      </c>
      <c r="E425" s="328">
        <f aca="true" t="shared" si="6" ref="E425:E431">SUM(D425/C425)</f>
        <v>1.0858345804030425</v>
      </c>
    </row>
    <row r="426" spans="1:5" ht="12.75" thickBot="1">
      <c r="A426" s="321"/>
      <c r="B426" s="345" t="s">
        <v>528</v>
      </c>
      <c r="C426" s="334">
        <v>10500</v>
      </c>
      <c r="D426" s="852">
        <v>14100</v>
      </c>
      <c r="E426" s="771">
        <f t="shared" si="6"/>
        <v>1.3428571428571427</v>
      </c>
    </row>
    <row r="427" spans="1:5" ht="13.5" thickBot="1">
      <c r="A427" s="321"/>
      <c r="B427" s="346" t="s">
        <v>67</v>
      </c>
      <c r="C427" s="761">
        <f>SUM(C424:C426)</f>
        <v>526376</v>
      </c>
      <c r="D427" s="864">
        <f>SUM(D424:D426)</f>
        <v>574256</v>
      </c>
      <c r="E427" s="890">
        <f t="shared" si="6"/>
        <v>1.0909615939936472</v>
      </c>
    </row>
    <row r="428" spans="1:5" ht="14.25" thickBot="1">
      <c r="A428" s="321"/>
      <c r="B428" s="349" t="s">
        <v>81</v>
      </c>
      <c r="C428" s="672">
        <f>SUM(C422+C423+C427)</f>
        <v>548131</v>
      </c>
      <c r="D428" s="873">
        <f>SUM(D422+D423+D427)</f>
        <v>594254</v>
      </c>
      <c r="E428" s="890">
        <f t="shared" si="6"/>
        <v>1.0841459432143046</v>
      </c>
    </row>
    <row r="429" spans="1:5" ht="12.75" customHeight="1">
      <c r="A429" s="321"/>
      <c r="B429" s="351" t="s">
        <v>349</v>
      </c>
      <c r="C429" s="327">
        <v>350400</v>
      </c>
      <c r="D429" s="585">
        <v>385539</v>
      </c>
      <c r="E429" s="328">
        <f t="shared" si="6"/>
        <v>1.1002825342465754</v>
      </c>
    </row>
    <row r="430" spans="1:5" ht="12">
      <c r="A430" s="321"/>
      <c r="B430" s="351" t="s">
        <v>350</v>
      </c>
      <c r="C430" s="327">
        <v>86395</v>
      </c>
      <c r="D430" s="585">
        <v>84472</v>
      </c>
      <c r="E430" s="328">
        <f t="shared" si="6"/>
        <v>0.9777417674633949</v>
      </c>
    </row>
    <row r="431" spans="1:5" ht="12">
      <c r="A431" s="321"/>
      <c r="B431" s="351" t="s">
        <v>351</v>
      </c>
      <c r="C431" s="327">
        <v>104391</v>
      </c>
      <c r="D431" s="585">
        <v>117298</v>
      </c>
      <c r="E431" s="328">
        <f t="shared" si="6"/>
        <v>1.1236409268998284</v>
      </c>
    </row>
    <row r="432" spans="1:5" ht="12">
      <c r="A432" s="321"/>
      <c r="B432" s="352" t="s">
        <v>353</v>
      </c>
      <c r="C432" s="327"/>
      <c r="D432" s="585"/>
      <c r="E432" s="328"/>
    </row>
    <row r="433" spans="1:5" ht="12.75" thickBot="1">
      <c r="A433" s="321"/>
      <c r="B433" s="353" t="s">
        <v>352</v>
      </c>
      <c r="C433" s="327"/>
      <c r="D433" s="585"/>
      <c r="E433" s="888"/>
    </row>
    <row r="434" spans="1:5" ht="12.75" thickBot="1">
      <c r="A434" s="321"/>
      <c r="B434" s="354" t="s">
        <v>66</v>
      </c>
      <c r="C434" s="336">
        <f>SUM(C429:C433)</f>
        <v>541186</v>
      </c>
      <c r="D434" s="853">
        <f>SUM(D429:D433)</f>
        <v>587309</v>
      </c>
      <c r="E434" s="888">
        <f>SUM(D434/C434)</f>
        <v>1.0852257818938407</v>
      </c>
    </row>
    <row r="435" spans="1:5" ht="12">
      <c r="A435" s="321"/>
      <c r="B435" s="351" t="s">
        <v>266</v>
      </c>
      <c r="C435" s="327">
        <v>6945</v>
      </c>
      <c r="D435" s="585">
        <v>6945</v>
      </c>
      <c r="E435" s="328">
        <f>SUM(D435/C435)</f>
        <v>1</v>
      </c>
    </row>
    <row r="436" spans="1:5" ht="12">
      <c r="A436" s="321"/>
      <c r="B436" s="351" t="s">
        <v>267</v>
      </c>
      <c r="C436" s="327"/>
      <c r="D436" s="585"/>
      <c r="E436" s="328"/>
    </row>
    <row r="437" spans="1:5" ht="12.75" thickBot="1">
      <c r="A437" s="321"/>
      <c r="B437" s="353" t="s">
        <v>493</v>
      </c>
      <c r="C437" s="327"/>
      <c r="D437" s="585"/>
      <c r="E437" s="771"/>
    </row>
    <row r="438" spans="1:5" ht="12.75" thickBot="1">
      <c r="A438" s="321"/>
      <c r="B438" s="355" t="s">
        <v>72</v>
      </c>
      <c r="C438" s="336">
        <f>SUM(C435:C437)</f>
        <v>6945</v>
      </c>
      <c r="D438" s="853">
        <f>SUM(D435:D437)</f>
        <v>6945</v>
      </c>
      <c r="E438" s="890">
        <f>SUM(D438/C438)</f>
        <v>1</v>
      </c>
    </row>
    <row r="439" spans="1:5" ht="14.25" thickBot="1">
      <c r="A439" s="318"/>
      <c r="B439" s="356" t="s">
        <v>118</v>
      </c>
      <c r="C439" s="350">
        <f>SUM(C434+C438)</f>
        <v>548131</v>
      </c>
      <c r="D439" s="851">
        <f>SUM(D434+D438)</f>
        <v>594254</v>
      </c>
      <c r="E439" s="890">
        <f>SUM(D439/C439)</f>
        <v>1.0841459432143046</v>
      </c>
    </row>
    <row r="440" spans="1:5" ht="13.5">
      <c r="A440" s="233">
        <v>2875</v>
      </c>
      <c r="B440" s="236" t="s">
        <v>329</v>
      </c>
      <c r="C440" s="327"/>
      <c r="D440" s="585"/>
      <c r="E440" s="328"/>
    </row>
    <row r="441" spans="1:5" ht="12" customHeight="1">
      <c r="A441" s="321"/>
      <c r="B441" s="323" t="s">
        <v>202</v>
      </c>
      <c r="C441" s="321"/>
      <c r="D441" s="617"/>
      <c r="E441" s="328"/>
    </row>
    <row r="442" spans="1:5" ht="12.75" thickBot="1">
      <c r="A442" s="321"/>
      <c r="B442" s="324" t="s">
        <v>203</v>
      </c>
      <c r="C442" s="334"/>
      <c r="D442" s="852"/>
      <c r="E442" s="771"/>
    </row>
    <row r="443" spans="1:5" ht="12.75" thickBot="1">
      <c r="A443" s="321"/>
      <c r="B443" s="325" t="s">
        <v>216</v>
      </c>
      <c r="C443" s="365"/>
      <c r="D443" s="867"/>
      <c r="E443" s="889"/>
    </row>
    <row r="444" spans="1:5" ht="12">
      <c r="A444" s="321"/>
      <c r="B444" s="323" t="s">
        <v>205</v>
      </c>
      <c r="C444" s="327">
        <v>493</v>
      </c>
      <c r="D444" s="585">
        <v>493</v>
      </c>
      <c r="E444" s="328">
        <f>SUM(D444/C444)</f>
        <v>1</v>
      </c>
    </row>
    <row r="445" spans="1:5" ht="12.75">
      <c r="A445" s="321"/>
      <c r="B445" s="329" t="s">
        <v>206</v>
      </c>
      <c r="C445" s="330"/>
      <c r="D445" s="856"/>
      <c r="E445" s="328"/>
    </row>
    <row r="446" spans="1:5" ht="12.75">
      <c r="A446" s="321"/>
      <c r="B446" s="329" t="s">
        <v>207</v>
      </c>
      <c r="C446" s="330">
        <v>493</v>
      </c>
      <c r="D446" s="856">
        <v>493</v>
      </c>
      <c r="E446" s="328">
        <f>SUM(D446/C446)</f>
        <v>1</v>
      </c>
    </row>
    <row r="447" spans="1:5" ht="12">
      <c r="A447" s="321"/>
      <c r="B447" s="331" t="s">
        <v>208</v>
      </c>
      <c r="C447" s="327">
        <v>1051</v>
      </c>
      <c r="D447" s="585">
        <v>1051</v>
      </c>
      <c r="E447" s="328">
        <f>SUM(D447/C447)</f>
        <v>1</v>
      </c>
    </row>
    <row r="448" spans="1:5" ht="12">
      <c r="A448" s="321"/>
      <c r="B448" s="331" t="s">
        <v>209</v>
      </c>
      <c r="C448" s="327">
        <v>39405</v>
      </c>
      <c r="D448" s="585">
        <v>39404</v>
      </c>
      <c r="E448" s="328">
        <f>SUM(D448/C448)</f>
        <v>0.9999746225098338</v>
      </c>
    </row>
    <row r="449" spans="1:5" ht="12">
      <c r="A449" s="321"/>
      <c r="B449" s="331" t="s">
        <v>210</v>
      </c>
      <c r="C449" s="327">
        <v>9570</v>
      </c>
      <c r="D449" s="585">
        <v>9570</v>
      </c>
      <c r="E449" s="328">
        <f>SUM(D449/C449)</f>
        <v>1</v>
      </c>
    </row>
    <row r="450" spans="1:5" ht="12">
      <c r="A450" s="321"/>
      <c r="B450" s="331" t="s">
        <v>376</v>
      </c>
      <c r="C450" s="327"/>
      <c r="D450" s="585"/>
      <c r="E450" s="328"/>
    </row>
    <row r="451" spans="1:5" ht="12">
      <c r="A451" s="321"/>
      <c r="B451" s="332" t="s">
        <v>518</v>
      </c>
      <c r="C451" s="327"/>
      <c r="D451" s="585"/>
      <c r="E451" s="328"/>
    </row>
    <row r="452" spans="1:5" ht="12.75" thickBot="1">
      <c r="A452" s="321"/>
      <c r="B452" s="333" t="s">
        <v>211</v>
      </c>
      <c r="C452" s="327"/>
      <c r="D452" s="585"/>
      <c r="E452" s="771"/>
    </row>
    <row r="453" spans="1:5" ht="12.75" thickBot="1">
      <c r="A453" s="321"/>
      <c r="B453" s="335" t="s">
        <v>372</v>
      </c>
      <c r="C453" s="336">
        <f>SUM(C444+C447+C448+C449+C452)</f>
        <v>50519</v>
      </c>
      <c r="D453" s="853">
        <f>SUM(D444+D447+D448+D449+D452+D450)</f>
        <v>50518</v>
      </c>
      <c r="E453" s="890">
        <f>SUM(D453/C453)</f>
        <v>0.99998020546725</v>
      </c>
    </row>
    <row r="454" spans="1:5" ht="13.5" thickBot="1">
      <c r="A454" s="321"/>
      <c r="B454" s="338" t="s">
        <v>73</v>
      </c>
      <c r="C454" s="339">
        <f>SUM(C453+C443)</f>
        <v>50519</v>
      </c>
      <c r="D454" s="859">
        <f>SUM(D453+D443)</f>
        <v>50518</v>
      </c>
      <c r="E454" s="890">
        <f>SUM(D454/C454)</f>
        <v>0.99998020546725</v>
      </c>
    </row>
    <row r="455" spans="1:5" ht="12.75" thickBot="1">
      <c r="A455" s="321"/>
      <c r="B455" s="340" t="s">
        <v>74</v>
      </c>
      <c r="C455" s="667"/>
      <c r="D455" s="846"/>
      <c r="E455" s="889"/>
    </row>
    <row r="456" spans="1:5" ht="12">
      <c r="A456" s="321"/>
      <c r="B456" s="828" t="s">
        <v>484</v>
      </c>
      <c r="C456" s="343"/>
      <c r="D456" s="586"/>
      <c r="E456" s="328"/>
    </row>
    <row r="457" spans="1:5" ht="12.75" thickBot="1">
      <c r="A457" s="321"/>
      <c r="B457" s="345" t="s">
        <v>525</v>
      </c>
      <c r="C457" s="334">
        <v>616565</v>
      </c>
      <c r="D457" s="852">
        <v>717487</v>
      </c>
      <c r="E457" s="771">
        <f aca="true" t="shared" si="7" ref="E457:E463">SUM(D457/C457)</f>
        <v>1.1636842830845084</v>
      </c>
    </row>
    <row r="458" spans="1:5" ht="13.5" thickBot="1">
      <c r="A458" s="321"/>
      <c r="B458" s="346" t="s">
        <v>67</v>
      </c>
      <c r="C458" s="347">
        <f>SUM(C456:C457)</f>
        <v>616565</v>
      </c>
      <c r="D458" s="850">
        <f>SUM(D456:D457)</f>
        <v>717487</v>
      </c>
      <c r="E458" s="890">
        <f t="shared" si="7"/>
        <v>1.1636842830845084</v>
      </c>
    </row>
    <row r="459" spans="1:5" ht="14.25" thickBot="1">
      <c r="A459" s="321"/>
      <c r="B459" s="349" t="s">
        <v>81</v>
      </c>
      <c r="C459" s="350">
        <f>SUM(C454+C455+C458)</f>
        <v>667084</v>
      </c>
      <c r="D459" s="851">
        <f>SUM(D454+D455+D458)</f>
        <v>768005</v>
      </c>
      <c r="E459" s="890">
        <f t="shared" si="7"/>
        <v>1.1512867944666638</v>
      </c>
    </row>
    <row r="460" spans="1:5" ht="12">
      <c r="A460" s="321"/>
      <c r="B460" s="351" t="s">
        <v>349</v>
      </c>
      <c r="C460" s="327">
        <v>395048</v>
      </c>
      <c r="D460" s="585">
        <v>457712</v>
      </c>
      <c r="E460" s="328">
        <f t="shared" si="7"/>
        <v>1.1586237621757356</v>
      </c>
    </row>
    <row r="461" spans="1:5" ht="12">
      <c r="A461" s="321"/>
      <c r="B461" s="351" t="s">
        <v>350</v>
      </c>
      <c r="C461" s="327">
        <v>95109</v>
      </c>
      <c r="D461" s="585">
        <v>100871</v>
      </c>
      <c r="E461" s="328">
        <f t="shared" si="7"/>
        <v>1.060583120419729</v>
      </c>
    </row>
    <row r="462" spans="1:5" ht="12">
      <c r="A462" s="321"/>
      <c r="B462" s="351" t="s">
        <v>351</v>
      </c>
      <c r="C462" s="327">
        <v>169758</v>
      </c>
      <c r="D462" s="585">
        <v>201243</v>
      </c>
      <c r="E462" s="328">
        <f t="shared" si="7"/>
        <v>1.1854699042165906</v>
      </c>
    </row>
    <row r="463" spans="1:5" ht="12">
      <c r="A463" s="321"/>
      <c r="B463" s="352" t="s">
        <v>353</v>
      </c>
      <c r="C463" s="327">
        <v>600</v>
      </c>
      <c r="D463" s="585">
        <v>600</v>
      </c>
      <c r="E463" s="328">
        <f t="shared" si="7"/>
        <v>1</v>
      </c>
    </row>
    <row r="464" spans="1:5" ht="12.75" thickBot="1">
      <c r="A464" s="321"/>
      <c r="B464" s="353" t="s">
        <v>352</v>
      </c>
      <c r="C464" s="327"/>
      <c r="D464" s="585"/>
      <c r="E464" s="771"/>
    </row>
    <row r="465" spans="1:5" ht="12.75" thickBot="1">
      <c r="A465" s="321"/>
      <c r="B465" s="354" t="s">
        <v>66</v>
      </c>
      <c r="C465" s="336">
        <f>SUM(C460:C464)</f>
        <v>660515</v>
      </c>
      <c r="D465" s="853">
        <f>SUM(D460:D464)</f>
        <v>760426</v>
      </c>
      <c r="E465" s="890">
        <f>SUM(D465/C465)</f>
        <v>1.1512622726206065</v>
      </c>
    </row>
    <row r="466" spans="1:5" ht="12">
      <c r="A466" s="321"/>
      <c r="B466" s="351" t="s">
        <v>266</v>
      </c>
      <c r="C466" s="327">
        <v>6569</v>
      </c>
      <c r="D466" s="585">
        <v>7579</v>
      </c>
      <c r="E466" s="328">
        <f>SUM(D466/C466)</f>
        <v>1.1537524737402953</v>
      </c>
    </row>
    <row r="467" spans="1:5" ht="12">
      <c r="A467" s="321"/>
      <c r="B467" s="351" t="s">
        <v>267</v>
      </c>
      <c r="C467" s="327"/>
      <c r="D467" s="585"/>
      <c r="E467" s="328"/>
    </row>
    <row r="468" spans="1:5" ht="12.75" thickBot="1">
      <c r="A468" s="321"/>
      <c r="B468" s="353" t="s">
        <v>493</v>
      </c>
      <c r="C468" s="327"/>
      <c r="D468" s="585"/>
      <c r="E468" s="771"/>
    </row>
    <row r="469" spans="1:5" ht="12.75" thickBot="1">
      <c r="A469" s="321"/>
      <c r="B469" s="355" t="s">
        <v>72</v>
      </c>
      <c r="C469" s="336">
        <f>SUM(C466:C468)</f>
        <v>6569</v>
      </c>
      <c r="D469" s="853">
        <f>SUM(D466:D468)</f>
        <v>7579</v>
      </c>
      <c r="E469" s="890">
        <f>SUM(D469/C469)</f>
        <v>1.1537524737402953</v>
      </c>
    </row>
    <row r="470" spans="1:5" ht="14.25" thickBot="1">
      <c r="A470" s="318"/>
      <c r="B470" s="356" t="s">
        <v>118</v>
      </c>
      <c r="C470" s="350">
        <f>SUM(C465+C469)</f>
        <v>667084</v>
      </c>
      <c r="D470" s="851">
        <f>SUM(D465+D469)</f>
        <v>768005</v>
      </c>
      <c r="E470" s="890">
        <f>SUM(D470/C470)</f>
        <v>1.1512867944666638</v>
      </c>
    </row>
    <row r="471" spans="1:5" ht="13.5">
      <c r="A471" s="233">
        <v>2898</v>
      </c>
      <c r="B471" s="358" t="s">
        <v>365</v>
      </c>
      <c r="C471" s="360"/>
      <c r="D471" s="860"/>
      <c r="E471" s="328"/>
    </row>
    <row r="472" spans="1:5" ht="12">
      <c r="A472" s="321"/>
      <c r="B472" s="323" t="s">
        <v>202</v>
      </c>
      <c r="C472" s="321"/>
      <c r="D472" s="617"/>
      <c r="E472" s="328"/>
    </row>
    <row r="473" spans="1:5" ht="12.75" thickBot="1">
      <c r="A473" s="321"/>
      <c r="B473" s="324" t="s">
        <v>203</v>
      </c>
      <c r="C473" s="334">
        <f>SUM(C442+C410)</f>
        <v>0</v>
      </c>
      <c r="D473" s="852">
        <f>SUM(D442+D410)</f>
        <v>0</v>
      </c>
      <c r="E473" s="771"/>
    </row>
    <row r="474" spans="1:5" ht="12.75" thickBot="1">
      <c r="A474" s="321"/>
      <c r="B474" s="325" t="s">
        <v>216</v>
      </c>
      <c r="C474" s="365">
        <f>SUM(C473)</f>
        <v>0</v>
      </c>
      <c r="D474" s="867">
        <f>SUM(D473)</f>
        <v>0</v>
      </c>
      <c r="E474" s="889"/>
    </row>
    <row r="475" spans="1:5" ht="12">
      <c r="A475" s="321"/>
      <c r="B475" s="323" t="s">
        <v>205</v>
      </c>
      <c r="C475" s="327">
        <f aca="true" t="shared" si="8" ref="C475:C480">SUM(C444+C412)</f>
        <v>1438</v>
      </c>
      <c r="D475" s="585">
        <f aca="true" t="shared" si="9" ref="D475:D480">SUM(D444+D412)</f>
        <v>1438</v>
      </c>
      <c r="E475" s="328">
        <f aca="true" t="shared" si="10" ref="E475:E480">SUM(D475/C475)</f>
        <v>1</v>
      </c>
    </row>
    <row r="476" spans="1:5" ht="12.75">
      <c r="A476" s="321"/>
      <c r="B476" s="329" t="s">
        <v>206</v>
      </c>
      <c r="C476" s="330">
        <f t="shared" si="8"/>
        <v>945</v>
      </c>
      <c r="D476" s="856">
        <f t="shared" si="9"/>
        <v>945</v>
      </c>
      <c r="E476" s="328">
        <f t="shared" si="10"/>
        <v>1</v>
      </c>
    </row>
    <row r="477" spans="1:5" ht="12.75">
      <c r="A477" s="321"/>
      <c r="B477" s="329" t="s">
        <v>207</v>
      </c>
      <c r="C477" s="330">
        <f t="shared" si="8"/>
        <v>493</v>
      </c>
      <c r="D477" s="856">
        <f t="shared" si="9"/>
        <v>493</v>
      </c>
      <c r="E477" s="328">
        <f t="shared" si="10"/>
        <v>1</v>
      </c>
    </row>
    <row r="478" spans="1:5" ht="12">
      <c r="A478" s="321"/>
      <c r="B478" s="331" t="s">
        <v>208</v>
      </c>
      <c r="C478" s="327">
        <f t="shared" si="8"/>
        <v>4901</v>
      </c>
      <c r="D478" s="585">
        <f t="shared" si="9"/>
        <v>4901</v>
      </c>
      <c r="E478" s="328">
        <f t="shared" si="10"/>
        <v>1</v>
      </c>
    </row>
    <row r="479" spans="1:5" ht="12">
      <c r="A479" s="321"/>
      <c r="B479" s="331" t="s">
        <v>209</v>
      </c>
      <c r="C479" s="327">
        <f t="shared" si="8"/>
        <v>52767</v>
      </c>
      <c r="D479" s="585">
        <f t="shared" si="9"/>
        <v>51383</v>
      </c>
      <c r="E479" s="328">
        <f t="shared" si="10"/>
        <v>0.9737714859666079</v>
      </c>
    </row>
    <row r="480" spans="1:5" ht="12">
      <c r="A480" s="321"/>
      <c r="B480" s="331" t="s">
        <v>210</v>
      </c>
      <c r="C480" s="327">
        <f t="shared" si="8"/>
        <v>13168</v>
      </c>
      <c r="D480" s="585">
        <f t="shared" si="9"/>
        <v>12794</v>
      </c>
      <c r="E480" s="328">
        <f t="shared" si="10"/>
        <v>0.9715978128797084</v>
      </c>
    </row>
    <row r="481" spans="1:5" ht="12">
      <c r="A481" s="321"/>
      <c r="B481" s="331" t="s">
        <v>376</v>
      </c>
      <c r="C481" s="327"/>
      <c r="D481" s="585">
        <f>SUM(D418+D450)</f>
        <v>0</v>
      </c>
      <c r="E481" s="328"/>
    </row>
    <row r="482" spans="1:5" ht="12">
      <c r="A482" s="321"/>
      <c r="B482" s="332" t="s">
        <v>518</v>
      </c>
      <c r="C482" s="327">
        <f>SUM(C451+C419)</f>
        <v>0</v>
      </c>
      <c r="D482" s="585">
        <f>SUM(D451+D419)</f>
        <v>0</v>
      </c>
      <c r="E482" s="328"/>
    </row>
    <row r="483" spans="1:5" ht="12.75" thickBot="1">
      <c r="A483" s="321"/>
      <c r="B483" s="333" t="s">
        <v>211</v>
      </c>
      <c r="C483" s="327">
        <f>SUM(C452+C420)</f>
        <v>0</v>
      </c>
      <c r="D483" s="585">
        <f>SUM(D452+D420)</f>
        <v>0</v>
      </c>
      <c r="E483" s="771"/>
    </row>
    <row r="484" spans="1:5" ht="12.75" thickBot="1">
      <c r="A484" s="321"/>
      <c r="B484" s="335" t="s">
        <v>372</v>
      </c>
      <c r="C484" s="336">
        <f>SUM(C475+C478+C479+C480+C483)</f>
        <v>72274</v>
      </c>
      <c r="D484" s="853">
        <f>SUM(D475+D478+D479+D480+D483+D481)</f>
        <v>70516</v>
      </c>
      <c r="E484" s="890">
        <f>SUM(D484/C484)</f>
        <v>0.9756759000470432</v>
      </c>
    </row>
    <row r="485" spans="1:5" ht="13.5" thickBot="1">
      <c r="A485" s="321"/>
      <c r="B485" s="338" t="s">
        <v>73</v>
      </c>
      <c r="C485" s="339">
        <f>SUM(C484+C474)</f>
        <v>72274</v>
      </c>
      <c r="D485" s="859">
        <f>SUM(D484+D474)</f>
        <v>70516</v>
      </c>
      <c r="E485" s="888">
        <f>SUM(D485/C485)</f>
        <v>0.9756759000470432</v>
      </c>
    </row>
    <row r="486" spans="1:5" ht="12.75" thickBot="1">
      <c r="A486" s="321"/>
      <c r="B486" s="340" t="s">
        <v>74</v>
      </c>
      <c r="C486" s="341"/>
      <c r="D486" s="863"/>
      <c r="E486" s="889"/>
    </row>
    <row r="487" spans="1:5" ht="12">
      <c r="A487" s="321"/>
      <c r="B487" s="828" t="s">
        <v>484</v>
      </c>
      <c r="C487" s="343">
        <f>SUM(C456+C424)</f>
        <v>0</v>
      </c>
      <c r="D487" s="586">
        <f>SUM(D456+D424)</f>
        <v>0</v>
      </c>
      <c r="E487" s="328"/>
    </row>
    <row r="488" spans="1:5" ht="12">
      <c r="A488" s="321"/>
      <c r="B488" s="344" t="s">
        <v>525</v>
      </c>
      <c r="C488" s="327">
        <f>SUM(C457+C425)</f>
        <v>1132441</v>
      </c>
      <c r="D488" s="585">
        <f>SUM(D457+D425)</f>
        <v>1277643</v>
      </c>
      <c r="E488" s="328">
        <f aca="true" t="shared" si="11" ref="E488:E495">SUM(D488/C488)</f>
        <v>1.128220366447347</v>
      </c>
    </row>
    <row r="489" spans="1:5" ht="12.75" thickBot="1">
      <c r="A489" s="321"/>
      <c r="B489" s="345" t="s">
        <v>528</v>
      </c>
      <c r="C489" s="334">
        <f>SUM(C426)</f>
        <v>10500</v>
      </c>
      <c r="D489" s="852">
        <f>SUM(D426)</f>
        <v>14100</v>
      </c>
      <c r="E489" s="771">
        <f t="shared" si="11"/>
        <v>1.3428571428571427</v>
      </c>
    </row>
    <row r="490" spans="1:5" ht="13.5" thickBot="1">
      <c r="A490" s="321"/>
      <c r="B490" s="346" t="s">
        <v>67</v>
      </c>
      <c r="C490" s="347">
        <f>SUM(C487:C489)</f>
        <v>1142941</v>
      </c>
      <c r="D490" s="850">
        <f>SUM(D487:D489)</f>
        <v>1291743</v>
      </c>
      <c r="E490" s="890">
        <f t="shared" si="11"/>
        <v>1.1301921971475344</v>
      </c>
    </row>
    <row r="491" spans="1:5" ht="14.25" thickBot="1">
      <c r="A491" s="321"/>
      <c r="B491" s="349" t="s">
        <v>81</v>
      </c>
      <c r="C491" s="350">
        <f>SUM(C485+C486+C490)</f>
        <v>1215215</v>
      </c>
      <c r="D491" s="851">
        <f>SUM(D485+D486+D490)</f>
        <v>1362259</v>
      </c>
      <c r="E491" s="890">
        <f t="shared" si="11"/>
        <v>1.1210024563554597</v>
      </c>
    </row>
    <row r="492" spans="1:5" ht="12">
      <c r="A492" s="321"/>
      <c r="B492" s="351" t="s">
        <v>349</v>
      </c>
      <c r="C492" s="327">
        <f aca="true" t="shared" si="12" ref="C492:D496">SUM(C460+C429)</f>
        <v>745448</v>
      </c>
      <c r="D492" s="585">
        <f t="shared" si="12"/>
        <v>843251</v>
      </c>
      <c r="E492" s="328">
        <f t="shared" si="11"/>
        <v>1.131200298344083</v>
      </c>
    </row>
    <row r="493" spans="1:5" ht="12">
      <c r="A493" s="321"/>
      <c r="B493" s="351" t="s">
        <v>350</v>
      </c>
      <c r="C493" s="327">
        <f t="shared" si="12"/>
        <v>181504</v>
      </c>
      <c r="D493" s="585">
        <f t="shared" si="12"/>
        <v>185343</v>
      </c>
      <c r="E493" s="328">
        <f t="shared" si="11"/>
        <v>1.021151049012694</v>
      </c>
    </row>
    <row r="494" spans="1:5" ht="12">
      <c r="A494" s="321"/>
      <c r="B494" s="351" t="s">
        <v>351</v>
      </c>
      <c r="C494" s="327">
        <f t="shared" si="12"/>
        <v>274149</v>
      </c>
      <c r="D494" s="585">
        <f t="shared" si="12"/>
        <v>318541</v>
      </c>
      <c r="E494" s="328">
        <f t="shared" si="11"/>
        <v>1.1619265435949064</v>
      </c>
    </row>
    <row r="495" spans="1:5" ht="12">
      <c r="A495" s="321"/>
      <c r="B495" s="352" t="s">
        <v>353</v>
      </c>
      <c r="C495" s="327">
        <f t="shared" si="12"/>
        <v>600</v>
      </c>
      <c r="D495" s="585">
        <f t="shared" si="12"/>
        <v>600</v>
      </c>
      <c r="E495" s="328">
        <f t="shared" si="11"/>
        <v>1</v>
      </c>
    </row>
    <row r="496" spans="1:5" ht="12.75" thickBot="1">
      <c r="A496" s="321"/>
      <c r="B496" s="353" t="s">
        <v>493</v>
      </c>
      <c r="C496" s="327">
        <f t="shared" si="12"/>
        <v>0</v>
      </c>
      <c r="D496" s="585">
        <f t="shared" si="12"/>
        <v>0</v>
      </c>
      <c r="E496" s="771"/>
    </row>
    <row r="497" spans="1:5" ht="12.75" thickBot="1">
      <c r="A497" s="321"/>
      <c r="B497" s="354" t="s">
        <v>66</v>
      </c>
      <c r="C497" s="336">
        <f>SUM(C492:C496)</f>
        <v>1201701</v>
      </c>
      <c r="D497" s="853">
        <f>SUM(D492:D496)</f>
        <v>1347735</v>
      </c>
      <c r="E497" s="888">
        <f>SUM(D497/C497)</f>
        <v>1.121522741513904</v>
      </c>
    </row>
    <row r="498" spans="1:5" ht="12">
      <c r="A498" s="321"/>
      <c r="B498" s="351" t="s">
        <v>266</v>
      </c>
      <c r="C498" s="327">
        <f>SUM(C466+C435)</f>
        <v>13514</v>
      </c>
      <c r="D498" s="585">
        <f>SUM(D466+D435)</f>
        <v>14524</v>
      </c>
      <c r="E498" s="328">
        <f>SUM(D498/C498)</f>
        <v>1.0747373094568595</v>
      </c>
    </row>
    <row r="499" spans="1:5" ht="12">
      <c r="A499" s="321"/>
      <c r="B499" s="351" t="s">
        <v>267</v>
      </c>
      <c r="C499" s="327">
        <f>SUM(C467)</f>
        <v>0</v>
      </c>
      <c r="D499" s="585">
        <f>SUM(D467)</f>
        <v>0</v>
      </c>
      <c r="E499" s="328"/>
    </row>
    <row r="500" spans="1:5" ht="12.75" thickBot="1">
      <c r="A500" s="321"/>
      <c r="B500" s="353" t="s">
        <v>493</v>
      </c>
      <c r="C500" s="334"/>
      <c r="D500" s="852"/>
      <c r="E500" s="771"/>
    </row>
    <row r="501" spans="1:5" ht="12.75" thickBot="1">
      <c r="A501" s="321"/>
      <c r="B501" s="355" t="s">
        <v>72</v>
      </c>
      <c r="C501" s="336">
        <f>SUM(C498:C500)</f>
        <v>13514</v>
      </c>
      <c r="D501" s="853">
        <f>SUM(D498:D500)</f>
        <v>14524</v>
      </c>
      <c r="E501" s="890">
        <f>SUM(D501/C501)</f>
        <v>1.0747373094568595</v>
      </c>
    </row>
    <row r="502" spans="1:5" ht="14.25" thickBot="1">
      <c r="A502" s="318"/>
      <c r="B502" s="356" t="s">
        <v>118</v>
      </c>
      <c r="C502" s="672">
        <f>SUM(C497+C501)</f>
        <v>1215215</v>
      </c>
      <c r="D502" s="873">
        <f>SUM(D497+D501)</f>
        <v>1362259</v>
      </c>
      <c r="E502" s="890">
        <f>SUM(D502/C502)</f>
        <v>1.1210024563554597</v>
      </c>
    </row>
    <row r="503" spans="1:5" ht="13.5">
      <c r="A503" s="233">
        <v>2985</v>
      </c>
      <c r="B503" s="236" t="s">
        <v>366</v>
      </c>
      <c r="C503" s="327"/>
      <c r="D503" s="585"/>
      <c r="E503" s="328"/>
    </row>
    <row r="504" spans="1:5" ht="12" customHeight="1">
      <c r="A504" s="321"/>
      <c r="B504" s="323" t="s">
        <v>202</v>
      </c>
      <c r="C504" s="321"/>
      <c r="D504" s="617"/>
      <c r="E504" s="328"/>
    </row>
    <row r="505" spans="1:5" ht="12.75" thickBot="1">
      <c r="A505" s="321"/>
      <c r="B505" s="324" t="s">
        <v>203</v>
      </c>
      <c r="C505" s="366">
        <v>10000</v>
      </c>
      <c r="D505" s="861"/>
      <c r="E505" s="771">
        <f>SUM(D505/C505)</f>
        <v>0</v>
      </c>
    </row>
    <row r="506" spans="1:5" ht="12.75" thickBot="1">
      <c r="A506" s="321"/>
      <c r="B506" s="325" t="s">
        <v>216</v>
      </c>
      <c r="C506" s="367">
        <f>SUM(C505)</f>
        <v>10000</v>
      </c>
      <c r="D506" s="862"/>
      <c r="E506" s="889">
        <f>SUM(D506/C506)</f>
        <v>0</v>
      </c>
    </row>
    <row r="507" spans="1:5" ht="12">
      <c r="A507" s="321"/>
      <c r="B507" s="323" t="s">
        <v>451</v>
      </c>
      <c r="C507" s="880"/>
      <c r="D507" s="881"/>
      <c r="E507" s="328"/>
    </row>
    <row r="508" spans="1:5" ht="12">
      <c r="A508" s="321"/>
      <c r="B508" s="323" t="s">
        <v>205</v>
      </c>
      <c r="C508" s="327">
        <v>39370</v>
      </c>
      <c r="D508" s="585">
        <f>SUM(D509)</f>
        <v>17346</v>
      </c>
      <c r="E508" s="328">
        <f>SUM(D508/C508)</f>
        <v>0.44058928117856233</v>
      </c>
    </row>
    <row r="509" spans="1:5" ht="12.75">
      <c r="A509" s="321"/>
      <c r="B509" s="329" t="s">
        <v>206</v>
      </c>
      <c r="C509" s="330">
        <v>39370</v>
      </c>
      <c r="D509" s="856">
        <v>17346</v>
      </c>
      <c r="E509" s="328">
        <f>SUM(D509/C509)</f>
        <v>0.44058928117856233</v>
      </c>
    </row>
    <row r="510" spans="1:5" ht="12.75">
      <c r="A510" s="321"/>
      <c r="B510" s="329" t="s">
        <v>207</v>
      </c>
      <c r="C510" s="330"/>
      <c r="D510" s="856"/>
      <c r="E510" s="328"/>
    </row>
    <row r="511" spans="1:5" ht="12">
      <c r="A511" s="321"/>
      <c r="B511" s="331" t="s">
        <v>208</v>
      </c>
      <c r="C511" s="327"/>
      <c r="D511" s="585"/>
      <c r="E511" s="328"/>
    </row>
    <row r="512" spans="1:5" ht="12">
      <c r="A512" s="321"/>
      <c r="B512" s="331" t="s">
        <v>209</v>
      </c>
      <c r="C512" s="327"/>
      <c r="D512" s="585"/>
      <c r="E512" s="328"/>
    </row>
    <row r="513" spans="1:5" ht="12">
      <c r="A513" s="321"/>
      <c r="B513" s="331" t="s">
        <v>210</v>
      </c>
      <c r="C513" s="327">
        <v>10630</v>
      </c>
      <c r="D513" s="585">
        <v>4673</v>
      </c>
      <c r="E513" s="328">
        <f>SUM(D513/C513)</f>
        <v>0.4396048918156162</v>
      </c>
    </row>
    <row r="514" spans="1:5" ht="12">
      <c r="A514" s="321"/>
      <c r="B514" s="331" t="s">
        <v>376</v>
      </c>
      <c r="C514" s="327"/>
      <c r="D514" s="585"/>
      <c r="E514" s="328"/>
    </row>
    <row r="515" spans="1:5" ht="12">
      <c r="A515" s="321"/>
      <c r="B515" s="332" t="s">
        <v>518</v>
      </c>
      <c r="C515" s="327"/>
      <c r="D515" s="585"/>
      <c r="E515" s="328"/>
    </row>
    <row r="516" spans="1:5" ht="12.75" thickBot="1">
      <c r="A516" s="321"/>
      <c r="B516" s="333" t="s">
        <v>211</v>
      </c>
      <c r="C516" s="327"/>
      <c r="D516" s="585"/>
      <c r="E516" s="771"/>
    </row>
    <row r="517" spans="1:5" ht="12.75" thickBot="1">
      <c r="A517" s="321"/>
      <c r="B517" s="335" t="s">
        <v>372</v>
      </c>
      <c r="C517" s="336">
        <f>SUM(C508+C511+C512+C513+C516)</f>
        <v>50000</v>
      </c>
      <c r="D517" s="853">
        <f>SUM(D508+D511+D512+D513+D516+D507+D514+D515)</f>
        <v>22019</v>
      </c>
      <c r="E517" s="890">
        <f>SUM(D517/C517)</f>
        <v>0.44038</v>
      </c>
    </row>
    <row r="518" spans="1:5" ht="12.75" thickBot="1">
      <c r="A518" s="321"/>
      <c r="B518" s="682" t="s">
        <v>241</v>
      </c>
      <c r="C518" s="336"/>
      <c r="D518" s="857"/>
      <c r="E518" s="889"/>
    </row>
    <row r="519" spans="1:5" ht="13.5" thickBot="1">
      <c r="A519" s="321"/>
      <c r="B519" s="338" t="s">
        <v>73</v>
      </c>
      <c r="C519" s="339">
        <f>SUM(C517+C506)</f>
        <v>60000</v>
      </c>
      <c r="D519" s="859">
        <f>SUM(D517+D506+D518)</f>
        <v>22019</v>
      </c>
      <c r="E519" s="890">
        <f>SUM(D519/C519)</f>
        <v>0.36698333333333333</v>
      </c>
    </row>
    <row r="520" spans="1:5" ht="12.75" thickBot="1">
      <c r="A520" s="321"/>
      <c r="B520" s="132" t="s">
        <v>259</v>
      </c>
      <c r="C520" s="667"/>
      <c r="D520" s="846"/>
      <c r="E520" s="889"/>
    </row>
    <row r="521" spans="1:5" ht="12.75" thickBot="1">
      <c r="A521" s="321"/>
      <c r="B521" s="340" t="s">
        <v>74</v>
      </c>
      <c r="C521" s="667"/>
      <c r="D521" s="847"/>
      <c r="E521" s="889"/>
    </row>
    <row r="522" spans="1:5" ht="12">
      <c r="A522" s="321"/>
      <c r="B522" s="828" t="s">
        <v>484</v>
      </c>
      <c r="C522" s="343"/>
      <c r="D522" s="586"/>
      <c r="E522" s="328"/>
    </row>
    <row r="523" spans="1:5" ht="12.75" thickBot="1">
      <c r="A523" s="321"/>
      <c r="B523" s="345" t="s">
        <v>525</v>
      </c>
      <c r="C523" s="334">
        <v>333528</v>
      </c>
      <c r="D523" s="852">
        <v>266386</v>
      </c>
      <c r="E523" s="771">
        <f aca="true" t="shared" si="13" ref="E523:E528">SUM(D523/C523)</f>
        <v>0.7986915641265501</v>
      </c>
    </row>
    <row r="524" spans="1:5" ht="13.5" thickBot="1">
      <c r="A524" s="321"/>
      <c r="B524" s="346" t="s">
        <v>67</v>
      </c>
      <c r="C524" s="347">
        <f>SUM(C522:C523)</f>
        <v>333528</v>
      </c>
      <c r="D524" s="850">
        <f>SUM(D522:D523)</f>
        <v>266386</v>
      </c>
      <c r="E524" s="890">
        <f t="shared" si="13"/>
        <v>0.7986915641265501</v>
      </c>
    </row>
    <row r="525" spans="1:5" ht="14.25" thickBot="1">
      <c r="A525" s="321"/>
      <c r="B525" s="349" t="s">
        <v>81</v>
      </c>
      <c r="C525" s="350">
        <f>SUM(C519+C521+C524)</f>
        <v>393528</v>
      </c>
      <c r="D525" s="851">
        <f>SUM(D519+D521+D524)</f>
        <v>288405</v>
      </c>
      <c r="E525" s="890">
        <f t="shared" si="13"/>
        <v>0.7328703421357565</v>
      </c>
    </row>
    <row r="526" spans="1:5" ht="12">
      <c r="A526" s="321"/>
      <c r="B526" s="351" t="s">
        <v>349</v>
      </c>
      <c r="C526" s="327">
        <v>119742</v>
      </c>
      <c r="D526" s="585">
        <v>100884</v>
      </c>
      <c r="E526" s="328">
        <f t="shared" si="13"/>
        <v>0.8425113995089443</v>
      </c>
    </row>
    <row r="527" spans="1:5" ht="12">
      <c r="A527" s="321"/>
      <c r="B527" s="351" t="s">
        <v>350</v>
      </c>
      <c r="C527" s="327">
        <v>32315</v>
      </c>
      <c r="D527" s="585">
        <v>20112</v>
      </c>
      <c r="E527" s="328">
        <f t="shared" si="13"/>
        <v>0.62237351075352</v>
      </c>
    </row>
    <row r="528" spans="1:5" ht="12">
      <c r="A528" s="321"/>
      <c r="B528" s="351" t="s">
        <v>351</v>
      </c>
      <c r="C528" s="327">
        <v>234399</v>
      </c>
      <c r="D528" s="585">
        <v>160419</v>
      </c>
      <c r="E528" s="328">
        <f t="shared" si="13"/>
        <v>0.6843843190457297</v>
      </c>
    </row>
    <row r="529" spans="1:5" ht="12">
      <c r="A529" s="321"/>
      <c r="B529" s="351" t="s">
        <v>353</v>
      </c>
      <c r="C529" s="327"/>
      <c r="D529" s="585"/>
      <c r="E529" s="328"/>
    </row>
    <row r="530" spans="1:5" ht="12.75" thickBot="1">
      <c r="A530" s="321"/>
      <c r="B530" s="618" t="s">
        <v>352</v>
      </c>
      <c r="C530" s="334"/>
      <c r="D530" s="852"/>
      <c r="E530" s="771"/>
    </row>
    <row r="531" spans="1:5" ht="12">
      <c r="A531" s="617"/>
      <c r="B531" s="613" t="s">
        <v>66</v>
      </c>
      <c r="C531" s="625">
        <f>SUM(C526:C530)</f>
        <v>386456</v>
      </c>
      <c r="D531" s="874">
        <f>SUM(D526:D530)</f>
        <v>281415</v>
      </c>
      <c r="E531" s="1161">
        <f>SUM(D531/C531)</f>
        <v>0.7281941540563479</v>
      </c>
    </row>
    <row r="532" spans="1:5" ht="12.75">
      <c r="A532" s="321"/>
      <c r="B532" s="614" t="s">
        <v>15</v>
      </c>
      <c r="C532" s="330">
        <v>69789</v>
      </c>
      <c r="D532" s="856">
        <v>88500</v>
      </c>
      <c r="E532" s="328">
        <f>SUM(D532/C532)</f>
        <v>1.2681081545802346</v>
      </c>
    </row>
    <row r="533" spans="1:5" ht="12.75">
      <c r="A533" s="321"/>
      <c r="B533" s="614" t="s">
        <v>13</v>
      </c>
      <c r="C533" s="330">
        <v>35502</v>
      </c>
      <c r="D533" s="856">
        <v>35502</v>
      </c>
      <c r="E533" s="328">
        <f>SUM(D533/C533)</f>
        <v>1</v>
      </c>
    </row>
    <row r="534" spans="1:5" ht="13.5" thickBot="1">
      <c r="A534" s="321"/>
      <c r="B534" s="615" t="s">
        <v>14</v>
      </c>
      <c r="C534" s="616">
        <v>126901</v>
      </c>
      <c r="D534" s="875"/>
      <c r="E534" s="771">
        <f>SUM(D534/C534)</f>
        <v>0</v>
      </c>
    </row>
    <row r="535" spans="1:5" ht="12">
      <c r="A535" s="321"/>
      <c r="B535" s="351" t="s">
        <v>266</v>
      </c>
      <c r="C535" s="327">
        <v>7072</v>
      </c>
      <c r="D535" s="585">
        <v>6990</v>
      </c>
      <c r="E535" s="328">
        <f>SUM(D535/C535)</f>
        <v>0.9884049773755657</v>
      </c>
    </row>
    <row r="536" spans="1:5" ht="12">
      <c r="A536" s="321"/>
      <c r="B536" s="351" t="s">
        <v>267</v>
      </c>
      <c r="C536" s="327"/>
      <c r="D536" s="585"/>
      <c r="E536" s="328"/>
    </row>
    <row r="537" spans="1:5" ht="12.75" thickBot="1">
      <c r="A537" s="321"/>
      <c r="B537" s="353" t="s">
        <v>493</v>
      </c>
      <c r="C537" s="334"/>
      <c r="D537" s="852"/>
      <c r="E537" s="771"/>
    </row>
    <row r="538" spans="1:5" ht="12.75" thickBot="1">
      <c r="A538" s="321"/>
      <c r="B538" s="355" t="s">
        <v>72</v>
      </c>
      <c r="C538" s="336">
        <f>SUM(C535:C537)</f>
        <v>7072</v>
      </c>
      <c r="D538" s="853">
        <f>SUM(D535:D537)</f>
        <v>6990</v>
      </c>
      <c r="E538" s="890">
        <f>SUM(D538/C538)</f>
        <v>0.9884049773755657</v>
      </c>
    </row>
    <row r="539" spans="1:5" ht="14.25" thickBot="1">
      <c r="A539" s="318"/>
      <c r="B539" s="356" t="s">
        <v>118</v>
      </c>
      <c r="C539" s="350">
        <f>SUM(C531+C538)</f>
        <v>393528</v>
      </c>
      <c r="D539" s="851">
        <f>SUM(D531+D538)</f>
        <v>288405</v>
      </c>
      <c r="E539" s="890">
        <f>SUM(D539/C539)</f>
        <v>0.7328703421357565</v>
      </c>
    </row>
    <row r="540" spans="1:5" ht="13.5">
      <c r="A540" s="233">
        <v>2986</v>
      </c>
      <c r="B540" s="236" t="s">
        <v>448</v>
      </c>
      <c r="C540" s="327"/>
      <c r="D540" s="585"/>
      <c r="E540" s="328"/>
    </row>
    <row r="541" spans="1:5" ht="12">
      <c r="A541" s="321"/>
      <c r="B541" s="323" t="s">
        <v>202</v>
      </c>
      <c r="C541" s="321"/>
      <c r="D541" s="617"/>
      <c r="E541" s="328"/>
    </row>
    <row r="542" spans="1:5" ht="12.75" thickBot="1">
      <c r="A542" s="321"/>
      <c r="B542" s="324" t="s">
        <v>203</v>
      </c>
      <c r="C542" s="366"/>
      <c r="D542" s="861">
        <v>8812</v>
      </c>
      <c r="E542" s="771"/>
    </row>
    <row r="543" spans="1:5" ht="12.75" thickBot="1">
      <c r="A543" s="321"/>
      <c r="B543" s="325" t="s">
        <v>216</v>
      </c>
      <c r="C543" s="367"/>
      <c r="D543" s="862">
        <f>SUM(D542)</f>
        <v>8812</v>
      </c>
      <c r="E543" s="889"/>
    </row>
    <row r="544" spans="1:5" ht="12">
      <c r="A544" s="321"/>
      <c r="B544" s="323" t="s">
        <v>205</v>
      </c>
      <c r="C544" s="327"/>
      <c r="D544" s="585">
        <f>SUM(D545:D546)</f>
        <v>23680</v>
      </c>
      <c r="E544" s="328"/>
    </row>
    <row r="545" spans="1:5" ht="12.75">
      <c r="A545" s="321"/>
      <c r="B545" s="329" t="s">
        <v>206</v>
      </c>
      <c r="C545" s="330"/>
      <c r="D545" s="856">
        <v>23680</v>
      </c>
      <c r="E545" s="328"/>
    </row>
    <row r="546" spans="1:5" ht="12.75">
      <c r="A546" s="321"/>
      <c r="B546" s="329" t="s">
        <v>207</v>
      </c>
      <c r="C546" s="330"/>
      <c r="D546" s="856"/>
      <c r="E546" s="328"/>
    </row>
    <row r="547" spans="1:5" ht="12">
      <c r="A547" s="321"/>
      <c r="B547" s="331" t="s">
        <v>208</v>
      </c>
      <c r="C547" s="327"/>
      <c r="D547" s="585"/>
      <c r="E547" s="328"/>
    </row>
    <row r="548" spans="1:5" ht="12">
      <c r="A548" s="321"/>
      <c r="B548" s="331" t="s">
        <v>209</v>
      </c>
      <c r="C548" s="327"/>
      <c r="D548" s="585"/>
      <c r="E548" s="328"/>
    </row>
    <row r="549" spans="1:5" ht="12">
      <c r="A549" s="321"/>
      <c r="B549" s="331" t="s">
        <v>210</v>
      </c>
      <c r="C549" s="327"/>
      <c r="D549" s="585">
        <v>6393</v>
      </c>
      <c r="E549" s="328"/>
    </row>
    <row r="550" spans="1:5" ht="12">
      <c r="A550" s="321"/>
      <c r="B550" s="332" t="s">
        <v>518</v>
      </c>
      <c r="C550" s="327"/>
      <c r="D550" s="585"/>
      <c r="E550" s="328"/>
    </row>
    <row r="551" spans="1:5" ht="12.75" thickBot="1">
      <c r="A551" s="321"/>
      <c r="B551" s="333" t="s">
        <v>211</v>
      </c>
      <c r="C551" s="327"/>
      <c r="D551" s="585"/>
      <c r="E551" s="771"/>
    </row>
    <row r="552" spans="1:5" ht="12.75" thickBot="1">
      <c r="A552" s="321"/>
      <c r="B552" s="335" t="s">
        <v>372</v>
      </c>
      <c r="C552" s="336"/>
      <c r="D552" s="853">
        <f>SUM(D544+D547+D548+D549+D551)</f>
        <v>30073</v>
      </c>
      <c r="E552" s="889"/>
    </row>
    <row r="553" spans="1:5" ht="12.75" thickBot="1">
      <c r="A553" s="321"/>
      <c r="B553" s="682" t="s">
        <v>241</v>
      </c>
      <c r="C553" s="336"/>
      <c r="D553" s="857"/>
      <c r="E553" s="889"/>
    </row>
    <row r="554" spans="1:5" ht="13.5" thickBot="1">
      <c r="A554" s="321"/>
      <c r="B554" s="338" t="s">
        <v>73</v>
      </c>
      <c r="C554" s="339"/>
      <c r="D554" s="859">
        <f>SUM(D552+D543+D553)</f>
        <v>38885</v>
      </c>
      <c r="E554" s="889"/>
    </row>
    <row r="555" spans="1:5" ht="12.75" thickBot="1">
      <c r="A555" s="321"/>
      <c r="B555" s="132" t="s">
        <v>259</v>
      </c>
      <c r="C555" s="667"/>
      <c r="D555" s="846"/>
      <c r="E555" s="889"/>
    </row>
    <row r="556" spans="1:5" ht="12.75" thickBot="1">
      <c r="A556" s="321"/>
      <c r="B556" s="340" t="s">
        <v>74</v>
      </c>
      <c r="C556" s="667"/>
      <c r="D556" s="847"/>
      <c r="E556" s="889"/>
    </row>
    <row r="557" spans="1:5" ht="12">
      <c r="A557" s="321"/>
      <c r="B557" s="828" t="s">
        <v>484</v>
      </c>
      <c r="C557" s="343"/>
      <c r="D557" s="586"/>
      <c r="E557" s="328"/>
    </row>
    <row r="558" spans="1:5" ht="12.75" thickBot="1">
      <c r="A558" s="321"/>
      <c r="B558" s="345" t="s">
        <v>525</v>
      </c>
      <c r="C558" s="334"/>
      <c r="D558" s="852">
        <v>106580</v>
      </c>
      <c r="E558" s="771"/>
    </row>
    <row r="559" spans="1:5" ht="13.5" thickBot="1">
      <c r="A559" s="321"/>
      <c r="B559" s="346" t="s">
        <v>67</v>
      </c>
      <c r="C559" s="347"/>
      <c r="D559" s="850">
        <f>SUM(D557:D558)</f>
        <v>106580</v>
      </c>
      <c r="E559" s="889"/>
    </row>
    <row r="560" spans="1:5" ht="14.25" thickBot="1">
      <c r="A560" s="321"/>
      <c r="B560" s="349" t="s">
        <v>81</v>
      </c>
      <c r="C560" s="350"/>
      <c r="D560" s="851">
        <f>SUM(D554+D556+D559)</f>
        <v>145465</v>
      </c>
      <c r="E560" s="889"/>
    </row>
    <row r="561" spans="1:5" ht="12">
      <c r="A561" s="321"/>
      <c r="B561" s="351" t="s">
        <v>349</v>
      </c>
      <c r="C561" s="327"/>
      <c r="D561" s="585">
        <v>46873</v>
      </c>
      <c r="E561" s="328"/>
    </row>
    <row r="562" spans="1:5" ht="12">
      <c r="A562" s="321"/>
      <c r="B562" s="351" t="s">
        <v>350</v>
      </c>
      <c r="C562" s="327"/>
      <c r="D562" s="585">
        <v>9421</v>
      </c>
      <c r="E562" s="328"/>
    </row>
    <row r="563" spans="1:5" ht="12">
      <c r="A563" s="321"/>
      <c r="B563" s="351" t="s">
        <v>351</v>
      </c>
      <c r="C563" s="327"/>
      <c r="D563" s="585">
        <v>86671</v>
      </c>
      <c r="E563" s="328"/>
    </row>
    <row r="564" spans="1:5" ht="12">
      <c r="A564" s="321"/>
      <c r="B564" s="351" t="s">
        <v>353</v>
      </c>
      <c r="C564" s="327"/>
      <c r="D564" s="585"/>
      <c r="E564" s="328"/>
    </row>
    <row r="565" spans="1:5" ht="12.75" thickBot="1">
      <c r="A565" s="321"/>
      <c r="B565" s="618" t="s">
        <v>352</v>
      </c>
      <c r="C565" s="334"/>
      <c r="D565" s="852"/>
      <c r="E565" s="771"/>
    </row>
    <row r="566" spans="1:5" ht="13.5" thickBot="1">
      <c r="A566" s="321"/>
      <c r="B566" s="354" t="s">
        <v>66</v>
      </c>
      <c r="C566" s="876"/>
      <c r="D566" s="877">
        <f>SUM(D561:D565)</f>
        <v>142965</v>
      </c>
      <c r="E566" s="889"/>
    </row>
    <row r="567" spans="1:5" ht="12">
      <c r="A567" s="321"/>
      <c r="B567" s="351" t="s">
        <v>266</v>
      </c>
      <c r="C567" s="327"/>
      <c r="D567" s="585">
        <v>2500</v>
      </c>
      <c r="E567" s="328"/>
    </row>
    <row r="568" spans="1:5" ht="12">
      <c r="A568" s="321"/>
      <c r="B568" s="351" t="s">
        <v>267</v>
      </c>
      <c r="C568" s="327"/>
      <c r="D568" s="585"/>
      <c r="E568" s="328"/>
    </row>
    <row r="569" spans="1:5" ht="12.75" thickBot="1">
      <c r="A569" s="321"/>
      <c r="B569" s="353" t="s">
        <v>493</v>
      </c>
      <c r="C569" s="334"/>
      <c r="D569" s="852"/>
      <c r="E569" s="771"/>
    </row>
    <row r="570" spans="1:5" ht="12.75" thickBot="1">
      <c r="A570" s="321"/>
      <c r="B570" s="355" t="s">
        <v>72</v>
      </c>
      <c r="C570" s="336"/>
      <c r="D570" s="853">
        <f>SUM(D567:D569)</f>
        <v>2500</v>
      </c>
      <c r="E570" s="889"/>
    </row>
    <row r="571" spans="1:5" ht="14.25" thickBot="1">
      <c r="A571" s="318"/>
      <c r="B571" s="356" t="s">
        <v>118</v>
      </c>
      <c r="C571" s="350"/>
      <c r="D571" s="851">
        <f>SUM(D570,D566)</f>
        <v>145465</v>
      </c>
      <c r="E571" s="889"/>
    </row>
    <row r="572" spans="1:5" ht="13.5">
      <c r="A572" s="233">
        <v>2991</v>
      </c>
      <c r="B572" s="236" t="s">
        <v>217</v>
      </c>
      <c r="C572" s="360"/>
      <c r="D572" s="860"/>
      <c r="E572" s="328"/>
    </row>
    <row r="573" spans="1:5" ht="12">
      <c r="A573" s="321"/>
      <c r="B573" s="323" t="s">
        <v>202</v>
      </c>
      <c r="C573" s="321"/>
      <c r="D573" s="617"/>
      <c r="E573" s="328"/>
    </row>
    <row r="574" spans="1:5" ht="12.75" thickBot="1">
      <c r="A574" s="321"/>
      <c r="B574" s="324" t="s">
        <v>203</v>
      </c>
      <c r="C574" s="334">
        <f>SUM(C473+C505+C374)</f>
        <v>10000</v>
      </c>
      <c r="D574" s="852">
        <f>SUM(D473+D505+D374+D542)</f>
        <v>8812</v>
      </c>
      <c r="E574" s="771">
        <f>SUM(D574/C574)</f>
        <v>0.8812</v>
      </c>
    </row>
    <row r="575" spans="1:5" ht="12.75" thickBot="1">
      <c r="A575" s="321"/>
      <c r="B575" s="325" t="s">
        <v>216</v>
      </c>
      <c r="C575" s="365">
        <f>SUM(C574)</f>
        <v>10000</v>
      </c>
      <c r="D575" s="867">
        <f>SUM(D574)</f>
        <v>8812</v>
      </c>
      <c r="E575" s="889">
        <f>SUM(D575/C575)</f>
        <v>0.8812</v>
      </c>
    </row>
    <row r="576" spans="1:5" ht="12">
      <c r="A576" s="321"/>
      <c r="B576" s="323" t="s">
        <v>454</v>
      </c>
      <c r="C576" s="884"/>
      <c r="D576" s="585">
        <f>SUM(D507)</f>
        <v>0</v>
      </c>
      <c r="E576" s="328"/>
    </row>
    <row r="577" spans="1:5" ht="12">
      <c r="A577" s="321"/>
      <c r="B577" s="323" t="s">
        <v>205</v>
      </c>
      <c r="C577" s="327">
        <f aca="true" t="shared" si="14" ref="C577:C582">SUM(C508+C475+C376)</f>
        <v>63560</v>
      </c>
      <c r="D577" s="585">
        <f>SUM(D508+D475+D376+D544)</f>
        <v>78886</v>
      </c>
      <c r="E577" s="328">
        <f aca="true" t="shared" si="15" ref="E577:E582">SUM(D577/C577)</f>
        <v>1.2411264946507237</v>
      </c>
    </row>
    <row r="578" spans="1:5" ht="12.75">
      <c r="A578" s="321"/>
      <c r="B578" s="329" t="s">
        <v>206</v>
      </c>
      <c r="C578" s="330">
        <f t="shared" si="14"/>
        <v>40315</v>
      </c>
      <c r="D578" s="856">
        <f>SUM(D509+D476+D377+D545)</f>
        <v>41971</v>
      </c>
      <c r="E578" s="328">
        <f t="shared" si="15"/>
        <v>1.0410765223862086</v>
      </c>
    </row>
    <row r="579" spans="1:5" ht="12.75">
      <c r="A579" s="321"/>
      <c r="B579" s="329" t="s">
        <v>207</v>
      </c>
      <c r="C579" s="330">
        <f t="shared" si="14"/>
        <v>23245</v>
      </c>
      <c r="D579" s="856">
        <f>SUM(D510+D477+D378)</f>
        <v>36915</v>
      </c>
      <c r="E579" s="328">
        <f t="shared" si="15"/>
        <v>1.588083458808346</v>
      </c>
    </row>
    <row r="580" spans="1:5" ht="12">
      <c r="A580" s="321"/>
      <c r="B580" s="331" t="s">
        <v>208</v>
      </c>
      <c r="C580" s="327">
        <f t="shared" si="14"/>
        <v>9843</v>
      </c>
      <c r="D580" s="585">
        <f>SUM(D511+D478+D379)</f>
        <v>8225</v>
      </c>
      <c r="E580" s="328">
        <f t="shared" si="15"/>
        <v>0.835619221781977</v>
      </c>
    </row>
    <row r="581" spans="1:5" ht="12">
      <c r="A581" s="321"/>
      <c r="B581" s="331" t="s">
        <v>209</v>
      </c>
      <c r="C581" s="327">
        <f t="shared" si="14"/>
        <v>177792</v>
      </c>
      <c r="D581" s="585">
        <f>SUM(D512+D479+D380)</f>
        <v>178375</v>
      </c>
      <c r="E581" s="328">
        <f t="shared" si="15"/>
        <v>1.0032791126709864</v>
      </c>
    </row>
    <row r="582" spans="1:5" ht="12">
      <c r="A582" s="321"/>
      <c r="B582" s="331" t="s">
        <v>210</v>
      </c>
      <c r="C582" s="327">
        <f t="shared" si="14"/>
        <v>65032</v>
      </c>
      <c r="D582" s="585">
        <f>SUM(D513+D480+D381+D549)</f>
        <v>68879</v>
      </c>
      <c r="E582" s="328">
        <f t="shared" si="15"/>
        <v>1.0591554926805264</v>
      </c>
    </row>
    <row r="583" spans="1:5" ht="12">
      <c r="A583" s="321"/>
      <c r="B583" s="331" t="s">
        <v>376</v>
      </c>
      <c r="C583" s="327">
        <f>C382</f>
        <v>0</v>
      </c>
      <c r="D583" s="585">
        <f>D481+D514</f>
        <v>0</v>
      </c>
      <c r="E583" s="328"/>
    </row>
    <row r="584" spans="1:5" ht="12">
      <c r="A584" s="321"/>
      <c r="B584" s="332" t="s">
        <v>518</v>
      </c>
      <c r="C584" s="327">
        <f>SUM(C515+C482+C383)</f>
        <v>0</v>
      </c>
      <c r="D584" s="585">
        <f>SUM(D515+D482+D383)</f>
        <v>0</v>
      </c>
      <c r="E584" s="328"/>
    </row>
    <row r="585" spans="1:5" ht="12.75" thickBot="1">
      <c r="A585" s="321"/>
      <c r="B585" s="333" t="s">
        <v>211</v>
      </c>
      <c r="C585" s="327">
        <f>SUM(C516+C483+C384)</f>
        <v>0</v>
      </c>
      <c r="D585" s="585">
        <f>SUM(D516+D483+D384)</f>
        <v>0</v>
      </c>
      <c r="E585" s="771"/>
    </row>
    <row r="586" spans="1:5" ht="12.75" thickBot="1">
      <c r="A586" s="321"/>
      <c r="B586" s="335" t="s">
        <v>372</v>
      </c>
      <c r="C586" s="336">
        <f>SUM(C577+C580+C581+C582+C585+C583)</f>
        <v>316227</v>
      </c>
      <c r="D586" s="853">
        <f>SUM(D577+D580+D581+D582+D585+D583+D584+D576)</f>
        <v>334365</v>
      </c>
      <c r="E586" s="890">
        <f>SUM(D586/C586)</f>
        <v>1.0573575311406047</v>
      </c>
    </row>
    <row r="587" spans="1:5" ht="12.75" thickBot="1">
      <c r="A587" s="321"/>
      <c r="B587" s="682" t="s">
        <v>241</v>
      </c>
      <c r="C587" s="336"/>
      <c r="D587" s="853">
        <f>SUM(D518)</f>
        <v>0</v>
      </c>
      <c r="E587" s="889"/>
    </row>
    <row r="588" spans="1:5" ht="13.5" thickBot="1">
      <c r="A588" s="321"/>
      <c r="B588" s="338" t="s">
        <v>73</v>
      </c>
      <c r="C588" s="339">
        <f>SUM(C586+C575)</f>
        <v>326227</v>
      </c>
      <c r="D588" s="858">
        <f>SUM(D586+D575+D587)</f>
        <v>343177</v>
      </c>
      <c r="E588" s="890">
        <f>SUM(D588/C588)</f>
        <v>1.0519576859058264</v>
      </c>
    </row>
    <row r="589" spans="1:5" ht="12.75">
      <c r="A589" s="321"/>
      <c r="B589" s="882" t="s">
        <v>532</v>
      </c>
      <c r="C589" s="883"/>
      <c r="D589" s="848">
        <f>SUM(D387)</f>
        <v>0</v>
      </c>
      <c r="E589" s="328"/>
    </row>
    <row r="590" spans="1:5" ht="13.5" thickBot="1">
      <c r="A590" s="321"/>
      <c r="B590" s="149" t="s">
        <v>259</v>
      </c>
      <c r="C590" s="666"/>
      <c r="D590" s="846">
        <f>SUM(D520+D388)</f>
        <v>0</v>
      </c>
      <c r="E590" s="771"/>
    </row>
    <row r="591" spans="1:5" ht="12.75" thickBot="1">
      <c r="A591" s="321"/>
      <c r="B591" s="340" t="s">
        <v>74</v>
      </c>
      <c r="C591" s="341"/>
      <c r="D591" s="870">
        <f>SUM(D589+D590)</f>
        <v>0</v>
      </c>
      <c r="E591" s="889"/>
    </row>
    <row r="592" spans="1:5" ht="12">
      <c r="A592" s="321"/>
      <c r="B592" s="828" t="s">
        <v>484</v>
      </c>
      <c r="C592" s="343">
        <f>SUM(C522+C487+C390)</f>
        <v>0</v>
      </c>
      <c r="D592" s="586">
        <f>SUM(D522+D487+D390)</f>
        <v>0</v>
      </c>
      <c r="E592" s="328"/>
    </row>
    <row r="593" spans="1:5" ht="12">
      <c r="A593" s="321"/>
      <c r="B593" s="344" t="s">
        <v>525</v>
      </c>
      <c r="C593" s="327">
        <f>SUM(C523+C488+C391)</f>
        <v>3321937</v>
      </c>
      <c r="D593" s="585">
        <f>SUM(D523+D488+D391+D558)</f>
        <v>3589088</v>
      </c>
      <c r="E593" s="328">
        <f>SUM(D593/C593)</f>
        <v>1.0804202487885832</v>
      </c>
    </row>
    <row r="594" spans="1:5" ht="12.75" thickBot="1">
      <c r="A594" s="321"/>
      <c r="B594" s="345" t="s">
        <v>528</v>
      </c>
      <c r="C594" s="334">
        <f>SUM(C489+C392)</f>
        <v>379494</v>
      </c>
      <c r="D594" s="852">
        <f>SUM(D489+D392)</f>
        <v>389568</v>
      </c>
      <c r="E594" s="771">
        <f>SUM(D594/C594)</f>
        <v>1.026545874243071</v>
      </c>
    </row>
    <row r="595" spans="1:5" ht="13.5" thickBot="1">
      <c r="A595" s="321"/>
      <c r="B595" s="346" t="s">
        <v>67</v>
      </c>
      <c r="C595" s="347">
        <f>SUM(C592:C594)</f>
        <v>3701431</v>
      </c>
      <c r="D595" s="850">
        <f>SUM(D592:D594)</f>
        <v>3978656</v>
      </c>
      <c r="E595" s="890">
        <f>SUM(D595/C595)</f>
        <v>1.0748967088674624</v>
      </c>
    </row>
    <row r="596" spans="1:5" ht="13.5" thickBot="1">
      <c r="A596" s="321"/>
      <c r="B596" s="256" t="s">
        <v>484</v>
      </c>
      <c r="C596" s="347"/>
      <c r="D596" s="846">
        <f>SUM(D395)</f>
        <v>0</v>
      </c>
      <c r="E596" s="889"/>
    </row>
    <row r="597" spans="1:5" ht="13.5" thickBot="1">
      <c r="A597" s="321"/>
      <c r="B597" s="346" t="s">
        <v>69</v>
      </c>
      <c r="C597" s="347"/>
      <c r="D597" s="850">
        <f>SUM(D596)</f>
        <v>0</v>
      </c>
      <c r="E597" s="771"/>
    </row>
    <row r="598" spans="1:5" ht="14.25" thickBot="1">
      <c r="A598" s="321"/>
      <c r="B598" s="349" t="s">
        <v>81</v>
      </c>
      <c r="C598" s="350">
        <f>SUM(C588+C591+C595)</f>
        <v>4027658</v>
      </c>
      <c r="D598" s="851">
        <f>SUM(D588+D591+D595+D597)</f>
        <v>4321833</v>
      </c>
      <c r="E598" s="890">
        <f>SUM(D598/C598)</f>
        <v>1.0730387237446675</v>
      </c>
    </row>
    <row r="599" spans="1:5" ht="12">
      <c r="A599" s="321"/>
      <c r="B599" s="351" t="s">
        <v>349</v>
      </c>
      <c r="C599" s="327">
        <f>SUM(C526+C492+C397)</f>
        <v>2025885</v>
      </c>
      <c r="D599" s="585">
        <f>SUM(D526+D492+D397+D561)</f>
        <v>2238973</v>
      </c>
      <c r="E599" s="328">
        <f>SUM(D599/C599)</f>
        <v>1.1051826732514431</v>
      </c>
    </row>
    <row r="600" spans="1:5" ht="12">
      <c r="A600" s="321"/>
      <c r="B600" s="351" t="s">
        <v>350</v>
      </c>
      <c r="C600" s="327">
        <f>SUM(C527+C493+C398)</f>
        <v>497011</v>
      </c>
      <c r="D600" s="585">
        <f>SUM(D527+D493+D398+D562)</f>
        <v>485229</v>
      </c>
      <c r="E600" s="328">
        <f>SUM(D600/C600)</f>
        <v>0.9762942872491756</v>
      </c>
    </row>
    <row r="601" spans="1:5" ht="12">
      <c r="A601" s="321"/>
      <c r="B601" s="351" t="s">
        <v>351</v>
      </c>
      <c r="C601" s="327">
        <f>SUM(C528+C494+C399)</f>
        <v>1446860</v>
      </c>
      <c r="D601" s="585">
        <f>SUM(D528+D494+D399+D563)</f>
        <v>1533500</v>
      </c>
      <c r="E601" s="328">
        <f>SUM(D601/C601)</f>
        <v>1.059881398338471</v>
      </c>
    </row>
    <row r="602" spans="1:5" ht="12">
      <c r="A602" s="321"/>
      <c r="B602" s="352" t="s">
        <v>353</v>
      </c>
      <c r="C602" s="327">
        <f>SUM(C463)</f>
        <v>600</v>
      </c>
      <c r="D602" s="585">
        <f>SUM(D463)</f>
        <v>600</v>
      </c>
      <c r="E602" s="328">
        <f>SUM(D602/C602)</f>
        <v>1</v>
      </c>
    </row>
    <row r="603" spans="1:5" ht="12.75" thickBot="1">
      <c r="A603" s="321"/>
      <c r="B603" s="353" t="s">
        <v>352</v>
      </c>
      <c r="C603" s="327">
        <f>SUM(C530+C496+C401)</f>
        <v>0</v>
      </c>
      <c r="D603" s="585">
        <f>SUM(D530+D496+D401)</f>
        <v>0</v>
      </c>
      <c r="E603" s="771"/>
    </row>
    <row r="604" spans="1:5" ht="12.75" thickBot="1">
      <c r="A604" s="321"/>
      <c r="B604" s="354" t="s">
        <v>66</v>
      </c>
      <c r="C604" s="336">
        <f>SUM(C599:C603)</f>
        <v>3970356</v>
      </c>
      <c r="D604" s="853">
        <f>SUM(D599:D603)</f>
        <v>4258302</v>
      </c>
      <c r="E604" s="890">
        <f>SUM(D604/C604)</f>
        <v>1.0725239751800595</v>
      </c>
    </row>
    <row r="605" spans="1:5" ht="12">
      <c r="A605" s="321"/>
      <c r="B605" s="351" t="s">
        <v>266</v>
      </c>
      <c r="C605" s="327">
        <f>SUM(C403+C498+C535)</f>
        <v>57302</v>
      </c>
      <c r="D605" s="585">
        <f>SUM(D403+D498+D535+D567)</f>
        <v>63531</v>
      </c>
      <c r="E605" s="328">
        <f>SUM(D605/C605)</f>
        <v>1.1087047572510558</v>
      </c>
    </row>
    <row r="606" spans="1:5" ht="12">
      <c r="A606" s="321"/>
      <c r="B606" s="351" t="s">
        <v>267</v>
      </c>
      <c r="C606" s="327">
        <f>SUM(C536+C499+C404)</f>
        <v>0</v>
      </c>
      <c r="D606" s="585">
        <f>SUM(D536+D499+D404)</f>
        <v>0</v>
      </c>
      <c r="E606" s="328"/>
    </row>
    <row r="607" spans="1:5" ht="12.75" thickBot="1">
      <c r="A607" s="321"/>
      <c r="B607" s="353" t="s">
        <v>493</v>
      </c>
      <c r="C607" s="334"/>
      <c r="D607" s="852"/>
      <c r="E607" s="771"/>
    </row>
    <row r="608" spans="1:5" ht="12.75" thickBot="1">
      <c r="A608" s="321"/>
      <c r="B608" s="355" t="s">
        <v>72</v>
      </c>
      <c r="C608" s="336">
        <f>SUM(C605:C607)</f>
        <v>57302</v>
      </c>
      <c r="D608" s="853">
        <f>SUM(D605:D607)</f>
        <v>63531</v>
      </c>
      <c r="E608" s="890">
        <f>SUM(D608/C608)</f>
        <v>1.1087047572510558</v>
      </c>
    </row>
    <row r="609" spans="1:5" ht="14.25" thickBot="1">
      <c r="A609" s="318"/>
      <c r="B609" s="356" t="s">
        <v>118</v>
      </c>
      <c r="C609" s="350">
        <f>SUM(C604+C608)</f>
        <v>4027658</v>
      </c>
      <c r="D609" s="851">
        <f>SUM(D604+D608)</f>
        <v>4321833</v>
      </c>
      <c r="E609" s="888">
        <f>SUM(D609/C609)</f>
        <v>1.0730387237446675</v>
      </c>
    </row>
  </sheetData>
  <sheetProtection/>
  <mergeCells count="7">
    <mergeCell ref="A2:E2"/>
    <mergeCell ref="E5:E7"/>
    <mergeCell ref="A1:E1"/>
    <mergeCell ref="B5:B7"/>
    <mergeCell ref="A5:A7"/>
    <mergeCell ref="C5:C7"/>
    <mergeCell ref="D5:D7"/>
  </mergeCells>
  <printOptions horizontalCentered="1" verticalCentered="1"/>
  <pageMargins left="0" right="0" top="0.984251968503937" bottom="0.787401574803149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5" max="255" man="1"/>
    <brk id="142" max="255" man="1"/>
    <brk id="206" max="255" man="1"/>
    <brk id="272" max="255" man="1"/>
    <brk id="339" max="255" man="1"/>
    <brk id="407" max="255" man="1"/>
    <brk id="470" max="255" man="1"/>
    <brk id="539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7"/>
  <sheetViews>
    <sheetView showZeros="0" zoomScalePageLayoutView="0" workbookViewId="0" topLeftCell="A43">
      <selection activeCell="E31" sqref="E31"/>
    </sheetView>
  </sheetViews>
  <sheetFormatPr defaultColWidth="9.125" defaultRowHeight="12.75"/>
  <cols>
    <col min="1" max="1" width="6.875" style="371" customWidth="1"/>
    <col min="2" max="2" width="50.125" style="368" customWidth="1"/>
    <col min="3" max="4" width="13.875" style="368" customWidth="1"/>
    <col min="5" max="5" width="8.875" style="368" customWidth="1"/>
    <col min="6" max="16384" width="9.125" style="368" customWidth="1"/>
  </cols>
  <sheetData>
    <row r="1" spans="1:5" ht="12">
      <c r="A1" s="1254" t="s">
        <v>341</v>
      </c>
      <c r="B1" s="1255"/>
      <c r="C1" s="1256"/>
      <c r="D1" s="1256"/>
      <c r="E1" s="1256"/>
    </row>
    <row r="2" spans="1:5" ht="12.75">
      <c r="A2" s="1254" t="s">
        <v>1106</v>
      </c>
      <c r="B2" s="1255"/>
      <c r="C2" s="1256"/>
      <c r="D2" s="1256"/>
      <c r="E2" s="1256"/>
    </row>
    <row r="3" spans="1:2" s="370" customFormat="1" ht="11.25" customHeight="1">
      <c r="A3" s="369"/>
      <c r="B3" s="369"/>
    </row>
    <row r="4" spans="3:5" ht="11.25" customHeight="1">
      <c r="C4" s="372"/>
      <c r="D4" s="372"/>
      <c r="E4" s="372" t="s">
        <v>192</v>
      </c>
    </row>
    <row r="5" spans="1:5" s="375" customFormat="1" ht="11.25" customHeight="1">
      <c r="A5" s="373"/>
      <c r="B5" s="374"/>
      <c r="C5" s="1249" t="s">
        <v>499</v>
      </c>
      <c r="D5" s="1249" t="s">
        <v>254</v>
      </c>
      <c r="E5" s="1252" t="s">
        <v>1107</v>
      </c>
    </row>
    <row r="6" spans="1:5" s="375" customFormat="1" ht="12" customHeight="1">
      <c r="A6" s="376" t="s">
        <v>297</v>
      </c>
      <c r="B6" s="377" t="s">
        <v>311</v>
      </c>
      <c r="C6" s="1250"/>
      <c r="D6" s="1250"/>
      <c r="E6" s="1252"/>
    </row>
    <row r="7" spans="1:5" s="375" customFormat="1" ht="12.75" customHeight="1" thickBot="1">
      <c r="A7" s="378"/>
      <c r="B7" s="379"/>
      <c r="C7" s="1257"/>
      <c r="D7" s="1257"/>
      <c r="E7" s="1253"/>
    </row>
    <row r="8" spans="1:5" s="375" customFormat="1" ht="12" customHeight="1">
      <c r="A8" s="380" t="s">
        <v>173</v>
      </c>
      <c r="B8" s="381" t="s">
        <v>174</v>
      </c>
      <c r="C8" s="382" t="s">
        <v>175</v>
      </c>
      <c r="D8" s="382" t="s">
        <v>176</v>
      </c>
      <c r="E8" s="382" t="s">
        <v>177</v>
      </c>
    </row>
    <row r="9" spans="1:5" ht="12" customHeight="1">
      <c r="A9" s="373">
        <v>3010</v>
      </c>
      <c r="B9" s="383" t="s">
        <v>56</v>
      </c>
      <c r="C9" s="384">
        <f>SUM(C19)</f>
        <v>8720</v>
      </c>
      <c r="D9" s="384">
        <f>SUM(D19)</f>
        <v>8720</v>
      </c>
      <c r="E9" s="385">
        <f>SUM(D9/C9)</f>
        <v>1</v>
      </c>
    </row>
    <row r="10" spans="1:5" ht="12" customHeight="1">
      <c r="A10" s="76">
        <v>3011</v>
      </c>
      <c r="B10" s="386" t="s">
        <v>120</v>
      </c>
      <c r="C10" s="384"/>
      <c r="D10" s="384"/>
      <c r="E10" s="385"/>
    </row>
    <row r="11" spans="1:5" ht="12" customHeight="1">
      <c r="A11" s="387"/>
      <c r="B11" s="388" t="s">
        <v>121</v>
      </c>
      <c r="C11" s="305">
        <v>2400</v>
      </c>
      <c r="D11" s="305">
        <v>2400</v>
      </c>
      <c r="E11" s="923">
        <f>SUM(D11/C11)</f>
        <v>1</v>
      </c>
    </row>
    <row r="12" spans="1:5" ht="12" customHeight="1">
      <c r="A12" s="387"/>
      <c r="B12" s="187" t="s">
        <v>319</v>
      </c>
      <c r="C12" s="305">
        <v>520</v>
      </c>
      <c r="D12" s="305">
        <v>520</v>
      </c>
      <c r="E12" s="923">
        <f>SUM(D12/C12)</f>
        <v>1</v>
      </c>
    </row>
    <row r="13" spans="1:5" ht="12" customHeight="1">
      <c r="A13" s="299"/>
      <c r="B13" s="389" t="s">
        <v>303</v>
      </c>
      <c r="C13" s="305">
        <v>4800</v>
      </c>
      <c r="D13" s="305">
        <v>4800</v>
      </c>
      <c r="E13" s="923">
        <f>SUM(D13/C13)</f>
        <v>1</v>
      </c>
    </row>
    <row r="14" spans="1:5" ht="12" customHeight="1">
      <c r="A14" s="387"/>
      <c r="B14" s="306" t="s">
        <v>126</v>
      </c>
      <c r="C14" s="305"/>
      <c r="D14" s="305"/>
      <c r="E14" s="923"/>
    </row>
    <row r="15" spans="1:5" ht="12" customHeight="1">
      <c r="A15" s="387"/>
      <c r="B15" s="187" t="s">
        <v>313</v>
      </c>
      <c r="C15" s="390"/>
      <c r="D15" s="390"/>
      <c r="E15" s="923"/>
    </row>
    <row r="16" spans="1:5" ht="12" customHeight="1">
      <c r="A16" s="299"/>
      <c r="B16" s="388" t="s">
        <v>268</v>
      </c>
      <c r="C16" s="305">
        <v>1000</v>
      </c>
      <c r="D16" s="305">
        <v>1000</v>
      </c>
      <c r="E16" s="923">
        <f>SUM(D16/C16)</f>
        <v>1</v>
      </c>
    </row>
    <row r="17" spans="1:5" ht="12" customHeight="1">
      <c r="A17" s="299"/>
      <c r="B17" s="75" t="s">
        <v>269</v>
      </c>
      <c r="C17" s="390"/>
      <c r="D17" s="390"/>
      <c r="E17" s="385"/>
    </row>
    <row r="18" spans="1:5" ht="12" customHeight="1" thickBot="1">
      <c r="A18" s="387"/>
      <c r="B18" s="391" t="s">
        <v>290</v>
      </c>
      <c r="C18" s="392"/>
      <c r="D18" s="392"/>
      <c r="E18" s="911"/>
    </row>
    <row r="19" spans="1:5" ht="12" customHeight="1" thickBot="1">
      <c r="A19" s="378"/>
      <c r="B19" s="393" t="s">
        <v>295</v>
      </c>
      <c r="C19" s="394">
        <f>SUM(C11:C18)</f>
        <v>8720</v>
      </c>
      <c r="D19" s="394">
        <f>SUM(D11:D18)</f>
        <v>8720</v>
      </c>
      <c r="E19" s="912">
        <f>SUM(D19/C19)</f>
        <v>1</v>
      </c>
    </row>
    <row r="20" spans="1:5" s="375" customFormat="1" ht="12" customHeight="1">
      <c r="A20" s="395">
        <v>3020</v>
      </c>
      <c r="B20" s="218" t="s">
        <v>97</v>
      </c>
      <c r="C20" s="396">
        <f>SUM(C30+C50)</f>
        <v>1918511</v>
      </c>
      <c r="D20" s="396">
        <f>SUM(D30+D50)</f>
        <v>1904940</v>
      </c>
      <c r="E20" s="910">
        <f>SUM(D20/C20)</f>
        <v>0.9929262850199972</v>
      </c>
    </row>
    <row r="21" spans="1:5" s="375" customFormat="1" ht="12" customHeight="1">
      <c r="A21" s="376">
        <v>3021</v>
      </c>
      <c r="B21" s="397" t="s">
        <v>389</v>
      </c>
      <c r="C21" s="384"/>
      <c r="D21" s="384"/>
      <c r="E21" s="385"/>
    </row>
    <row r="22" spans="1:5" ht="12" customHeight="1">
      <c r="A22" s="387"/>
      <c r="B22" s="388" t="s">
        <v>121</v>
      </c>
      <c r="C22" s="305">
        <v>1196512</v>
      </c>
      <c r="D22" s="305">
        <v>1227804</v>
      </c>
      <c r="E22" s="923">
        <f>SUM(D22/C22)</f>
        <v>1.0261526838009147</v>
      </c>
    </row>
    <row r="23" spans="1:5" ht="12" customHeight="1">
      <c r="A23" s="387"/>
      <c r="B23" s="187" t="s">
        <v>319</v>
      </c>
      <c r="C23" s="305">
        <v>295443</v>
      </c>
      <c r="D23" s="305">
        <v>264151</v>
      </c>
      <c r="E23" s="923">
        <f>SUM(D23/C23)</f>
        <v>0.8940844765318522</v>
      </c>
    </row>
    <row r="24" spans="1:5" ht="12" customHeight="1">
      <c r="A24" s="299"/>
      <c r="B24" s="389" t="s">
        <v>303</v>
      </c>
      <c r="C24" s="305">
        <v>235000</v>
      </c>
      <c r="D24" s="305">
        <v>235000</v>
      </c>
      <c r="E24" s="923">
        <f>SUM(D24/C24)</f>
        <v>1</v>
      </c>
    </row>
    <row r="25" spans="1:5" ht="12" customHeight="1">
      <c r="A25" s="387"/>
      <c r="B25" s="306" t="s">
        <v>126</v>
      </c>
      <c r="C25" s="305"/>
      <c r="D25" s="305"/>
      <c r="E25" s="923"/>
    </row>
    <row r="26" spans="1:5" ht="12" customHeight="1">
      <c r="A26" s="387"/>
      <c r="B26" s="187" t="s">
        <v>313</v>
      </c>
      <c r="C26" s="305"/>
      <c r="D26" s="305"/>
      <c r="E26" s="923"/>
    </row>
    <row r="27" spans="1:5" ht="12" customHeight="1">
      <c r="A27" s="299"/>
      <c r="B27" s="388" t="s">
        <v>268</v>
      </c>
      <c r="C27" s="390">
        <v>69000</v>
      </c>
      <c r="D27" s="390">
        <v>43500</v>
      </c>
      <c r="E27" s="923">
        <f>SUM(D27/C27)</f>
        <v>0.6304347826086957</v>
      </c>
    </row>
    <row r="28" spans="1:5" ht="12" customHeight="1">
      <c r="A28" s="299"/>
      <c r="B28" s="75" t="s">
        <v>269</v>
      </c>
      <c r="C28" s="390"/>
      <c r="D28" s="390"/>
      <c r="E28" s="385"/>
    </row>
    <row r="29" spans="1:5" ht="12" customHeight="1" thickBot="1">
      <c r="A29" s="387"/>
      <c r="B29" s="391" t="s">
        <v>494</v>
      </c>
      <c r="C29" s="392">
        <v>10000</v>
      </c>
      <c r="D29" s="392">
        <v>10000</v>
      </c>
      <c r="E29" s="911">
        <f>SUM(D29/C29)</f>
        <v>1</v>
      </c>
    </row>
    <row r="30" spans="1:5" ht="12" customHeight="1" thickBot="1">
      <c r="A30" s="378"/>
      <c r="B30" s="393" t="s">
        <v>295</v>
      </c>
      <c r="C30" s="394">
        <f>SUM(C22:C29)</f>
        <v>1805955</v>
      </c>
      <c r="D30" s="394">
        <f>SUM(D22:D29)</f>
        <v>1780455</v>
      </c>
      <c r="E30" s="912">
        <f>SUM(D30/C30)</f>
        <v>0.9858800468450211</v>
      </c>
    </row>
    <row r="31" spans="1:5" ht="12" customHeight="1">
      <c r="A31" s="376">
        <v>3024</v>
      </c>
      <c r="B31" s="397" t="s">
        <v>255</v>
      </c>
      <c r="C31" s="384"/>
      <c r="D31" s="384"/>
      <c r="E31" s="910"/>
    </row>
    <row r="32" spans="1:5" ht="12" customHeight="1">
      <c r="A32" s="387"/>
      <c r="B32" s="388" t="s">
        <v>121</v>
      </c>
      <c r="C32" s="305"/>
      <c r="D32" s="305">
        <v>26504</v>
      </c>
      <c r="E32" s="385"/>
    </row>
    <row r="33" spans="1:5" ht="12" customHeight="1">
      <c r="A33" s="387"/>
      <c r="B33" s="187" t="s">
        <v>319</v>
      </c>
      <c r="C33" s="305"/>
      <c r="D33" s="305">
        <v>5596</v>
      </c>
      <c r="E33" s="385"/>
    </row>
    <row r="34" spans="1:5" ht="12" customHeight="1">
      <c r="A34" s="299"/>
      <c r="B34" s="389" t="s">
        <v>303</v>
      </c>
      <c r="C34" s="305"/>
      <c r="D34" s="305">
        <v>4902</v>
      </c>
      <c r="E34" s="385"/>
    </row>
    <row r="35" spans="1:5" ht="12" customHeight="1">
      <c r="A35" s="387"/>
      <c r="B35" s="306" t="s">
        <v>126</v>
      </c>
      <c r="C35" s="305"/>
      <c r="D35" s="305"/>
      <c r="E35" s="385"/>
    </row>
    <row r="36" spans="1:5" ht="12" customHeight="1">
      <c r="A36" s="387"/>
      <c r="B36" s="187" t="s">
        <v>313</v>
      </c>
      <c r="C36" s="305"/>
      <c r="D36" s="305"/>
      <c r="E36" s="385"/>
    </row>
    <row r="37" spans="1:5" ht="12" customHeight="1">
      <c r="A37" s="299"/>
      <c r="B37" s="388" t="s">
        <v>268</v>
      </c>
      <c r="C37" s="390"/>
      <c r="D37" s="390">
        <v>670</v>
      </c>
      <c r="E37" s="385"/>
    </row>
    <row r="38" spans="1:5" ht="12" customHeight="1">
      <c r="A38" s="299"/>
      <c r="B38" s="75" t="s">
        <v>269</v>
      </c>
      <c r="C38" s="390"/>
      <c r="D38" s="390"/>
      <c r="E38" s="385"/>
    </row>
    <row r="39" spans="1:5" ht="12" customHeight="1" thickBot="1">
      <c r="A39" s="387"/>
      <c r="B39" s="391" t="s">
        <v>494</v>
      </c>
      <c r="C39" s="392"/>
      <c r="D39" s="392"/>
      <c r="E39" s="911"/>
    </row>
    <row r="40" spans="1:5" ht="12" customHeight="1" thickBot="1">
      <c r="A40" s="378"/>
      <c r="B40" s="393" t="s">
        <v>295</v>
      </c>
      <c r="C40" s="394">
        <f>SUM(C32:C39)</f>
        <v>0</v>
      </c>
      <c r="D40" s="394">
        <f>SUM(D32:D39)</f>
        <v>37672</v>
      </c>
      <c r="E40" s="912"/>
    </row>
    <row r="41" spans="1:5" ht="12" customHeight="1">
      <c r="A41" s="400">
        <v>3026</v>
      </c>
      <c r="B41" s="401" t="s">
        <v>315</v>
      </c>
      <c r="C41" s="384"/>
      <c r="D41" s="384"/>
      <c r="E41" s="385"/>
    </row>
    <row r="42" spans="1:5" ht="12" customHeight="1">
      <c r="A42" s="76"/>
      <c r="B42" s="388" t="s">
        <v>121</v>
      </c>
      <c r="C42" s="305"/>
      <c r="D42" s="305"/>
      <c r="E42" s="385"/>
    </row>
    <row r="43" spans="1:5" ht="12" customHeight="1">
      <c r="A43" s="76"/>
      <c r="B43" s="187" t="s">
        <v>319</v>
      </c>
      <c r="C43" s="305"/>
      <c r="D43" s="305"/>
      <c r="E43" s="385"/>
    </row>
    <row r="44" spans="1:5" ht="12" customHeight="1">
      <c r="A44" s="76"/>
      <c r="B44" s="389" t="s">
        <v>303</v>
      </c>
      <c r="C44" s="305">
        <v>69556</v>
      </c>
      <c r="D44" s="305">
        <v>81485</v>
      </c>
      <c r="E44" s="923">
        <f>SUM(D44/C44)</f>
        <v>1.1715020990281213</v>
      </c>
    </row>
    <row r="45" spans="1:5" ht="12" customHeight="1">
      <c r="A45" s="76"/>
      <c r="B45" s="306" t="s">
        <v>126</v>
      </c>
      <c r="C45" s="402"/>
      <c r="D45" s="402"/>
      <c r="E45" s="385"/>
    </row>
    <row r="46" spans="1:5" ht="12" customHeight="1">
      <c r="A46" s="76"/>
      <c r="B46" s="187" t="s">
        <v>313</v>
      </c>
      <c r="C46" s="403"/>
      <c r="D46" s="403"/>
      <c r="E46" s="385"/>
    </row>
    <row r="47" spans="1:5" ht="12" customHeight="1">
      <c r="A47" s="76"/>
      <c r="B47" s="388" t="s">
        <v>268</v>
      </c>
      <c r="C47" s="404">
        <v>43000</v>
      </c>
      <c r="D47" s="404">
        <v>43000</v>
      </c>
      <c r="E47" s="923">
        <f>SUM(D47/C47)</f>
        <v>1</v>
      </c>
    </row>
    <row r="48" spans="1:5" ht="12" customHeight="1">
      <c r="A48" s="76"/>
      <c r="B48" s="75" t="s">
        <v>269</v>
      </c>
      <c r="C48" s="404"/>
      <c r="D48" s="404"/>
      <c r="E48" s="385"/>
    </row>
    <row r="49" spans="1:5" ht="12" customHeight="1" thickBot="1">
      <c r="A49" s="76"/>
      <c r="B49" s="391" t="s">
        <v>290</v>
      </c>
      <c r="C49" s="405"/>
      <c r="D49" s="405"/>
      <c r="E49" s="911"/>
    </row>
    <row r="50" spans="1:5" ht="12" customHeight="1" thickBot="1">
      <c r="A50" s="399"/>
      <c r="B50" s="393" t="s">
        <v>295</v>
      </c>
      <c r="C50" s="394">
        <f>SUM(C41:C47)</f>
        <v>112556</v>
      </c>
      <c r="D50" s="394">
        <f>SUM(D41:D47)</f>
        <v>124485</v>
      </c>
      <c r="E50" s="912">
        <f>SUM(D50/C50)</f>
        <v>1.1059827996730516</v>
      </c>
    </row>
    <row r="51" spans="1:5" ht="12" customHeight="1">
      <c r="A51" s="376">
        <v>3000</v>
      </c>
      <c r="B51" s="406" t="s">
        <v>122</v>
      </c>
      <c r="C51" s="305"/>
      <c r="D51" s="305"/>
      <c r="E51" s="910"/>
    </row>
    <row r="52" spans="1:5" ht="12" customHeight="1">
      <c r="A52" s="376"/>
      <c r="B52" s="407" t="s">
        <v>76</v>
      </c>
      <c r="C52" s="305"/>
      <c r="D52" s="305"/>
      <c r="E52" s="385"/>
    </row>
    <row r="53" spans="1:5" ht="12" customHeight="1">
      <c r="A53" s="387"/>
      <c r="B53" s="388" t="s">
        <v>121</v>
      </c>
      <c r="C53" s="305">
        <f>SUM(C22+C11)</f>
        <v>1198912</v>
      </c>
      <c r="D53" s="305">
        <f>SUM(D22+D11+D32)</f>
        <v>1256708</v>
      </c>
      <c r="E53" s="923">
        <f>SUM(D53/C53)</f>
        <v>1.0482070410505524</v>
      </c>
    </row>
    <row r="54" spans="1:5" ht="12" customHeight="1">
      <c r="A54" s="387"/>
      <c r="B54" s="187" t="s">
        <v>319</v>
      </c>
      <c r="C54" s="305">
        <f>SUM(C23+C12)</f>
        <v>295963</v>
      </c>
      <c r="D54" s="305">
        <f>SUM(D23+D12+D33)</f>
        <v>270267</v>
      </c>
      <c r="E54" s="923">
        <f>SUM(D54/C54)</f>
        <v>0.9131783364812494</v>
      </c>
    </row>
    <row r="55" spans="1:5" ht="12" customHeight="1">
      <c r="A55" s="299"/>
      <c r="B55" s="306" t="s">
        <v>316</v>
      </c>
      <c r="C55" s="305">
        <f>SUM(C24+C13+C44)</f>
        <v>309356</v>
      </c>
      <c r="D55" s="305">
        <f>SUM(D24+D13+D44+D34)</f>
        <v>326187</v>
      </c>
      <c r="E55" s="923">
        <f>SUM(D55/C55)</f>
        <v>1.0544065736562407</v>
      </c>
    </row>
    <row r="56" spans="1:5" ht="12" customHeight="1">
      <c r="A56" s="387"/>
      <c r="B56" s="306" t="s">
        <v>126</v>
      </c>
      <c r="C56" s="305">
        <f>SUM(C14)</f>
        <v>0</v>
      </c>
      <c r="D56" s="305">
        <f>SUM(D14)</f>
        <v>0</v>
      </c>
      <c r="E56" s="923"/>
    </row>
    <row r="57" spans="1:5" ht="12" customHeight="1">
      <c r="A57" s="387"/>
      <c r="B57" s="187" t="s">
        <v>313</v>
      </c>
      <c r="C57" s="305"/>
      <c r="D57" s="305"/>
      <c r="E57" s="385"/>
    </row>
    <row r="58" spans="1:5" ht="12" customHeight="1">
      <c r="A58" s="387"/>
      <c r="B58" s="310" t="s">
        <v>66</v>
      </c>
      <c r="C58" s="408">
        <f>SUM(C53:C57)</f>
        <v>1804231</v>
      </c>
      <c r="D58" s="408">
        <f>SUM(D53:D57)</f>
        <v>1853162</v>
      </c>
      <c r="E58" s="385">
        <f>SUM(D58/C58)</f>
        <v>1.027120141489643</v>
      </c>
    </row>
    <row r="59" spans="1:5" ht="12" customHeight="1">
      <c r="A59" s="387"/>
      <c r="B59" s="409" t="s">
        <v>77</v>
      </c>
      <c r="C59" s="305"/>
      <c r="D59" s="305"/>
      <c r="E59" s="385"/>
    </row>
    <row r="60" spans="1:5" ht="12" customHeight="1">
      <c r="A60" s="387"/>
      <c r="B60" s="388" t="s">
        <v>270</v>
      </c>
      <c r="C60" s="305">
        <f>SUM(C28+C17)</f>
        <v>0</v>
      </c>
      <c r="D60" s="305">
        <f>SUM(D28+D17)</f>
        <v>0</v>
      </c>
      <c r="E60" s="385"/>
    </row>
    <row r="61" spans="1:5" ht="12" customHeight="1">
      <c r="A61" s="387"/>
      <c r="B61" s="75" t="s">
        <v>404</v>
      </c>
      <c r="C61" s="305">
        <f>SUM(C27+C16+C47)</f>
        <v>113000</v>
      </c>
      <c r="D61" s="305">
        <f>SUM(D27+D16+D47+D37)</f>
        <v>88170</v>
      </c>
      <c r="E61" s="923">
        <f>SUM(D61/C61)</f>
        <v>0.7802654867256638</v>
      </c>
    </row>
    <row r="62" spans="1:5" ht="12" customHeight="1">
      <c r="A62" s="387"/>
      <c r="B62" s="306" t="s">
        <v>495</v>
      </c>
      <c r="C62" s="305">
        <f>SUM(C29)</f>
        <v>10000</v>
      </c>
      <c r="D62" s="305">
        <f>SUM(D29)</f>
        <v>10000</v>
      </c>
      <c r="E62" s="923">
        <f>SUM(D62/C62)</f>
        <v>1</v>
      </c>
    </row>
    <row r="63" spans="1:5" ht="12" customHeight="1" thickBot="1">
      <c r="A63" s="387"/>
      <c r="B63" s="310" t="s">
        <v>78</v>
      </c>
      <c r="C63" s="408">
        <f>SUM(C60:C62)</f>
        <v>123000</v>
      </c>
      <c r="D63" s="408">
        <f>SUM(D60:D62)</f>
        <v>98170</v>
      </c>
      <c r="E63" s="911">
        <f>SUM(D63/C63)</f>
        <v>0.798130081300813</v>
      </c>
    </row>
    <row r="64" spans="1:5" ht="12" customHeight="1" thickBot="1">
      <c r="A64" s="378"/>
      <c r="B64" s="393" t="s">
        <v>272</v>
      </c>
      <c r="C64" s="394">
        <f>SUM(C58+C63)</f>
        <v>1927231</v>
      </c>
      <c r="D64" s="394">
        <f>SUM(D58+D63)</f>
        <v>1951332</v>
      </c>
      <c r="E64" s="924">
        <f>SUM(D64/C64)</f>
        <v>1.0125055066050723</v>
      </c>
    </row>
    <row r="65" spans="1:5" ht="12" thickBot="1">
      <c r="A65" s="410"/>
      <c r="B65" s="411" t="s">
        <v>88</v>
      </c>
      <c r="C65" s="794">
        <f>SUM(C64)</f>
        <v>1927231</v>
      </c>
      <c r="D65" s="794">
        <f>SUM(D64)</f>
        <v>1951332</v>
      </c>
      <c r="E65" s="924">
        <f>SUM(D65/C65)</f>
        <v>1.0125055066050723</v>
      </c>
    </row>
    <row r="67" spans="3:4" ht="11.25">
      <c r="C67" s="412"/>
      <c r="D67" s="412"/>
    </row>
  </sheetData>
  <sheetProtection/>
  <mergeCells count="5">
    <mergeCell ref="E5:E7"/>
    <mergeCell ref="A2:E2"/>
    <mergeCell ref="A1:E1"/>
    <mergeCell ref="C5:C7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2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34">
      <selection activeCell="B43" sqref="B43"/>
    </sheetView>
  </sheetViews>
  <sheetFormatPr defaultColWidth="9.125" defaultRowHeight="12.75"/>
  <cols>
    <col min="1" max="1" width="9.125" style="413" customWidth="1"/>
    <col min="2" max="2" width="60.00390625" style="413" customWidth="1"/>
    <col min="3" max="4" width="10.875" style="413" customWidth="1"/>
    <col min="5" max="5" width="9.50390625" style="413" customWidth="1"/>
    <col min="6" max="16384" width="9.125" style="413" customWidth="1"/>
  </cols>
  <sheetData>
    <row r="2" spans="1:5" ht="13.5">
      <c r="A2" s="1262" t="s">
        <v>339</v>
      </c>
      <c r="B2" s="1256"/>
      <c r="C2" s="1256"/>
      <c r="D2" s="1256"/>
      <c r="E2" s="1256"/>
    </row>
    <row r="3" spans="1:5" ht="12">
      <c r="A3" s="1261" t="s">
        <v>1109</v>
      </c>
      <c r="B3" s="1256"/>
      <c r="C3" s="1256"/>
      <c r="D3" s="1256"/>
      <c r="E3" s="1256"/>
    </row>
    <row r="4" ht="12.75">
      <c r="B4" s="414"/>
    </row>
    <row r="5" ht="12.75">
      <c r="B5" s="414"/>
    </row>
    <row r="6" spans="3:5" ht="12.75">
      <c r="C6" s="415"/>
      <c r="D6" s="415"/>
      <c r="E6" s="415" t="s">
        <v>192</v>
      </c>
    </row>
    <row r="7" spans="1:5" ht="12.75" customHeight="1">
      <c r="A7" s="416"/>
      <c r="B7" s="417" t="s">
        <v>172</v>
      </c>
      <c r="C7" s="1249" t="s">
        <v>499</v>
      </c>
      <c r="D7" s="1249" t="s">
        <v>254</v>
      </c>
      <c r="E7" s="1258" t="s">
        <v>1108</v>
      </c>
    </row>
    <row r="8" spans="1:5" ht="12">
      <c r="A8" s="418"/>
      <c r="B8" s="419" t="s">
        <v>298</v>
      </c>
      <c r="C8" s="1263"/>
      <c r="D8" s="1263"/>
      <c r="E8" s="1259"/>
    </row>
    <row r="9" spans="1:5" ht="12.75" thickBot="1">
      <c r="A9" s="420"/>
      <c r="B9" s="421"/>
      <c r="C9" s="1257"/>
      <c r="D9" s="1257"/>
      <c r="E9" s="1260"/>
    </row>
    <row r="10" spans="1:5" ht="12.75" thickBot="1">
      <c r="A10" s="422" t="s">
        <v>173</v>
      </c>
      <c r="B10" s="421" t="s">
        <v>174</v>
      </c>
      <c r="C10" s="423" t="s">
        <v>175</v>
      </c>
      <c r="D10" s="423" t="s">
        <v>176</v>
      </c>
      <c r="E10" s="423" t="s">
        <v>177</v>
      </c>
    </row>
    <row r="11" spans="1:5" ht="15" customHeight="1">
      <c r="A11" s="424">
        <v>3030</v>
      </c>
      <c r="B11" s="425" t="s">
        <v>82</v>
      </c>
      <c r="C11" s="426"/>
      <c r="D11" s="426"/>
      <c r="E11" s="427"/>
    </row>
    <row r="12" spans="1:5" ht="15" customHeight="1">
      <c r="A12" s="424"/>
      <c r="B12" s="323" t="s">
        <v>202</v>
      </c>
      <c r="C12" s="426"/>
      <c r="D12" s="426"/>
      <c r="E12" s="418"/>
    </row>
    <row r="13" spans="1:5" ht="15" customHeight="1" thickBot="1">
      <c r="A13" s="424"/>
      <c r="B13" s="324" t="s">
        <v>520</v>
      </c>
      <c r="C13" s="428"/>
      <c r="D13" s="647"/>
      <c r="E13" s="597"/>
    </row>
    <row r="14" spans="1:5" ht="15" customHeight="1" thickBot="1">
      <c r="A14" s="429"/>
      <c r="B14" s="325" t="s">
        <v>482</v>
      </c>
      <c r="C14" s="432"/>
      <c r="D14" s="650"/>
      <c r="E14" s="597"/>
    </row>
    <row r="15" spans="1:5" ht="15" customHeight="1">
      <c r="A15" s="424"/>
      <c r="B15" s="644" t="s">
        <v>19</v>
      </c>
      <c r="C15" s="430"/>
      <c r="D15" s="651"/>
      <c r="E15" s="598"/>
    </row>
    <row r="16" spans="1:5" ht="15" customHeight="1" thickBot="1">
      <c r="A16" s="431"/>
      <c r="B16" s="646" t="s">
        <v>20</v>
      </c>
      <c r="C16" s="647">
        <v>25000</v>
      </c>
      <c r="D16" s="647">
        <v>20000</v>
      </c>
      <c r="E16" s="661">
        <f>SUM(D16/C16)</f>
        <v>0.8</v>
      </c>
    </row>
    <row r="17" spans="1:5" ht="15" customHeight="1" thickBot="1">
      <c r="A17" s="431"/>
      <c r="B17" s="645" t="s">
        <v>21</v>
      </c>
      <c r="C17" s="650">
        <f>SUM(C16)</f>
        <v>25000</v>
      </c>
      <c r="D17" s="650">
        <f>SUM(D16)</f>
        <v>20000</v>
      </c>
      <c r="E17" s="913">
        <f>SUM(D17/C17)</f>
        <v>0.8</v>
      </c>
    </row>
    <row r="18" spans="1:5" ht="15" customHeight="1">
      <c r="A18" s="424"/>
      <c r="B18" s="323" t="s">
        <v>205</v>
      </c>
      <c r="C18" s="651"/>
      <c r="D18" s="651"/>
      <c r="E18" s="662"/>
    </row>
    <row r="19" spans="1:5" ht="15" customHeight="1">
      <c r="A19" s="424"/>
      <c r="B19" s="329" t="s">
        <v>206</v>
      </c>
      <c r="C19" s="649"/>
      <c r="D19" s="649"/>
      <c r="E19" s="662"/>
    </row>
    <row r="20" spans="1:5" ht="15" customHeight="1">
      <c r="A20" s="424"/>
      <c r="B20" s="329" t="s">
        <v>207</v>
      </c>
      <c r="C20" s="649"/>
      <c r="D20" s="649"/>
      <c r="E20" s="662"/>
    </row>
    <row r="21" spans="1:5" ht="15" customHeight="1">
      <c r="A21" s="424"/>
      <c r="B21" s="331" t="s">
        <v>208</v>
      </c>
      <c r="C21" s="649"/>
      <c r="D21" s="649"/>
      <c r="E21" s="662"/>
    </row>
    <row r="22" spans="1:5" ht="15" customHeight="1">
      <c r="A22" s="424"/>
      <c r="B22" s="331" t="s">
        <v>209</v>
      </c>
      <c r="C22" s="651"/>
      <c r="D22" s="651"/>
      <c r="E22" s="662"/>
    </row>
    <row r="23" spans="1:5" ht="15" customHeight="1">
      <c r="A23" s="424"/>
      <c r="B23" s="331" t="s">
        <v>210</v>
      </c>
      <c r="C23" s="649"/>
      <c r="D23" s="649"/>
      <c r="E23" s="662"/>
    </row>
    <row r="24" spans="1:5" ht="15" customHeight="1">
      <c r="A24" s="424"/>
      <c r="B24" s="332" t="s">
        <v>519</v>
      </c>
      <c r="C24" s="649"/>
      <c r="D24" s="649"/>
      <c r="E24" s="662"/>
    </row>
    <row r="25" spans="1:5" ht="15" customHeight="1" thickBot="1">
      <c r="A25" s="431"/>
      <c r="B25" s="333" t="s">
        <v>211</v>
      </c>
      <c r="C25" s="647"/>
      <c r="D25" s="647"/>
      <c r="E25" s="661"/>
    </row>
    <row r="26" spans="1:5" ht="15" customHeight="1" thickBot="1">
      <c r="A26" s="429"/>
      <c r="B26" s="335" t="s">
        <v>372</v>
      </c>
      <c r="C26" s="650"/>
      <c r="D26" s="650"/>
      <c r="E26" s="914"/>
    </row>
    <row r="27" spans="1:5" ht="15" customHeight="1" thickBot="1">
      <c r="A27" s="429"/>
      <c r="B27" s="338" t="s">
        <v>73</v>
      </c>
      <c r="C27" s="650">
        <f>SUM(C17+C26)</f>
        <v>25000</v>
      </c>
      <c r="D27" s="650">
        <f>SUM(D17+D26)</f>
        <v>20000</v>
      </c>
      <c r="E27" s="915">
        <f>SUM(D27/C27)</f>
        <v>0.8</v>
      </c>
    </row>
    <row r="28" spans="1:5" ht="15" customHeight="1" thickBot="1">
      <c r="A28" s="429"/>
      <c r="B28" s="340" t="s">
        <v>74</v>
      </c>
      <c r="C28" s="650"/>
      <c r="D28" s="650"/>
      <c r="E28" s="914"/>
    </row>
    <row r="29" spans="1:5" ht="15" customHeight="1">
      <c r="A29" s="424"/>
      <c r="B29" s="342" t="s">
        <v>484</v>
      </c>
      <c r="C29" s="649"/>
      <c r="D29" s="649"/>
      <c r="E29" s="662"/>
    </row>
    <row r="30" spans="1:5" ht="15" customHeight="1">
      <c r="A30" s="424"/>
      <c r="B30" s="344" t="s">
        <v>503</v>
      </c>
      <c r="C30" s="649"/>
      <c r="D30" s="649"/>
      <c r="E30" s="662"/>
    </row>
    <row r="31" spans="1:5" ht="15" customHeight="1" thickBot="1">
      <c r="A31" s="424"/>
      <c r="B31" s="345" t="s">
        <v>525</v>
      </c>
      <c r="C31" s="647">
        <v>616506</v>
      </c>
      <c r="D31" s="647">
        <v>698998</v>
      </c>
      <c r="E31" s="661">
        <f>SUM(D31/C31)</f>
        <v>1.1338056726130807</v>
      </c>
    </row>
    <row r="32" spans="1:5" ht="15" customHeight="1" thickBot="1">
      <c r="A32" s="429"/>
      <c r="B32" s="346" t="s">
        <v>67</v>
      </c>
      <c r="C32" s="648">
        <f>SUM(C29:C31)</f>
        <v>616506</v>
      </c>
      <c r="D32" s="648">
        <f>SUM(D29:D31)</f>
        <v>698998</v>
      </c>
      <c r="E32" s="915">
        <f>SUM(D32/C32)</f>
        <v>1.1338056726130807</v>
      </c>
    </row>
    <row r="33" spans="1:5" ht="15" customHeight="1" thickBot="1">
      <c r="A33" s="424"/>
      <c r="B33" s="842" t="s">
        <v>484</v>
      </c>
      <c r="C33" s="649"/>
      <c r="D33" s="649"/>
      <c r="E33" s="914"/>
    </row>
    <row r="34" spans="1:5" ht="15" customHeight="1" thickBot="1">
      <c r="A34" s="429"/>
      <c r="B34" s="346" t="s">
        <v>69</v>
      </c>
      <c r="C34" s="648"/>
      <c r="D34" s="648"/>
      <c r="E34" s="914"/>
    </row>
    <row r="35" spans="1:5" ht="15" customHeight="1" thickBot="1">
      <c r="A35" s="429"/>
      <c r="B35" s="349" t="s">
        <v>81</v>
      </c>
      <c r="C35" s="648">
        <f>SUM(C34+C32+C27+C28)</f>
        <v>641506</v>
      </c>
      <c r="D35" s="648">
        <f>SUM(D34+D32+D27+D28)</f>
        <v>718998</v>
      </c>
      <c r="E35" s="915">
        <f>SUM(D35/C35)</f>
        <v>1.1207969995604095</v>
      </c>
    </row>
    <row r="36" spans="1:5" ht="15" customHeight="1">
      <c r="A36" s="424"/>
      <c r="B36" s="351" t="s">
        <v>349</v>
      </c>
      <c r="C36" s="649">
        <v>320113</v>
      </c>
      <c r="D36" s="649">
        <v>394562</v>
      </c>
      <c r="E36" s="662">
        <f>SUM(D36/C36)</f>
        <v>1.2325709983662019</v>
      </c>
    </row>
    <row r="37" spans="1:5" ht="15" customHeight="1">
      <c r="A37" s="424"/>
      <c r="B37" s="351" t="s">
        <v>350</v>
      </c>
      <c r="C37" s="649">
        <v>76918</v>
      </c>
      <c r="D37" s="649">
        <v>79961</v>
      </c>
      <c r="E37" s="662">
        <f>SUM(D37/C37)</f>
        <v>1.0395616110663304</v>
      </c>
    </row>
    <row r="38" spans="1:5" ht="15" customHeight="1">
      <c r="A38" s="424"/>
      <c r="B38" s="351" t="s">
        <v>351</v>
      </c>
      <c r="C38" s="649">
        <v>231475</v>
      </c>
      <c r="D38" s="649">
        <v>231475</v>
      </c>
      <c r="E38" s="662">
        <f>SUM(D38/C38)</f>
        <v>1</v>
      </c>
    </row>
    <row r="39" spans="1:5" ht="15" customHeight="1">
      <c r="A39" s="424"/>
      <c r="B39" s="352" t="s">
        <v>353</v>
      </c>
      <c r="C39" s="651"/>
      <c r="D39" s="651"/>
      <c r="E39" s="662"/>
    </row>
    <row r="40" spans="1:5" ht="15" customHeight="1" thickBot="1">
      <c r="A40" s="621"/>
      <c r="B40" s="353" t="s">
        <v>352</v>
      </c>
      <c r="C40" s="647"/>
      <c r="D40" s="647"/>
      <c r="E40" s="661"/>
    </row>
    <row r="41" spans="1:5" ht="15" customHeight="1">
      <c r="A41" s="619"/>
      <c r="B41" s="623" t="s">
        <v>66</v>
      </c>
      <c r="C41" s="651">
        <f>SUM(C36:C40)</f>
        <v>628506</v>
      </c>
      <c r="D41" s="651">
        <f>SUM(D36:D40)</f>
        <v>705998</v>
      </c>
      <c r="E41" s="916">
        <f>SUM(D41/C41)</f>
        <v>1.1232955612197815</v>
      </c>
    </row>
    <row r="42" spans="1:5" ht="15" customHeight="1">
      <c r="A42" s="622"/>
      <c r="B42" s="620" t="s">
        <v>16</v>
      </c>
      <c r="C42" s="652">
        <v>139000</v>
      </c>
      <c r="D42" s="652">
        <v>141477</v>
      </c>
      <c r="E42" s="662">
        <f>SUM(D42/C42)</f>
        <v>1.0178201438848922</v>
      </c>
    </row>
    <row r="43" spans="1:5" ht="15" customHeight="1" thickBot="1">
      <c r="A43" s="431"/>
      <c r="B43" s="615" t="s">
        <v>431</v>
      </c>
      <c r="C43" s="653">
        <v>115087</v>
      </c>
      <c r="D43" s="653">
        <v>185362</v>
      </c>
      <c r="E43" s="661">
        <f>SUM(D43/C43)</f>
        <v>1.610625005430674</v>
      </c>
    </row>
    <row r="44" spans="1:5" ht="15.75" customHeight="1">
      <c r="A44" s="424"/>
      <c r="B44" s="351" t="s">
        <v>266</v>
      </c>
      <c r="C44" s="654">
        <v>13000</v>
      </c>
      <c r="D44" s="654">
        <v>13000</v>
      </c>
      <c r="E44" s="662">
        <f>SUM(D44/C44)</f>
        <v>1</v>
      </c>
    </row>
    <row r="45" spans="1:5" ht="15" customHeight="1">
      <c r="A45" s="424"/>
      <c r="B45" s="351" t="s">
        <v>267</v>
      </c>
      <c r="C45" s="651"/>
      <c r="D45" s="651"/>
      <c r="E45" s="662"/>
    </row>
    <row r="46" spans="1:5" ht="15" customHeight="1" thickBot="1">
      <c r="A46" s="424"/>
      <c r="B46" s="353" t="s">
        <v>493</v>
      </c>
      <c r="C46" s="650"/>
      <c r="D46" s="650"/>
      <c r="E46" s="661"/>
    </row>
    <row r="47" spans="1:5" ht="15" customHeight="1" thickBot="1">
      <c r="A47" s="429"/>
      <c r="B47" s="355" t="s">
        <v>72</v>
      </c>
      <c r="C47" s="648">
        <f>SUM(C44:C46)</f>
        <v>13000</v>
      </c>
      <c r="D47" s="648">
        <f>SUM(D44:D46)</f>
        <v>13000</v>
      </c>
      <c r="E47" s="915">
        <f>SUM(D47/C47)</f>
        <v>1</v>
      </c>
    </row>
    <row r="48" spans="1:5" ht="15" customHeight="1" thickBot="1">
      <c r="A48" s="431"/>
      <c r="B48" s="356" t="s">
        <v>118</v>
      </c>
      <c r="C48" s="648">
        <f>SUM(C47,C41)</f>
        <v>641506</v>
      </c>
      <c r="D48" s="648">
        <f>SUM(D47,D41)</f>
        <v>718998</v>
      </c>
      <c r="E48" s="915">
        <f>SUM(D48/C48)</f>
        <v>1.1207969995604095</v>
      </c>
    </row>
    <row r="51" ht="16.5" customHeight="1">
      <c r="B51" s="600"/>
    </row>
    <row r="52" ht="15" customHeight="1">
      <c r="B52" s="600"/>
    </row>
  </sheetData>
  <sheetProtection/>
  <mergeCells count="5">
    <mergeCell ref="E7:E9"/>
    <mergeCell ref="A3:E3"/>
    <mergeCell ref="A2:E2"/>
    <mergeCell ref="C7:C9"/>
    <mergeCell ref="D7:D9"/>
  </mergeCells>
  <printOptions/>
  <pageMargins left="0.5511811023622047" right="0.5511811023622047" top="0.984251968503937" bottom="0.984251968503937" header="0.5118110236220472" footer="0.5118110236220472"/>
  <pageSetup firstPageNumber="24" useFirstPageNumber="1" horizontalDpi="600" verticalDpi="600" orientation="portrait" paperSize="9" scale="75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92"/>
  <sheetViews>
    <sheetView showZeros="0" zoomScaleSheetLayoutView="100" zoomScalePageLayoutView="0" workbookViewId="0" topLeftCell="A772">
      <selection activeCell="D786" sqref="D786"/>
    </sheetView>
  </sheetViews>
  <sheetFormatPr defaultColWidth="9.125" defaultRowHeight="12.75"/>
  <cols>
    <col min="1" max="1" width="6.125" style="434" customWidth="1"/>
    <col min="2" max="2" width="50.875" style="368" customWidth="1"/>
    <col min="3" max="4" width="14.50390625" style="527" customWidth="1"/>
    <col min="5" max="5" width="9.50390625" style="527" customWidth="1"/>
    <col min="6" max="6" width="39.875" style="527" customWidth="1"/>
    <col min="7" max="16384" width="9.125" style="368" customWidth="1"/>
  </cols>
  <sheetData>
    <row r="1" spans="1:6" ht="12">
      <c r="A1" s="1264" t="s">
        <v>340</v>
      </c>
      <c r="B1" s="1265"/>
      <c r="C1" s="1265"/>
      <c r="D1" s="1265"/>
      <c r="E1" s="1265"/>
      <c r="F1" s="1265"/>
    </row>
    <row r="2" spans="1:6" ht="12">
      <c r="A2" s="1266" t="s">
        <v>1110</v>
      </c>
      <c r="B2" s="1267"/>
      <c r="C2" s="1267"/>
      <c r="D2" s="1267"/>
      <c r="E2" s="1267"/>
      <c r="F2" s="1267"/>
    </row>
    <row r="3" spans="1:6" ht="12">
      <c r="A3" s="433"/>
      <c r="B3" s="433"/>
      <c r="C3" s="433"/>
      <c r="D3" s="433"/>
      <c r="E3" s="433"/>
      <c r="F3" s="433"/>
    </row>
    <row r="4" spans="3:6" ht="11.25">
      <c r="C4" s="435"/>
      <c r="D4" s="435"/>
      <c r="E4" s="435"/>
      <c r="F4" s="436" t="s">
        <v>192</v>
      </c>
    </row>
    <row r="5" spans="1:6" s="375" customFormat="1" ht="12" customHeight="1">
      <c r="A5" s="373"/>
      <c r="B5" s="374"/>
      <c r="C5" s="1249" t="s">
        <v>501</v>
      </c>
      <c r="D5" s="1249" t="s">
        <v>1157</v>
      </c>
      <c r="E5" s="1268" t="s">
        <v>1100</v>
      </c>
      <c r="F5" s="438" t="s">
        <v>152</v>
      </c>
    </row>
    <row r="6" spans="1:6" s="375" customFormat="1" ht="12" customHeight="1">
      <c r="A6" s="376" t="s">
        <v>297</v>
      </c>
      <c r="B6" s="377" t="s">
        <v>311</v>
      </c>
      <c r="C6" s="1250"/>
      <c r="D6" s="1250"/>
      <c r="E6" s="1263"/>
      <c r="F6" s="76" t="s">
        <v>153</v>
      </c>
    </row>
    <row r="7" spans="1:6" s="375" customFormat="1" ht="12.75" customHeight="1" thickBot="1">
      <c r="A7" s="376"/>
      <c r="B7" s="379"/>
      <c r="C7" s="1257"/>
      <c r="D7" s="1257"/>
      <c r="E7" s="1269"/>
      <c r="F7" s="399"/>
    </row>
    <row r="8" spans="1:6" s="375" customFormat="1" ht="11.25">
      <c r="A8" s="380" t="s">
        <v>173</v>
      </c>
      <c r="B8" s="439" t="s">
        <v>174</v>
      </c>
      <c r="C8" s="382" t="s">
        <v>175</v>
      </c>
      <c r="D8" s="382" t="s">
        <v>176</v>
      </c>
      <c r="E8" s="382" t="s">
        <v>177</v>
      </c>
      <c r="F8" s="382" t="s">
        <v>48</v>
      </c>
    </row>
    <row r="9" spans="1:6" s="375" customFormat="1" ht="12" customHeight="1">
      <c r="A9" s="376">
        <v>3050</v>
      </c>
      <c r="B9" s="440" t="s">
        <v>273</v>
      </c>
      <c r="C9" s="441">
        <f>SUM(C17)</f>
        <v>5000</v>
      </c>
      <c r="D9" s="441">
        <f>SUM(D17)</f>
        <v>5000</v>
      </c>
      <c r="E9" s="442">
        <f>SUM(D9/C9)</f>
        <v>1</v>
      </c>
      <c r="F9" s="443"/>
    </row>
    <row r="10" spans="1:6" ht="12" customHeight="1">
      <c r="A10" s="444">
        <v>3052</v>
      </c>
      <c r="B10" s="445" t="s">
        <v>24</v>
      </c>
      <c r="C10" s="446"/>
      <c r="D10" s="446"/>
      <c r="E10" s="442"/>
      <c r="F10" s="447"/>
    </row>
    <row r="11" spans="1:6" ht="12" customHeight="1">
      <c r="A11" s="448"/>
      <c r="B11" s="449" t="s">
        <v>121</v>
      </c>
      <c r="C11" s="463"/>
      <c r="D11" s="463"/>
      <c r="E11" s="442"/>
      <c r="F11" s="774"/>
    </row>
    <row r="12" spans="1:6" ht="12" customHeight="1">
      <c r="A12" s="448"/>
      <c r="B12" s="451" t="s">
        <v>319</v>
      </c>
      <c r="C12" s="463"/>
      <c r="D12" s="463"/>
      <c r="E12" s="442"/>
      <c r="F12" s="774"/>
    </row>
    <row r="13" spans="1:6" ht="12" customHeight="1">
      <c r="A13" s="448"/>
      <c r="B13" s="452" t="s">
        <v>303</v>
      </c>
      <c r="C13" s="749">
        <v>5000</v>
      </c>
      <c r="D13" s="463">
        <v>5000</v>
      </c>
      <c r="E13" s="780">
        <f>SUM(D13/C13)</f>
        <v>1</v>
      </c>
      <c r="F13" s="774"/>
    </row>
    <row r="14" spans="1:6" ht="12" customHeight="1">
      <c r="A14" s="448"/>
      <c r="B14" s="453" t="s">
        <v>126</v>
      </c>
      <c r="C14" s="749"/>
      <c r="D14" s="463"/>
      <c r="E14" s="442"/>
      <c r="F14" s="450"/>
    </row>
    <row r="15" spans="1:6" ht="12" customHeight="1">
      <c r="A15" s="448"/>
      <c r="B15" s="453" t="s">
        <v>313</v>
      </c>
      <c r="C15" s="446"/>
      <c r="D15" s="446"/>
      <c r="E15" s="442"/>
      <c r="F15" s="450"/>
    </row>
    <row r="16" spans="1:6" ht="12" customHeight="1" thickBot="1">
      <c r="A16" s="448"/>
      <c r="B16" s="454" t="s">
        <v>94</v>
      </c>
      <c r="C16" s="455"/>
      <c r="D16" s="455"/>
      <c r="E16" s="831"/>
      <c r="F16" s="456"/>
    </row>
    <row r="17" spans="1:6" ht="13.5" customHeight="1" thickBot="1">
      <c r="A17" s="457"/>
      <c r="B17" s="458" t="s">
        <v>143</v>
      </c>
      <c r="C17" s="795">
        <f>SUM(C11:C14)</f>
        <v>5000</v>
      </c>
      <c r="D17" s="795">
        <f>SUM(D11:D14)</f>
        <v>5000</v>
      </c>
      <c r="E17" s="893">
        <f>SUM(D17/C17)</f>
        <v>1</v>
      </c>
      <c r="F17" s="459"/>
    </row>
    <row r="18" spans="1:6" ht="13.5" customHeight="1">
      <c r="A18" s="444">
        <v>3054</v>
      </c>
      <c r="B18" s="445" t="s">
        <v>251</v>
      </c>
      <c r="C18" s="446"/>
      <c r="D18" s="446"/>
      <c r="E18" s="442"/>
      <c r="F18" s="447"/>
    </row>
    <row r="19" spans="1:6" ht="13.5" customHeight="1">
      <c r="A19" s="448"/>
      <c r="B19" s="449" t="s">
        <v>121</v>
      </c>
      <c r="C19" s="463"/>
      <c r="D19" s="463"/>
      <c r="E19" s="442"/>
      <c r="F19" s="774"/>
    </row>
    <row r="20" spans="1:6" ht="13.5" customHeight="1">
      <c r="A20" s="448"/>
      <c r="B20" s="451" t="s">
        <v>319</v>
      </c>
      <c r="C20" s="463"/>
      <c r="D20" s="463"/>
      <c r="E20" s="442"/>
      <c r="F20" s="774"/>
    </row>
    <row r="21" spans="1:6" ht="13.5" customHeight="1">
      <c r="A21" s="448"/>
      <c r="B21" s="452" t="s">
        <v>303</v>
      </c>
      <c r="C21" s="463"/>
      <c r="D21" s="1193">
        <v>3000</v>
      </c>
      <c r="E21" s="442"/>
      <c r="F21" s="774"/>
    </row>
    <row r="22" spans="1:6" ht="13.5" customHeight="1">
      <c r="A22" s="448"/>
      <c r="B22" s="453" t="s">
        <v>126</v>
      </c>
      <c r="C22" s="463"/>
      <c r="D22" s="463"/>
      <c r="E22" s="442"/>
      <c r="F22" s="450"/>
    </row>
    <row r="23" spans="1:6" ht="13.5" customHeight="1">
      <c r="A23" s="448"/>
      <c r="B23" s="453" t="s">
        <v>313</v>
      </c>
      <c r="C23" s="446"/>
      <c r="D23" s="446"/>
      <c r="E23" s="442"/>
      <c r="F23" s="450"/>
    </row>
    <row r="24" spans="1:6" ht="13.5" customHeight="1" thickBot="1">
      <c r="A24" s="448"/>
      <c r="B24" s="454" t="s">
        <v>94</v>
      </c>
      <c r="C24" s="455"/>
      <c r="D24" s="455"/>
      <c r="E24" s="831"/>
      <c r="F24" s="456"/>
    </row>
    <row r="25" spans="1:6" ht="13.5" customHeight="1" thickBot="1">
      <c r="A25" s="457"/>
      <c r="B25" s="458" t="s">
        <v>143</v>
      </c>
      <c r="C25" s="795"/>
      <c r="D25" s="795">
        <f>SUM(D21:D24)</f>
        <v>3000</v>
      </c>
      <c r="E25" s="893"/>
      <c r="F25" s="459"/>
    </row>
    <row r="26" spans="1:6" ht="12">
      <c r="A26" s="444">
        <v>3060</v>
      </c>
      <c r="B26" s="460" t="s">
        <v>92</v>
      </c>
      <c r="C26" s="796">
        <f>SUM(C34+C42)</f>
        <v>7500</v>
      </c>
      <c r="D26" s="796">
        <f>SUM(D34+D42)</f>
        <v>8500</v>
      </c>
      <c r="E26" s="442">
        <f>SUM(D26/C26)</f>
        <v>1.1333333333333333</v>
      </c>
      <c r="F26" s="447"/>
    </row>
    <row r="27" spans="1:6" ht="12" customHeight="1">
      <c r="A27" s="444">
        <v>3061</v>
      </c>
      <c r="B27" s="461" t="s">
        <v>127</v>
      </c>
      <c r="C27" s="446"/>
      <c r="D27" s="446"/>
      <c r="E27" s="442"/>
      <c r="F27" s="776"/>
    </row>
    <row r="28" spans="1:6" ht="12" customHeight="1">
      <c r="A28" s="448"/>
      <c r="B28" s="449" t="s">
        <v>121</v>
      </c>
      <c r="C28" s="463"/>
      <c r="D28" s="463"/>
      <c r="E28" s="442"/>
      <c r="F28" s="462"/>
    </row>
    <row r="29" spans="1:6" ht="12" customHeight="1">
      <c r="A29" s="448"/>
      <c r="B29" s="451" t="s">
        <v>319</v>
      </c>
      <c r="C29" s="463"/>
      <c r="D29" s="463"/>
      <c r="E29" s="442"/>
      <c r="F29" s="462"/>
    </row>
    <row r="30" spans="1:6" ht="12" customHeight="1">
      <c r="A30" s="464"/>
      <c r="B30" s="452" t="s">
        <v>303</v>
      </c>
      <c r="C30" s="463">
        <v>1500</v>
      </c>
      <c r="D30" s="463">
        <v>2500</v>
      </c>
      <c r="E30" s="780">
        <f>SUM(D30/C30)</f>
        <v>1.6666666666666667</v>
      </c>
      <c r="F30" s="462"/>
    </row>
    <row r="31" spans="1:6" ht="12" customHeight="1">
      <c r="A31" s="464"/>
      <c r="B31" s="453" t="s">
        <v>126</v>
      </c>
      <c r="C31" s="463"/>
      <c r="D31" s="463"/>
      <c r="E31" s="442"/>
      <c r="F31" s="462"/>
    </row>
    <row r="32" spans="1:6" ht="11.25">
      <c r="A32" s="464"/>
      <c r="B32" s="453" t="s">
        <v>313</v>
      </c>
      <c r="C32" s="463"/>
      <c r="D32" s="463"/>
      <c r="E32" s="442"/>
      <c r="F32" s="462"/>
    </row>
    <row r="33" spans="1:6" ht="12" thickBot="1">
      <c r="A33" s="464" t="s">
        <v>298</v>
      </c>
      <c r="B33" s="454" t="s">
        <v>94</v>
      </c>
      <c r="C33" s="797"/>
      <c r="D33" s="797"/>
      <c r="E33" s="831"/>
      <c r="F33" s="465"/>
    </row>
    <row r="34" spans="1:6" ht="12" thickBot="1">
      <c r="A34" s="466"/>
      <c r="B34" s="458" t="s">
        <v>143</v>
      </c>
      <c r="C34" s="798">
        <f>SUM(C28:C33)</f>
        <v>1500</v>
      </c>
      <c r="D34" s="798">
        <f>SUM(D28:D33)</f>
        <v>2500</v>
      </c>
      <c r="E34" s="832">
        <f>SUM(D34/C34)</f>
        <v>1.6666666666666667</v>
      </c>
      <c r="F34" s="467"/>
    </row>
    <row r="35" spans="1:6" ht="11.25">
      <c r="A35" s="468">
        <v>3071</v>
      </c>
      <c r="B35" s="445" t="s">
        <v>146</v>
      </c>
      <c r="C35" s="799"/>
      <c r="D35" s="799"/>
      <c r="E35" s="442"/>
      <c r="F35" s="668" t="s">
        <v>168</v>
      </c>
    </row>
    <row r="36" spans="1:6" ht="12" customHeight="1">
      <c r="A36" s="464"/>
      <c r="B36" s="449" t="s">
        <v>121</v>
      </c>
      <c r="C36" s="800"/>
      <c r="D36" s="800"/>
      <c r="E36" s="442"/>
      <c r="F36" s="669" t="s">
        <v>169</v>
      </c>
    </row>
    <row r="37" spans="1:6" ht="12" customHeight="1">
      <c r="A37" s="448"/>
      <c r="B37" s="451" t="s">
        <v>319</v>
      </c>
      <c r="C37" s="800"/>
      <c r="D37" s="800"/>
      <c r="E37" s="442"/>
      <c r="F37" s="450"/>
    </row>
    <row r="38" spans="1:6" ht="12" customHeight="1">
      <c r="A38" s="448"/>
      <c r="B38" s="452" t="s">
        <v>303</v>
      </c>
      <c r="C38" s="800">
        <v>6000</v>
      </c>
      <c r="D38" s="800">
        <v>6000</v>
      </c>
      <c r="E38" s="780">
        <f>SUM(D38/C38)</f>
        <v>1</v>
      </c>
      <c r="F38" s="670"/>
    </row>
    <row r="39" spans="1:6" ht="12" customHeight="1">
      <c r="A39" s="448"/>
      <c r="B39" s="453" t="s">
        <v>126</v>
      </c>
      <c r="C39" s="800"/>
      <c r="D39" s="800"/>
      <c r="E39" s="442"/>
      <c r="F39" s="670"/>
    </row>
    <row r="40" spans="1:6" ht="12" customHeight="1">
      <c r="A40" s="448"/>
      <c r="B40" s="453" t="s">
        <v>313</v>
      </c>
      <c r="C40" s="800"/>
      <c r="D40" s="800"/>
      <c r="E40" s="442"/>
      <c r="F40" s="774"/>
    </row>
    <row r="41" spans="1:6" ht="12" customHeight="1" thickBot="1">
      <c r="A41" s="448"/>
      <c r="B41" s="454" t="s">
        <v>94</v>
      </c>
      <c r="C41" s="801"/>
      <c r="D41" s="801"/>
      <c r="E41" s="831"/>
      <c r="F41" s="507"/>
    </row>
    <row r="42" spans="1:6" ht="12" customHeight="1" thickBot="1">
      <c r="A42" s="473"/>
      <c r="B42" s="458" t="s">
        <v>143</v>
      </c>
      <c r="C42" s="802">
        <f>SUM(C36:C41)</f>
        <v>6000</v>
      </c>
      <c r="D42" s="802">
        <f>SUM(D38:D41)</f>
        <v>6000</v>
      </c>
      <c r="E42" s="893">
        <f>SUM(D42/C42)</f>
        <v>1</v>
      </c>
      <c r="F42" s="671"/>
    </row>
    <row r="43" spans="1:6" ht="12" customHeight="1">
      <c r="A43" s="468">
        <v>3080</v>
      </c>
      <c r="B43" s="475" t="s">
        <v>95</v>
      </c>
      <c r="C43" s="799">
        <f>SUM(C51)</f>
        <v>30000</v>
      </c>
      <c r="D43" s="799">
        <f>SUM(D51)</f>
        <v>20000</v>
      </c>
      <c r="E43" s="442">
        <f>SUM(D43/C43)</f>
        <v>0.6666666666666666</v>
      </c>
      <c r="F43" s="668"/>
    </row>
    <row r="44" spans="1:6" ht="12" customHeight="1">
      <c r="A44" s="468">
        <v>3081</v>
      </c>
      <c r="B44" s="461" t="s">
        <v>150</v>
      </c>
      <c r="C44" s="799"/>
      <c r="D44" s="799"/>
      <c r="E44" s="442"/>
      <c r="F44" s="777"/>
    </row>
    <row r="45" spans="1:6" ht="12" customHeight="1">
      <c r="A45" s="464"/>
      <c r="B45" s="449" t="s">
        <v>121</v>
      </c>
      <c r="C45" s="800"/>
      <c r="D45" s="800"/>
      <c r="E45" s="442"/>
      <c r="F45" s="774"/>
    </row>
    <row r="46" spans="1:6" ht="12" customHeight="1">
      <c r="A46" s="464"/>
      <c r="B46" s="451" t="s">
        <v>319</v>
      </c>
      <c r="C46" s="800"/>
      <c r="D46" s="800"/>
      <c r="E46" s="442"/>
      <c r="F46" s="775"/>
    </row>
    <row r="47" spans="1:6" ht="12" customHeight="1">
      <c r="A47" s="464"/>
      <c r="B47" s="452" t="s">
        <v>303</v>
      </c>
      <c r="C47" s="800">
        <v>19117</v>
      </c>
      <c r="D47" s="800">
        <v>15000</v>
      </c>
      <c r="E47" s="780">
        <f>SUM(D47/C47)</f>
        <v>0.7846419417272584</v>
      </c>
      <c r="F47" s="774"/>
    </row>
    <row r="48" spans="1:6" ht="12" customHeight="1">
      <c r="A48" s="464"/>
      <c r="B48" s="452" t="s">
        <v>93</v>
      </c>
      <c r="C48" s="800">
        <v>10883</v>
      </c>
      <c r="D48" s="800">
        <v>5000</v>
      </c>
      <c r="E48" s="780">
        <f>SUM(D48/C48)</f>
        <v>0.4594321418726454</v>
      </c>
      <c r="F48" s="775"/>
    </row>
    <row r="49" spans="1:6" ht="12" customHeight="1">
      <c r="A49" s="464"/>
      <c r="B49" s="453" t="s">
        <v>313</v>
      </c>
      <c r="C49" s="800"/>
      <c r="D49" s="800"/>
      <c r="E49" s="442"/>
      <c r="F49" s="669"/>
    </row>
    <row r="50" spans="1:6" ht="12" customHeight="1" thickBot="1">
      <c r="A50" s="448"/>
      <c r="B50" s="454" t="s">
        <v>94</v>
      </c>
      <c r="C50" s="801"/>
      <c r="D50" s="801"/>
      <c r="E50" s="831"/>
      <c r="F50" s="507"/>
    </row>
    <row r="51" spans="1:6" ht="12" customHeight="1" thickBot="1">
      <c r="A51" s="473"/>
      <c r="B51" s="458" t="s">
        <v>143</v>
      </c>
      <c r="C51" s="798">
        <f>SUM(C45:C50)</f>
        <v>30000</v>
      </c>
      <c r="D51" s="798">
        <f>SUM(D45:D50)</f>
        <v>20000</v>
      </c>
      <c r="E51" s="832">
        <f>SUM(D51/C51)</f>
        <v>0.6666666666666666</v>
      </c>
      <c r="F51" s="474"/>
    </row>
    <row r="52" spans="1:6" ht="12" customHeight="1" thickBot="1">
      <c r="A52" s="477">
        <v>3130</v>
      </c>
      <c r="B52" s="478" t="s">
        <v>390</v>
      </c>
      <c r="C52" s="798">
        <f>SUM(C53+C86)</f>
        <v>829000</v>
      </c>
      <c r="D52" s="798">
        <f>SUM(D53+D86)</f>
        <v>1539000</v>
      </c>
      <c r="E52" s="832">
        <f>SUM(D52/C52)</f>
        <v>1.856453558504222</v>
      </c>
      <c r="F52" s="474"/>
    </row>
    <row r="53" spans="1:6" ht="12" customHeight="1" thickBot="1">
      <c r="A53" s="468">
        <v>3110</v>
      </c>
      <c r="B53" s="478" t="s">
        <v>388</v>
      </c>
      <c r="C53" s="798">
        <f>SUM(C61+C77+C85+C69)</f>
        <v>769000</v>
      </c>
      <c r="D53" s="798">
        <f>SUM(D61+D77+D85+D69)</f>
        <v>1449000</v>
      </c>
      <c r="E53" s="832">
        <f>SUM(D53/C53)</f>
        <v>1.8842652795838752</v>
      </c>
      <c r="F53" s="474"/>
    </row>
    <row r="54" spans="1:6" ht="12" customHeight="1">
      <c r="A54" s="479">
        <v>3111</v>
      </c>
      <c r="B54" s="480" t="s">
        <v>167</v>
      </c>
      <c r="C54" s="446"/>
      <c r="D54" s="446"/>
      <c r="E54" s="442"/>
      <c r="F54" s="382" t="s">
        <v>170</v>
      </c>
    </row>
    <row r="55" spans="1:6" ht="12" customHeight="1">
      <c r="A55" s="448"/>
      <c r="B55" s="449" t="s">
        <v>121</v>
      </c>
      <c r="C55" s="749"/>
      <c r="D55" s="463"/>
      <c r="E55" s="442"/>
      <c r="F55" s="470"/>
    </row>
    <row r="56" spans="1:6" ht="12" customHeight="1">
      <c r="A56" s="448"/>
      <c r="B56" s="451" t="s">
        <v>319</v>
      </c>
      <c r="C56" s="749"/>
      <c r="D56" s="463"/>
      <c r="E56" s="442"/>
      <c r="F56" s="470"/>
    </row>
    <row r="57" spans="1:6" ht="12" customHeight="1">
      <c r="A57" s="448"/>
      <c r="B57" s="452" t="s">
        <v>303</v>
      </c>
      <c r="C57" s="749"/>
      <c r="D57" s="463"/>
      <c r="E57" s="442"/>
      <c r="F57" s="470"/>
    </row>
    <row r="58" spans="1:6" ht="12" customHeight="1">
      <c r="A58" s="448"/>
      <c r="B58" s="453" t="s">
        <v>126</v>
      </c>
      <c r="C58" s="749"/>
      <c r="D58" s="463"/>
      <c r="E58" s="442"/>
      <c r="F58" s="601"/>
    </row>
    <row r="59" spans="1:6" ht="12" customHeight="1">
      <c r="A59" s="448"/>
      <c r="B59" s="453" t="s">
        <v>313</v>
      </c>
      <c r="C59" s="463"/>
      <c r="D59" s="463"/>
      <c r="E59" s="442"/>
      <c r="F59" s="470"/>
    </row>
    <row r="60" spans="1:6" ht="12" customHeight="1" thickBot="1">
      <c r="A60" s="448"/>
      <c r="B60" s="454" t="s">
        <v>290</v>
      </c>
      <c r="C60" s="797">
        <v>600000</v>
      </c>
      <c r="D60" s="797">
        <v>1200000</v>
      </c>
      <c r="E60" s="900">
        <f>SUM(D60/C60)</f>
        <v>2</v>
      </c>
      <c r="F60" s="470"/>
    </row>
    <row r="61" spans="1:6" ht="12" customHeight="1" thickBot="1">
      <c r="A61" s="473"/>
      <c r="B61" s="458" t="s">
        <v>143</v>
      </c>
      <c r="C61" s="798">
        <f>SUM(C55:C60)</f>
        <v>600000</v>
      </c>
      <c r="D61" s="798">
        <f>SUM(D55:D60)</f>
        <v>1200000</v>
      </c>
      <c r="E61" s="832">
        <f>SUM(D61/C61)</f>
        <v>2</v>
      </c>
      <c r="F61" s="474"/>
    </row>
    <row r="62" spans="1:6" ht="12" customHeight="1">
      <c r="A62" s="479">
        <v>3112</v>
      </c>
      <c r="B62" s="480" t="s">
        <v>469</v>
      </c>
      <c r="C62" s="446"/>
      <c r="D62" s="446"/>
      <c r="E62" s="442"/>
      <c r="F62" s="382"/>
    </row>
    <row r="63" spans="1:6" ht="12" customHeight="1">
      <c r="A63" s="448"/>
      <c r="B63" s="449" t="s">
        <v>121</v>
      </c>
      <c r="C63" s="463"/>
      <c r="D63" s="463"/>
      <c r="E63" s="442"/>
      <c r="F63" s="470"/>
    </row>
    <row r="64" spans="1:6" ht="12" customHeight="1">
      <c r="A64" s="448"/>
      <c r="B64" s="451" t="s">
        <v>319</v>
      </c>
      <c r="C64" s="463"/>
      <c r="D64" s="463"/>
      <c r="E64" s="442"/>
      <c r="F64" s="470"/>
    </row>
    <row r="65" spans="1:6" ht="12" customHeight="1">
      <c r="A65" s="448"/>
      <c r="B65" s="452" t="s">
        <v>303</v>
      </c>
      <c r="C65" s="463">
        <v>25000</v>
      </c>
      <c r="D65" s="463">
        <v>25000</v>
      </c>
      <c r="E65" s="780">
        <f>SUM(D65/C65)</f>
        <v>1</v>
      </c>
      <c r="F65" s="470"/>
    </row>
    <row r="66" spans="1:6" ht="12" customHeight="1">
      <c r="A66" s="448"/>
      <c r="B66" s="453" t="s">
        <v>126</v>
      </c>
      <c r="C66" s="463"/>
      <c r="D66" s="463"/>
      <c r="E66" s="442"/>
      <c r="F66" s="601"/>
    </row>
    <row r="67" spans="1:6" ht="12" customHeight="1">
      <c r="A67" s="448"/>
      <c r="B67" s="453" t="s">
        <v>313</v>
      </c>
      <c r="C67" s="463"/>
      <c r="D67" s="463"/>
      <c r="E67" s="442"/>
      <c r="F67" s="470"/>
    </row>
    <row r="68" spans="1:6" ht="12" customHeight="1" thickBot="1">
      <c r="A68" s="448"/>
      <c r="B68" s="454" t="s">
        <v>94</v>
      </c>
      <c r="C68" s="797"/>
      <c r="D68" s="797"/>
      <c r="E68" s="831"/>
      <c r="F68" s="470"/>
    </row>
    <row r="69" spans="1:6" ht="12" customHeight="1" thickBot="1">
      <c r="A69" s="473"/>
      <c r="B69" s="458" t="s">
        <v>143</v>
      </c>
      <c r="C69" s="798">
        <f>SUM(C63:C68)</f>
        <v>25000</v>
      </c>
      <c r="D69" s="798">
        <f>SUM(D63:D68)</f>
        <v>25000</v>
      </c>
      <c r="E69" s="832">
        <f>SUM(D69/C69)</f>
        <v>1</v>
      </c>
      <c r="F69" s="474"/>
    </row>
    <row r="70" spans="1:6" ht="12" customHeight="1">
      <c r="A70" s="376">
        <v>3114</v>
      </c>
      <c r="B70" s="481" t="s">
        <v>129</v>
      </c>
      <c r="C70" s="384"/>
      <c r="D70" s="384"/>
      <c r="E70" s="442"/>
      <c r="F70" s="482"/>
    </row>
    <row r="71" spans="1:6" ht="12" customHeight="1">
      <c r="A71" s="299"/>
      <c r="B71" s="388" t="s">
        <v>121</v>
      </c>
      <c r="C71" s="305">
        <v>50</v>
      </c>
      <c r="D71" s="305"/>
      <c r="E71" s="442">
        <f>SUM(D71/C71)</f>
        <v>0</v>
      </c>
      <c r="F71" s="470"/>
    </row>
    <row r="72" spans="1:6" ht="12" customHeight="1">
      <c r="A72" s="299"/>
      <c r="B72" s="187" t="s">
        <v>319</v>
      </c>
      <c r="C72" s="305">
        <v>15</v>
      </c>
      <c r="D72" s="305"/>
      <c r="E72" s="442">
        <f>SUM(D72/C72)</f>
        <v>0</v>
      </c>
      <c r="F72" s="470"/>
    </row>
    <row r="73" spans="1:6" ht="12" customHeight="1">
      <c r="A73" s="299"/>
      <c r="B73" s="389" t="s">
        <v>303</v>
      </c>
      <c r="C73" s="305">
        <v>113935</v>
      </c>
      <c r="D73" s="305">
        <v>154000</v>
      </c>
      <c r="E73" s="780">
        <f>SUM(D73/C73)</f>
        <v>1.3516478693992189</v>
      </c>
      <c r="F73" s="462"/>
    </row>
    <row r="74" spans="1:6" ht="12" customHeight="1">
      <c r="A74" s="299"/>
      <c r="B74" s="306" t="s">
        <v>126</v>
      </c>
      <c r="C74" s="305"/>
      <c r="D74" s="305"/>
      <c r="E74" s="442"/>
      <c r="F74" s="462"/>
    </row>
    <row r="75" spans="1:6" ht="12" customHeight="1">
      <c r="A75" s="299"/>
      <c r="B75" s="306" t="s">
        <v>313</v>
      </c>
      <c r="C75" s="305"/>
      <c r="D75" s="305"/>
      <c r="E75" s="442"/>
      <c r="F75" s="470"/>
    </row>
    <row r="76" spans="1:6" ht="12" customHeight="1" thickBot="1">
      <c r="A76" s="299"/>
      <c r="B76" s="454" t="s">
        <v>94</v>
      </c>
      <c r="C76" s="390"/>
      <c r="D76" s="806"/>
      <c r="E76" s="831"/>
      <c r="F76" s="471"/>
    </row>
    <row r="77" spans="1:6" ht="12" customHeight="1" thickBot="1">
      <c r="A77" s="399"/>
      <c r="B77" s="458" t="s">
        <v>143</v>
      </c>
      <c r="C77" s="394">
        <f>SUM(C71:C76)</f>
        <v>114000</v>
      </c>
      <c r="D77" s="394">
        <f>SUM(D71:D76)</f>
        <v>154000</v>
      </c>
      <c r="E77" s="832">
        <f>SUM(D77/C77)</f>
        <v>1.3508771929824561</v>
      </c>
      <c r="F77" s="474"/>
    </row>
    <row r="78" spans="1:6" ht="12" customHeight="1">
      <c r="A78" s="376">
        <v>3115</v>
      </c>
      <c r="B78" s="481" t="s">
        <v>420</v>
      </c>
      <c r="C78" s="384"/>
      <c r="D78" s="384"/>
      <c r="E78" s="442"/>
      <c r="F78" s="482"/>
    </row>
    <row r="79" spans="1:6" ht="12" customHeight="1">
      <c r="A79" s="299"/>
      <c r="B79" s="388" t="s">
        <v>121</v>
      </c>
      <c r="C79" s="305"/>
      <c r="D79" s="305"/>
      <c r="E79" s="442"/>
      <c r="F79" s="470"/>
    </row>
    <row r="80" spans="1:6" ht="12" customHeight="1">
      <c r="A80" s="299"/>
      <c r="B80" s="187" t="s">
        <v>319</v>
      </c>
      <c r="C80" s="305"/>
      <c r="D80" s="305"/>
      <c r="E80" s="442"/>
      <c r="F80" s="470"/>
    </row>
    <row r="81" spans="1:6" ht="12" customHeight="1">
      <c r="A81" s="299"/>
      <c r="B81" s="389" t="s">
        <v>303</v>
      </c>
      <c r="C81" s="305">
        <v>30000</v>
      </c>
      <c r="D81" s="305">
        <v>70000</v>
      </c>
      <c r="E81" s="780">
        <f>SUM(D81/C81)</f>
        <v>2.3333333333333335</v>
      </c>
      <c r="F81" s="462"/>
    </row>
    <row r="82" spans="1:6" ht="12" customHeight="1">
      <c r="A82" s="299"/>
      <c r="B82" s="306" t="s">
        <v>126</v>
      </c>
      <c r="C82" s="305"/>
      <c r="D82" s="305"/>
      <c r="E82" s="442"/>
      <c r="F82" s="462"/>
    </row>
    <row r="83" spans="1:6" ht="12" customHeight="1">
      <c r="A83" s="299"/>
      <c r="B83" s="306" t="s">
        <v>313</v>
      </c>
      <c r="C83" s="305"/>
      <c r="D83" s="305"/>
      <c r="E83" s="442"/>
      <c r="F83" s="470"/>
    </row>
    <row r="84" spans="1:6" ht="12" customHeight="1" thickBot="1">
      <c r="A84" s="387"/>
      <c r="B84" s="497" t="s">
        <v>94</v>
      </c>
      <c r="C84" s="305"/>
      <c r="D84" s="392"/>
      <c r="E84" s="831"/>
      <c r="F84" s="471"/>
    </row>
    <row r="85" spans="1:6" ht="12" customHeight="1" thickBot="1">
      <c r="A85" s="399"/>
      <c r="B85" s="458" t="s">
        <v>143</v>
      </c>
      <c r="C85" s="394">
        <f>SUM(C80:C84)</f>
        <v>30000</v>
      </c>
      <c r="D85" s="394">
        <f>SUM(D80:D84)</f>
        <v>70000</v>
      </c>
      <c r="E85" s="832">
        <f>SUM(D85/C85)</f>
        <v>2.3333333333333335</v>
      </c>
      <c r="F85" s="474"/>
    </row>
    <row r="86" spans="1:6" ht="12" customHeight="1" thickBot="1">
      <c r="A86" s="483">
        <v>3120</v>
      </c>
      <c r="B86" s="478" t="s">
        <v>391</v>
      </c>
      <c r="C86" s="394">
        <f>SUM(C94+C102+C110+C118)</f>
        <v>60000</v>
      </c>
      <c r="D86" s="394">
        <f>SUM(D94+D102+D110+D118)</f>
        <v>90000</v>
      </c>
      <c r="E86" s="832">
        <f>SUM(D86/C86)</f>
        <v>1.5</v>
      </c>
      <c r="F86" s="474"/>
    </row>
    <row r="87" spans="1:6" ht="12" customHeight="1">
      <c r="A87" s="76">
        <v>3121</v>
      </c>
      <c r="B87" s="484" t="s">
        <v>196</v>
      </c>
      <c r="C87" s="384"/>
      <c r="D87" s="384"/>
      <c r="E87" s="442"/>
      <c r="F87" s="469"/>
    </row>
    <row r="88" spans="1:6" ht="12" customHeight="1">
      <c r="A88" s="76"/>
      <c r="B88" s="388" t="s">
        <v>121</v>
      </c>
      <c r="C88" s="384"/>
      <c r="D88" s="384"/>
      <c r="E88" s="442"/>
      <c r="F88" s="443"/>
    </row>
    <row r="89" spans="1:6" ht="12" customHeight="1">
      <c r="A89" s="76"/>
      <c r="B89" s="187" t="s">
        <v>319</v>
      </c>
      <c r="C89" s="384"/>
      <c r="D89" s="384"/>
      <c r="E89" s="442"/>
      <c r="F89" s="443"/>
    </row>
    <row r="90" spans="1:6" ht="12" customHeight="1">
      <c r="A90" s="376"/>
      <c r="B90" s="389" t="s">
        <v>303</v>
      </c>
      <c r="C90" s="804">
        <v>15000</v>
      </c>
      <c r="D90" s="804">
        <v>25000</v>
      </c>
      <c r="E90" s="780">
        <f>SUM(D90/C90)</f>
        <v>1.6666666666666667</v>
      </c>
      <c r="F90" s="462"/>
    </row>
    <row r="91" spans="1:6" ht="12" customHeight="1">
      <c r="A91" s="376"/>
      <c r="B91" s="306" t="s">
        <v>313</v>
      </c>
      <c r="C91" s="804"/>
      <c r="D91" s="804"/>
      <c r="E91" s="442"/>
      <c r="F91" s="485"/>
    </row>
    <row r="92" spans="1:6" ht="12" customHeight="1">
      <c r="A92" s="76"/>
      <c r="B92" s="306" t="s">
        <v>313</v>
      </c>
      <c r="C92" s="384"/>
      <c r="D92" s="384"/>
      <c r="E92" s="442"/>
      <c r="F92" s="443"/>
    </row>
    <row r="93" spans="1:6" ht="12" customHeight="1" thickBot="1">
      <c r="A93" s="76"/>
      <c r="B93" s="454" t="s">
        <v>94</v>
      </c>
      <c r="C93" s="805"/>
      <c r="D93" s="805"/>
      <c r="E93" s="831"/>
      <c r="F93" s="438"/>
    </row>
    <row r="94" spans="1:6" ht="12" customHeight="1" thickBot="1">
      <c r="A94" s="399"/>
      <c r="B94" s="458" t="s">
        <v>143</v>
      </c>
      <c r="C94" s="394">
        <f>SUM(C90:C93)</f>
        <v>15000</v>
      </c>
      <c r="D94" s="394">
        <f>SUM(D90:D93)</f>
        <v>25000</v>
      </c>
      <c r="E94" s="832">
        <f>SUM(D94/C94)</f>
        <v>1.6666666666666667</v>
      </c>
      <c r="F94" s="474"/>
    </row>
    <row r="95" spans="1:6" ht="12" customHeight="1">
      <c r="A95" s="376">
        <v>3122</v>
      </c>
      <c r="B95" s="481" t="s">
        <v>189</v>
      </c>
      <c r="C95" s="384"/>
      <c r="D95" s="384"/>
      <c r="E95" s="442"/>
      <c r="F95" s="486"/>
    </row>
    <row r="96" spans="1:6" ht="12" customHeight="1">
      <c r="A96" s="299"/>
      <c r="B96" s="388" t="s">
        <v>121</v>
      </c>
      <c r="C96" s="305"/>
      <c r="D96" s="305"/>
      <c r="E96" s="442"/>
      <c r="F96" s="470"/>
    </row>
    <row r="97" spans="1:6" ht="12" customHeight="1">
      <c r="A97" s="299"/>
      <c r="B97" s="187" t="s">
        <v>319</v>
      </c>
      <c r="C97" s="305"/>
      <c r="D97" s="305"/>
      <c r="E97" s="442"/>
      <c r="F97" s="470"/>
    </row>
    <row r="98" spans="1:6" ht="12" customHeight="1">
      <c r="A98" s="299"/>
      <c r="B98" s="389" t="s">
        <v>303</v>
      </c>
      <c r="C98" s="305">
        <v>20000</v>
      </c>
      <c r="D98" s="305">
        <v>25000</v>
      </c>
      <c r="E98" s="780">
        <f>SUM(D98/C98)</f>
        <v>1.25</v>
      </c>
      <c r="F98" s="462"/>
    </row>
    <row r="99" spans="1:6" ht="12" customHeight="1">
      <c r="A99" s="299"/>
      <c r="B99" s="306" t="s">
        <v>126</v>
      </c>
      <c r="C99" s="305"/>
      <c r="D99" s="305"/>
      <c r="E99" s="442"/>
      <c r="F99" s="470"/>
    </row>
    <row r="100" spans="1:6" ht="12" customHeight="1">
      <c r="A100" s="299"/>
      <c r="B100" s="306" t="s">
        <v>313</v>
      </c>
      <c r="C100" s="305"/>
      <c r="D100" s="305"/>
      <c r="E100" s="442"/>
      <c r="F100" s="470"/>
    </row>
    <row r="101" spans="1:6" ht="12" customHeight="1" thickBot="1">
      <c r="A101" s="299"/>
      <c r="B101" s="454" t="s">
        <v>94</v>
      </c>
      <c r="C101" s="806"/>
      <c r="D101" s="806"/>
      <c r="E101" s="831"/>
      <c r="F101" s="470"/>
    </row>
    <row r="102" spans="1:6" ht="12" customHeight="1" thickBot="1">
      <c r="A102" s="378"/>
      <c r="B102" s="458" t="s">
        <v>143</v>
      </c>
      <c r="C102" s="394">
        <f>SUM(C96:C101)</f>
        <v>20000</v>
      </c>
      <c r="D102" s="394">
        <f>SUM(D96:D101)</f>
        <v>25000</v>
      </c>
      <c r="E102" s="893">
        <f>SUM(D102/C102)</f>
        <v>1.25</v>
      </c>
      <c r="F102" s="474"/>
    </row>
    <row r="103" spans="1:6" ht="12" customHeight="1">
      <c r="A103" s="376">
        <v>3123</v>
      </c>
      <c r="B103" s="218" t="s">
        <v>128</v>
      </c>
      <c r="C103" s="384"/>
      <c r="D103" s="384"/>
      <c r="E103" s="442"/>
      <c r="F103" s="382"/>
    </row>
    <row r="104" spans="1:6" ht="12" customHeight="1">
      <c r="A104" s="299"/>
      <c r="B104" s="388" t="s">
        <v>121</v>
      </c>
      <c r="C104" s="305"/>
      <c r="D104" s="305"/>
      <c r="E104" s="442"/>
      <c r="F104" s="470"/>
    </row>
    <row r="105" spans="1:6" ht="12" customHeight="1">
      <c r="A105" s="299"/>
      <c r="B105" s="187" t="s">
        <v>319</v>
      </c>
      <c r="C105" s="305"/>
      <c r="D105" s="305"/>
      <c r="E105" s="442"/>
      <c r="F105" s="470"/>
    </row>
    <row r="106" spans="1:6" ht="12" customHeight="1">
      <c r="A106" s="299"/>
      <c r="B106" s="389" t="s">
        <v>303</v>
      </c>
      <c r="C106" s="305">
        <v>15000</v>
      </c>
      <c r="D106" s="305">
        <v>30000</v>
      </c>
      <c r="E106" s="780">
        <f>SUM(D106/C106)</f>
        <v>2</v>
      </c>
      <c r="F106" s="462"/>
    </row>
    <row r="107" spans="1:6" ht="12" customHeight="1">
      <c r="A107" s="299"/>
      <c r="B107" s="306" t="s">
        <v>126</v>
      </c>
      <c r="C107" s="305"/>
      <c r="D107" s="305"/>
      <c r="E107" s="442"/>
      <c r="F107" s="470"/>
    </row>
    <row r="108" spans="1:6" ht="12" customHeight="1">
      <c r="A108" s="299"/>
      <c r="B108" s="306" t="s">
        <v>313</v>
      </c>
      <c r="C108" s="305"/>
      <c r="D108" s="305"/>
      <c r="E108" s="442"/>
      <c r="F108" s="470"/>
    </row>
    <row r="109" spans="1:6" ht="12" customHeight="1" thickBot="1">
      <c r="A109" s="299"/>
      <c r="B109" s="454" t="s">
        <v>94</v>
      </c>
      <c r="C109" s="806"/>
      <c r="D109" s="806"/>
      <c r="E109" s="831"/>
      <c r="F109" s="470"/>
    </row>
    <row r="110" spans="1:6" ht="12" customHeight="1" thickBot="1">
      <c r="A110" s="378"/>
      <c r="B110" s="458" t="s">
        <v>143</v>
      </c>
      <c r="C110" s="394">
        <f>SUM(C104:C109)</f>
        <v>15000</v>
      </c>
      <c r="D110" s="394">
        <f>SUM(D104:D109)</f>
        <v>30000</v>
      </c>
      <c r="E110" s="832">
        <f>SUM(D110/C110)</f>
        <v>2</v>
      </c>
      <c r="F110" s="474"/>
    </row>
    <row r="111" spans="1:6" ht="12" customHeight="1">
      <c r="A111" s="376">
        <v>3124</v>
      </c>
      <c r="B111" s="218" t="s">
        <v>131</v>
      </c>
      <c r="C111" s="384"/>
      <c r="D111" s="384"/>
      <c r="E111" s="442"/>
      <c r="F111" s="382" t="s">
        <v>170</v>
      </c>
    </row>
    <row r="112" spans="1:6" ht="12" customHeight="1">
      <c r="A112" s="299"/>
      <c r="B112" s="388" t="s">
        <v>121</v>
      </c>
      <c r="C112" s="305"/>
      <c r="D112" s="305"/>
      <c r="E112" s="442"/>
      <c r="F112" s="470"/>
    </row>
    <row r="113" spans="1:6" ht="12" customHeight="1">
      <c r="A113" s="299"/>
      <c r="B113" s="187" t="s">
        <v>319</v>
      </c>
      <c r="C113" s="305"/>
      <c r="D113" s="305"/>
      <c r="E113" s="442"/>
      <c r="F113" s="470"/>
    </row>
    <row r="114" spans="1:6" ht="12" customHeight="1">
      <c r="A114" s="299"/>
      <c r="B114" s="389" t="s">
        <v>303</v>
      </c>
      <c r="C114" s="305">
        <v>10000</v>
      </c>
      <c r="D114" s="305">
        <v>10000</v>
      </c>
      <c r="E114" s="780">
        <f>SUM(D114/C114)</f>
        <v>1</v>
      </c>
      <c r="F114" s="462"/>
    </row>
    <row r="115" spans="1:6" ht="12" customHeight="1">
      <c r="A115" s="299"/>
      <c r="B115" s="306" t="s">
        <v>313</v>
      </c>
      <c r="C115" s="305"/>
      <c r="D115" s="305"/>
      <c r="E115" s="442"/>
      <c r="F115" s="470"/>
    </row>
    <row r="116" spans="1:6" ht="12" customHeight="1">
      <c r="A116" s="299"/>
      <c r="B116" s="306" t="s">
        <v>313</v>
      </c>
      <c r="C116" s="305"/>
      <c r="D116" s="305"/>
      <c r="E116" s="442"/>
      <c r="F116" s="470"/>
    </row>
    <row r="117" spans="1:6" ht="12" customHeight="1" thickBot="1">
      <c r="A117" s="299"/>
      <c r="B117" s="454" t="s">
        <v>94</v>
      </c>
      <c r="C117" s="806"/>
      <c r="D117" s="806"/>
      <c r="E117" s="831"/>
      <c r="F117" s="470"/>
    </row>
    <row r="118" spans="1:6" ht="12" customHeight="1" thickBot="1">
      <c r="A118" s="378"/>
      <c r="B118" s="458" t="s">
        <v>143</v>
      </c>
      <c r="C118" s="394">
        <f>SUM(C112:C117)</f>
        <v>10000</v>
      </c>
      <c r="D118" s="394">
        <f>SUM(D112:D117)</f>
        <v>10000</v>
      </c>
      <c r="E118" s="832">
        <f>SUM(D118/C118)</f>
        <v>1</v>
      </c>
      <c r="F118" s="474"/>
    </row>
    <row r="119" spans="1:6" ht="12" customHeight="1" thickBot="1">
      <c r="A119" s="483">
        <v>3140</v>
      </c>
      <c r="B119" s="487" t="s">
        <v>132</v>
      </c>
      <c r="C119" s="394">
        <f>SUM(C127+C136+C144+C152+C160+C169)</f>
        <v>45500</v>
      </c>
      <c r="D119" s="394">
        <f>SUM(D127+D136+D144+D152+D160+D169)</f>
        <v>43500</v>
      </c>
      <c r="E119" s="832">
        <f>SUM(D119/C119)</f>
        <v>0.9560439560439561</v>
      </c>
      <c r="F119" s="474"/>
    </row>
    <row r="120" spans="1:6" ht="12" customHeight="1">
      <c r="A120" s="376">
        <v>3141</v>
      </c>
      <c r="B120" s="218" t="s">
        <v>142</v>
      </c>
      <c r="C120" s="384"/>
      <c r="D120" s="384"/>
      <c r="E120" s="442"/>
      <c r="F120" s="470"/>
    </row>
    <row r="121" spans="1:6" ht="12" customHeight="1">
      <c r="A121" s="299"/>
      <c r="B121" s="388" t="s">
        <v>121</v>
      </c>
      <c r="C121" s="305"/>
      <c r="D121" s="305"/>
      <c r="E121" s="442"/>
      <c r="F121" s="602"/>
    </row>
    <row r="122" spans="1:6" ht="12" customHeight="1">
      <c r="A122" s="299"/>
      <c r="B122" s="187" t="s">
        <v>319</v>
      </c>
      <c r="C122" s="305"/>
      <c r="D122" s="305"/>
      <c r="E122" s="442"/>
      <c r="F122" s="601"/>
    </row>
    <row r="123" spans="1:6" ht="12" customHeight="1">
      <c r="A123" s="299"/>
      <c r="B123" s="389" t="s">
        <v>303</v>
      </c>
      <c r="C123" s="305"/>
      <c r="D123" s="305">
        <v>6000</v>
      </c>
      <c r="E123" s="442"/>
      <c r="F123" s="601"/>
    </row>
    <row r="124" spans="1:6" ht="12" customHeight="1">
      <c r="A124" s="299"/>
      <c r="B124" s="306" t="s">
        <v>126</v>
      </c>
      <c r="C124" s="305">
        <v>11450</v>
      </c>
      <c r="D124" s="305">
        <v>450</v>
      </c>
      <c r="E124" s="780">
        <f>SUM(D124/C124)</f>
        <v>0.039301310043668124</v>
      </c>
      <c r="F124" s="601"/>
    </row>
    <row r="125" spans="1:6" ht="12" customHeight="1">
      <c r="A125" s="299"/>
      <c r="B125" s="306" t="s">
        <v>313</v>
      </c>
      <c r="C125" s="804">
        <v>550</v>
      </c>
      <c r="D125" s="804">
        <v>550</v>
      </c>
      <c r="E125" s="780">
        <f>SUM(D125/C125)</f>
        <v>1</v>
      </c>
      <c r="F125" s="601"/>
    </row>
    <row r="126" spans="1:6" ht="12" customHeight="1" thickBot="1">
      <c r="A126" s="299"/>
      <c r="B126" s="454" t="s">
        <v>94</v>
      </c>
      <c r="C126" s="806"/>
      <c r="D126" s="806"/>
      <c r="E126" s="831"/>
      <c r="F126" s="603"/>
    </row>
    <row r="127" spans="1:6" ht="12" customHeight="1" thickBot="1">
      <c r="A127" s="378"/>
      <c r="B127" s="458" t="s">
        <v>143</v>
      </c>
      <c r="C127" s="394">
        <f>SUM(C121:C126)</f>
        <v>12000</v>
      </c>
      <c r="D127" s="394">
        <f>SUM(D121:D126)</f>
        <v>7000</v>
      </c>
      <c r="E127" s="832">
        <f>SUM(D127/C127)</f>
        <v>0.5833333333333334</v>
      </c>
      <c r="F127" s="474"/>
    </row>
    <row r="128" spans="1:6" ht="12" customHeight="1">
      <c r="A128" s="376">
        <v>3142</v>
      </c>
      <c r="B128" s="398" t="s">
        <v>31</v>
      </c>
      <c r="C128" s="384"/>
      <c r="D128" s="384"/>
      <c r="E128" s="442"/>
      <c r="F128" s="469"/>
    </row>
    <row r="129" spans="1:6" ht="12" customHeight="1">
      <c r="A129" s="376"/>
      <c r="B129" s="388" t="s">
        <v>121</v>
      </c>
      <c r="C129" s="305">
        <v>3500</v>
      </c>
      <c r="D129" s="305">
        <v>3000</v>
      </c>
      <c r="E129" s="780">
        <f>SUM(D129/C129)</f>
        <v>0.8571428571428571</v>
      </c>
      <c r="F129" s="602"/>
    </row>
    <row r="130" spans="1:6" ht="12" customHeight="1">
      <c r="A130" s="376"/>
      <c r="B130" s="187" t="s">
        <v>319</v>
      </c>
      <c r="C130" s="305">
        <v>2500</v>
      </c>
      <c r="D130" s="305">
        <v>2500</v>
      </c>
      <c r="E130" s="780">
        <f>SUM(D130/C130)</f>
        <v>1</v>
      </c>
      <c r="F130" s="485"/>
    </row>
    <row r="131" spans="1:6" ht="12" customHeight="1">
      <c r="A131" s="376"/>
      <c r="B131" s="389" t="s">
        <v>303</v>
      </c>
      <c r="C131" s="804">
        <v>4000</v>
      </c>
      <c r="D131" s="804">
        <v>4000</v>
      </c>
      <c r="E131" s="780">
        <f>SUM(D131/C131)</f>
        <v>1</v>
      </c>
      <c r="F131" s="601"/>
    </row>
    <row r="132" spans="1:6" ht="12" customHeight="1">
      <c r="A132" s="376"/>
      <c r="B132" s="306" t="s">
        <v>126</v>
      </c>
      <c r="C132" s="804"/>
      <c r="D132" s="804"/>
      <c r="E132" s="442"/>
      <c r="F132" s="470"/>
    </row>
    <row r="133" spans="1:6" ht="12" customHeight="1">
      <c r="A133" s="376"/>
      <c r="B133" s="306" t="s">
        <v>313</v>
      </c>
      <c r="C133" s="804"/>
      <c r="D133" s="804">
        <v>500</v>
      </c>
      <c r="E133" s="442"/>
      <c r="F133" s="485"/>
    </row>
    <row r="134" spans="1:6" ht="12" customHeight="1">
      <c r="A134" s="376"/>
      <c r="B134" s="306" t="s">
        <v>268</v>
      </c>
      <c r="C134" s="542"/>
      <c r="D134" s="542"/>
      <c r="E134" s="442"/>
      <c r="F134" s="485"/>
    </row>
    <row r="135" spans="1:6" ht="12" thickBot="1">
      <c r="A135" s="376"/>
      <c r="B135" s="454" t="s">
        <v>94</v>
      </c>
      <c r="C135" s="405"/>
      <c r="D135" s="405"/>
      <c r="E135" s="831"/>
      <c r="F135" s="488"/>
    </row>
    <row r="136" spans="1:6" ht="12" customHeight="1" thickBot="1">
      <c r="A136" s="378"/>
      <c r="B136" s="458" t="s">
        <v>143</v>
      </c>
      <c r="C136" s="394">
        <f>SUM(C129:C135)</f>
        <v>10000</v>
      </c>
      <c r="D136" s="394">
        <f>SUM(D129:D135)</f>
        <v>10000</v>
      </c>
      <c r="E136" s="832">
        <f>SUM(D136/C136)</f>
        <v>1</v>
      </c>
      <c r="F136" s="474"/>
    </row>
    <row r="137" spans="1:6" ht="12" customHeight="1">
      <c r="A137" s="395">
        <v>3143</v>
      </c>
      <c r="B137" s="218" t="s">
        <v>41</v>
      </c>
      <c r="C137" s="384"/>
      <c r="D137" s="384"/>
      <c r="E137" s="442"/>
      <c r="F137" s="439" t="s">
        <v>25</v>
      </c>
    </row>
    <row r="138" spans="1:6" ht="12" customHeight="1">
      <c r="A138" s="299"/>
      <c r="B138" s="388" t="s">
        <v>121</v>
      </c>
      <c r="C138" s="305"/>
      <c r="D138" s="305"/>
      <c r="E138" s="442"/>
      <c r="F138" s="470"/>
    </row>
    <row r="139" spans="1:6" ht="12" customHeight="1">
      <c r="A139" s="299"/>
      <c r="B139" s="187" t="s">
        <v>319</v>
      </c>
      <c r="C139" s="305"/>
      <c r="D139" s="305"/>
      <c r="E139" s="442"/>
      <c r="F139" s="602"/>
    </row>
    <row r="140" spans="1:6" ht="12" customHeight="1">
      <c r="A140" s="299"/>
      <c r="B140" s="389" t="s">
        <v>303</v>
      </c>
      <c r="C140" s="804"/>
      <c r="D140" s="804"/>
      <c r="E140" s="442"/>
      <c r="F140" s="602"/>
    </row>
    <row r="141" spans="1:6" ht="12" customHeight="1">
      <c r="A141" s="299"/>
      <c r="B141" s="306" t="s">
        <v>126</v>
      </c>
      <c r="C141" s="804"/>
      <c r="D141" s="804"/>
      <c r="E141" s="442"/>
      <c r="F141" s="601"/>
    </row>
    <row r="142" spans="1:6" ht="12" customHeight="1">
      <c r="A142" s="299"/>
      <c r="B142" s="306" t="s">
        <v>313</v>
      </c>
      <c r="C142" s="305">
        <v>10000</v>
      </c>
      <c r="D142" s="305">
        <v>11000</v>
      </c>
      <c r="E142" s="780">
        <f>SUM(D142/C142)</f>
        <v>1.1</v>
      </c>
      <c r="F142" s="470"/>
    </row>
    <row r="143" spans="1:6" ht="12" customHeight="1" thickBot="1">
      <c r="A143" s="299"/>
      <c r="B143" s="454" t="s">
        <v>94</v>
      </c>
      <c r="C143" s="803"/>
      <c r="D143" s="803"/>
      <c r="E143" s="831"/>
      <c r="F143" s="443"/>
    </row>
    <row r="144" spans="1:6" ht="12" customHeight="1" thickBot="1">
      <c r="A144" s="378"/>
      <c r="B144" s="458" t="s">
        <v>143</v>
      </c>
      <c r="C144" s="394">
        <f>SUM(C138:C143)</f>
        <v>10000</v>
      </c>
      <c r="D144" s="394">
        <f>SUM(D138:D143)</f>
        <v>11000</v>
      </c>
      <c r="E144" s="832">
        <f>SUM(D144/C144)</f>
        <v>1.1</v>
      </c>
      <c r="F144" s="474"/>
    </row>
    <row r="145" spans="1:6" ht="12" customHeight="1">
      <c r="A145" s="376">
        <v>3144</v>
      </c>
      <c r="B145" s="218" t="s">
        <v>414</v>
      </c>
      <c r="C145" s="384"/>
      <c r="D145" s="384"/>
      <c r="E145" s="442"/>
      <c r="F145" s="470"/>
    </row>
    <row r="146" spans="1:6" ht="12" customHeight="1">
      <c r="A146" s="299"/>
      <c r="B146" s="388" t="s">
        <v>121</v>
      </c>
      <c r="C146" s="305"/>
      <c r="D146" s="305"/>
      <c r="E146" s="442"/>
      <c r="F146" s="470"/>
    </row>
    <row r="147" spans="1:6" ht="12" customHeight="1">
      <c r="A147" s="299"/>
      <c r="B147" s="187" t="s">
        <v>319</v>
      </c>
      <c r="C147" s="305"/>
      <c r="D147" s="305"/>
      <c r="E147" s="442"/>
      <c r="F147" s="485"/>
    </row>
    <row r="148" spans="1:6" ht="12" customHeight="1">
      <c r="A148" s="299"/>
      <c r="B148" s="389" t="s">
        <v>303</v>
      </c>
      <c r="C148" s="305">
        <v>10</v>
      </c>
      <c r="D148" s="305">
        <v>10</v>
      </c>
      <c r="E148" s="780">
        <f>SUM(D148/C148)</f>
        <v>1</v>
      </c>
      <c r="F148" s="602"/>
    </row>
    <row r="149" spans="1:6" ht="12" customHeight="1">
      <c r="A149" s="299"/>
      <c r="B149" s="306" t="s">
        <v>126</v>
      </c>
      <c r="C149" s="305">
        <v>1490</v>
      </c>
      <c r="D149" s="305">
        <v>1490</v>
      </c>
      <c r="E149" s="780">
        <f>SUM(D149/C149)</f>
        <v>1</v>
      </c>
      <c r="F149" s="601"/>
    </row>
    <row r="150" spans="1:6" ht="12" customHeight="1">
      <c r="A150" s="299"/>
      <c r="B150" s="306" t="s">
        <v>313</v>
      </c>
      <c r="C150" s="305"/>
      <c r="D150" s="305"/>
      <c r="E150" s="442"/>
      <c r="F150" s="470"/>
    </row>
    <row r="151" spans="1:6" ht="12" customHeight="1" thickBot="1">
      <c r="A151" s="299"/>
      <c r="B151" s="454" t="s">
        <v>94</v>
      </c>
      <c r="C151" s="806"/>
      <c r="D151" s="806"/>
      <c r="E151" s="831"/>
      <c r="F151" s="488"/>
    </row>
    <row r="152" spans="1:6" ht="12" customHeight="1" thickBot="1">
      <c r="A152" s="378"/>
      <c r="B152" s="458" t="s">
        <v>143</v>
      </c>
      <c r="C152" s="394">
        <f>SUM(C146:C151)</f>
        <v>1500</v>
      </c>
      <c r="D152" s="394">
        <f>SUM(D146:D151)</f>
        <v>1500</v>
      </c>
      <c r="E152" s="832">
        <f>SUM(D152/C152)</f>
        <v>1</v>
      </c>
      <c r="F152" s="474"/>
    </row>
    <row r="153" spans="1:6" ht="12" customHeight="1">
      <c r="A153" s="468">
        <v>3145</v>
      </c>
      <c r="B153" s="445" t="s">
        <v>415</v>
      </c>
      <c r="C153" s="446"/>
      <c r="D153" s="446"/>
      <c r="E153" s="442"/>
      <c r="F153" s="490"/>
    </row>
    <row r="154" spans="1:6" ht="12" customHeight="1">
      <c r="A154" s="464"/>
      <c r="B154" s="449" t="s">
        <v>121</v>
      </c>
      <c r="C154" s="463">
        <v>300</v>
      </c>
      <c r="D154" s="463"/>
      <c r="E154" s="442">
        <f>SUM(D154/C154)</f>
        <v>0</v>
      </c>
      <c r="F154" s="490"/>
    </row>
    <row r="155" spans="1:6" ht="12" customHeight="1">
      <c r="A155" s="464"/>
      <c r="B155" s="451" t="s">
        <v>319</v>
      </c>
      <c r="C155" s="463">
        <v>350</v>
      </c>
      <c r="D155" s="463"/>
      <c r="E155" s="442">
        <f>SUM(D155/C155)</f>
        <v>0</v>
      </c>
      <c r="F155" s="602"/>
    </row>
    <row r="156" spans="1:6" ht="12" customHeight="1">
      <c r="A156" s="464"/>
      <c r="B156" s="452" t="s">
        <v>303</v>
      </c>
      <c r="C156" s="463">
        <v>3350</v>
      </c>
      <c r="D156" s="463">
        <v>5000</v>
      </c>
      <c r="E156" s="780">
        <f>SUM(D156/C156)</f>
        <v>1.492537313432836</v>
      </c>
      <c r="F156" s="490"/>
    </row>
    <row r="157" spans="1:6" ht="12" customHeight="1">
      <c r="A157" s="464"/>
      <c r="B157" s="453" t="s">
        <v>126</v>
      </c>
      <c r="C157" s="463"/>
      <c r="D157" s="463"/>
      <c r="E157" s="442"/>
      <c r="F157" s="491"/>
    </row>
    <row r="158" spans="1:6" ht="12" customHeight="1">
      <c r="A158" s="464"/>
      <c r="B158" s="453" t="s">
        <v>313</v>
      </c>
      <c r="C158" s="463"/>
      <c r="D158" s="463"/>
      <c r="E158" s="442"/>
      <c r="F158" s="490"/>
    </row>
    <row r="159" spans="1:6" ht="12" customHeight="1" thickBot="1">
      <c r="A159" s="464"/>
      <c r="B159" s="454" t="s">
        <v>94</v>
      </c>
      <c r="C159" s="797"/>
      <c r="D159" s="797"/>
      <c r="E159" s="831"/>
      <c r="F159" s="492"/>
    </row>
    <row r="160" spans="1:6" ht="12" customHeight="1" thickBot="1">
      <c r="A160" s="466"/>
      <c r="B160" s="458" t="s">
        <v>143</v>
      </c>
      <c r="C160" s="798">
        <f>SUM(C154:C159)</f>
        <v>4000</v>
      </c>
      <c r="D160" s="798">
        <f>SUM(D154:D159)</f>
        <v>5000</v>
      </c>
      <c r="E160" s="832">
        <f>SUM(D160/C160)</f>
        <v>1.25</v>
      </c>
      <c r="F160" s="493"/>
    </row>
    <row r="161" spans="1:6" ht="12" customHeight="1">
      <c r="A161" s="468">
        <v>3146</v>
      </c>
      <c r="B161" s="445" t="s">
        <v>534</v>
      </c>
      <c r="C161" s="446"/>
      <c r="D161" s="446"/>
      <c r="E161" s="442"/>
      <c r="F161" s="599" t="s">
        <v>26</v>
      </c>
    </row>
    <row r="162" spans="1:6" ht="12" customHeight="1">
      <c r="A162" s="464"/>
      <c r="B162" s="449" t="s">
        <v>121</v>
      </c>
      <c r="C162" s="463">
        <v>2500</v>
      </c>
      <c r="D162" s="463">
        <v>2000</v>
      </c>
      <c r="E162" s="891">
        <f>SUM(D162/C162)</f>
        <v>0.8</v>
      </c>
      <c r="F162" s="490"/>
    </row>
    <row r="163" spans="1:6" ht="12" customHeight="1">
      <c r="A163" s="464"/>
      <c r="B163" s="451" t="s">
        <v>319</v>
      </c>
      <c r="C163" s="463">
        <v>1500</v>
      </c>
      <c r="D163" s="463">
        <v>600</v>
      </c>
      <c r="E163" s="780">
        <f>SUM(D163/C163)</f>
        <v>0.4</v>
      </c>
      <c r="F163" s="490"/>
    </row>
    <row r="164" spans="1:6" ht="12" customHeight="1">
      <c r="A164" s="464"/>
      <c r="B164" s="452" t="s">
        <v>303</v>
      </c>
      <c r="C164" s="749">
        <v>1500</v>
      </c>
      <c r="D164" s="463">
        <v>1400</v>
      </c>
      <c r="E164" s="780">
        <f>SUM(D164/C164)</f>
        <v>0.9333333333333333</v>
      </c>
      <c r="F164" s="602"/>
    </row>
    <row r="165" spans="1:6" ht="12" customHeight="1">
      <c r="A165" s="464"/>
      <c r="B165" s="453" t="s">
        <v>126</v>
      </c>
      <c r="C165" s="749"/>
      <c r="D165" s="463"/>
      <c r="E165" s="780"/>
      <c r="F165" s="490"/>
    </row>
    <row r="166" spans="1:6" ht="12" customHeight="1">
      <c r="A166" s="464"/>
      <c r="B166" s="453" t="s">
        <v>313</v>
      </c>
      <c r="C166" s="463">
        <v>2500</v>
      </c>
      <c r="D166" s="463">
        <v>2500</v>
      </c>
      <c r="E166" s="780">
        <f>SUM(D166/C166)</f>
        <v>1</v>
      </c>
      <c r="F166" s="490"/>
    </row>
    <row r="167" spans="1:6" ht="12" customHeight="1">
      <c r="A167" s="464"/>
      <c r="B167" s="454" t="s">
        <v>268</v>
      </c>
      <c r="C167" s="826"/>
      <c r="D167" s="463">
        <v>500</v>
      </c>
      <c r="E167" s="780"/>
      <c r="F167" s="501"/>
    </row>
    <row r="168" spans="1:6" ht="12" customHeight="1" thickBot="1">
      <c r="A168" s="464"/>
      <c r="B168" s="454" t="s">
        <v>290</v>
      </c>
      <c r="C168" s="807"/>
      <c r="D168" s="807">
        <v>2000</v>
      </c>
      <c r="E168" s="892"/>
      <c r="F168" s="492"/>
    </row>
    <row r="169" spans="1:6" ht="12" customHeight="1" thickBot="1">
      <c r="A169" s="466"/>
      <c r="B169" s="458" t="s">
        <v>143</v>
      </c>
      <c r="C169" s="798">
        <f>SUM(C162:C167)</f>
        <v>8000</v>
      </c>
      <c r="D169" s="798">
        <f>SUM(D162:D168)</f>
        <v>9000</v>
      </c>
      <c r="E169" s="832">
        <f>SUM(D169/C169)</f>
        <v>1.125</v>
      </c>
      <c r="F169" s="493"/>
    </row>
    <row r="170" spans="1:6" ht="12" thickBot="1">
      <c r="A170" s="483"/>
      <c r="B170" s="494" t="s">
        <v>57</v>
      </c>
      <c r="C170" s="394">
        <f>SUM(C194+C203+C220+C228+C261+C236+C244+C269+C186+C277+C285+C252+C178+C211+C293)</f>
        <v>2828425</v>
      </c>
      <c r="D170" s="394">
        <f>SUM(D194+D203+D220+D228+D261+D236+D244+D269+D186+D277+D285+D252+D178+D211+D293)</f>
        <v>2860354</v>
      </c>
      <c r="E170" s="832">
        <f>SUM(D170/C170)</f>
        <v>1.0112886146883866</v>
      </c>
      <c r="F170" s="474"/>
    </row>
    <row r="171" spans="1:6" ht="11.25">
      <c r="A171" s="376">
        <v>3200</v>
      </c>
      <c r="B171" s="495" t="s">
        <v>471</v>
      </c>
      <c r="C171" s="384"/>
      <c r="D171" s="384"/>
      <c r="E171" s="442"/>
      <c r="F171" s="439"/>
    </row>
    <row r="172" spans="1:6" ht="11.25">
      <c r="A172" s="387"/>
      <c r="B172" s="388" t="s">
        <v>121</v>
      </c>
      <c r="C172" s="305">
        <v>99921</v>
      </c>
      <c r="D172" s="305">
        <v>99921</v>
      </c>
      <c r="E172" s="780">
        <f>SUM(D172/C172)</f>
        <v>1</v>
      </c>
      <c r="F172" s="75"/>
    </row>
    <row r="173" spans="1:6" ht="12">
      <c r="A173" s="387"/>
      <c r="B173" s="187" t="s">
        <v>319</v>
      </c>
      <c r="C173" s="305">
        <v>21753</v>
      </c>
      <c r="D173" s="305">
        <v>21753</v>
      </c>
      <c r="E173" s="780">
        <f>SUM(D173/C173)</f>
        <v>1</v>
      </c>
      <c r="F173" s="602"/>
    </row>
    <row r="174" spans="1:6" ht="12">
      <c r="A174" s="299"/>
      <c r="B174" s="389" t="s">
        <v>303</v>
      </c>
      <c r="C174" s="305"/>
      <c r="D174" s="305"/>
      <c r="E174" s="442"/>
      <c r="F174" s="602"/>
    </row>
    <row r="175" spans="1:6" ht="12">
      <c r="A175" s="299"/>
      <c r="B175" s="306" t="s">
        <v>126</v>
      </c>
      <c r="C175" s="305"/>
      <c r="D175" s="305"/>
      <c r="E175" s="442"/>
      <c r="F175" s="602"/>
    </row>
    <row r="176" spans="1:6" ht="12">
      <c r="A176" s="387"/>
      <c r="B176" s="306" t="s">
        <v>313</v>
      </c>
      <c r="C176" s="305"/>
      <c r="D176" s="305"/>
      <c r="E176" s="442"/>
      <c r="F176" s="604"/>
    </row>
    <row r="177" spans="1:6" ht="12" thickBot="1">
      <c r="A177" s="299"/>
      <c r="B177" s="454" t="s">
        <v>94</v>
      </c>
      <c r="C177" s="806"/>
      <c r="D177" s="806"/>
      <c r="E177" s="831"/>
      <c r="F177" s="472"/>
    </row>
    <row r="178" spans="1:6" ht="12" thickBot="1">
      <c r="A178" s="378"/>
      <c r="B178" s="458" t="s">
        <v>143</v>
      </c>
      <c r="C178" s="394">
        <f>SUM(C172:C177)</f>
        <v>121674</v>
      </c>
      <c r="D178" s="394">
        <f>SUM(D172:D177)</f>
        <v>121674</v>
      </c>
      <c r="E178" s="832">
        <f>SUM(D178/C178)</f>
        <v>1</v>
      </c>
      <c r="F178" s="474"/>
    </row>
    <row r="179" spans="1:6" ht="11.25">
      <c r="A179" s="376">
        <v>3201</v>
      </c>
      <c r="B179" s="478" t="s">
        <v>380</v>
      </c>
      <c r="C179" s="384"/>
      <c r="D179" s="384"/>
      <c r="E179" s="442"/>
      <c r="F179" s="439"/>
    </row>
    <row r="180" spans="1:6" ht="12">
      <c r="A180" s="376"/>
      <c r="B180" s="389" t="s">
        <v>121</v>
      </c>
      <c r="C180" s="804">
        <v>25640</v>
      </c>
      <c r="D180" s="804">
        <v>25640</v>
      </c>
      <c r="E180" s="780">
        <f>SUM(D180/C180)</f>
        <v>1</v>
      </c>
      <c r="F180" s="602"/>
    </row>
    <row r="181" spans="1:6" ht="12">
      <c r="A181" s="376"/>
      <c r="B181" s="187" t="s">
        <v>319</v>
      </c>
      <c r="C181" s="804">
        <v>6625</v>
      </c>
      <c r="D181" s="804">
        <v>6625</v>
      </c>
      <c r="E181" s="780">
        <f>SUM(D181/C181)</f>
        <v>1</v>
      </c>
      <c r="F181" s="602"/>
    </row>
    <row r="182" spans="1:6" ht="12">
      <c r="A182" s="376"/>
      <c r="B182" s="389" t="s">
        <v>303</v>
      </c>
      <c r="C182" s="804">
        <v>79197</v>
      </c>
      <c r="D182" s="804">
        <v>79197</v>
      </c>
      <c r="E182" s="780">
        <f>SUM(D182/C182)</f>
        <v>1</v>
      </c>
      <c r="F182" s="602"/>
    </row>
    <row r="183" spans="1:6" ht="11.25">
      <c r="A183" s="376"/>
      <c r="B183" s="496" t="s">
        <v>126</v>
      </c>
      <c r="C183" s="804"/>
      <c r="D183" s="804"/>
      <c r="E183" s="442"/>
      <c r="F183" s="485"/>
    </row>
    <row r="184" spans="1:6" ht="11.25">
      <c r="A184" s="376"/>
      <c r="B184" s="496" t="s">
        <v>313</v>
      </c>
      <c r="C184" s="804"/>
      <c r="D184" s="804"/>
      <c r="E184" s="442"/>
      <c r="F184" s="443"/>
    </row>
    <row r="185" spans="1:6" ht="12" thickBot="1">
      <c r="A185" s="376"/>
      <c r="B185" s="454" t="s">
        <v>94</v>
      </c>
      <c r="C185" s="405"/>
      <c r="D185" s="808"/>
      <c r="E185" s="831"/>
      <c r="F185" s="443"/>
    </row>
    <row r="186" spans="1:6" ht="12" thickBot="1">
      <c r="A186" s="399"/>
      <c r="B186" s="458" t="s">
        <v>143</v>
      </c>
      <c r="C186" s="394">
        <f>SUM(C180:C185)</f>
        <v>111462</v>
      </c>
      <c r="D186" s="394">
        <f>SUM(D180:D185)</f>
        <v>111462</v>
      </c>
      <c r="E186" s="832">
        <f>SUM(D186/C186)</f>
        <v>1</v>
      </c>
      <c r="F186" s="474"/>
    </row>
    <row r="187" spans="1:6" ht="11.25">
      <c r="A187" s="76">
        <v>3202</v>
      </c>
      <c r="B187" s="398" t="s">
        <v>304</v>
      </c>
      <c r="C187" s="384"/>
      <c r="D187" s="384"/>
      <c r="E187" s="442"/>
      <c r="F187" s="599" t="s">
        <v>26</v>
      </c>
    </row>
    <row r="188" spans="1:6" ht="11.25">
      <c r="A188" s="76"/>
      <c r="B188" s="388" t="s">
        <v>121</v>
      </c>
      <c r="C188" s="804">
        <v>2200</v>
      </c>
      <c r="D188" s="804">
        <v>2500</v>
      </c>
      <c r="E188" s="891">
        <f>SUM(D188/C188)</f>
        <v>1.1363636363636365</v>
      </c>
      <c r="F188" s="443"/>
    </row>
    <row r="189" spans="1:6" ht="11.25">
      <c r="A189" s="76"/>
      <c r="B189" s="187" t="s">
        <v>319</v>
      </c>
      <c r="C189" s="804">
        <v>1100</v>
      </c>
      <c r="D189" s="804">
        <v>1300</v>
      </c>
      <c r="E189" s="780">
        <f>SUM(D189/C189)</f>
        <v>1.1818181818181819</v>
      </c>
      <c r="F189" s="485"/>
    </row>
    <row r="190" spans="1:6" ht="12">
      <c r="A190" s="76"/>
      <c r="B190" s="389" t="s">
        <v>303</v>
      </c>
      <c r="C190" s="804">
        <v>1700</v>
      </c>
      <c r="D190" s="804">
        <v>2000</v>
      </c>
      <c r="E190" s="780">
        <f>SUM(D190/C190)</f>
        <v>1.1764705882352942</v>
      </c>
      <c r="F190" s="602"/>
    </row>
    <row r="191" spans="1:6" ht="11.25">
      <c r="A191" s="76"/>
      <c r="B191" s="306" t="s">
        <v>126</v>
      </c>
      <c r="C191" s="804"/>
      <c r="D191" s="804"/>
      <c r="E191" s="780"/>
      <c r="F191" s="485"/>
    </row>
    <row r="192" spans="1:6" ht="11.25">
      <c r="A192" s="76"/>
      <c r="B192" s="306" t="s">
        <v>313</v>
      </c>
      <c r="C192" s="804">
        <v>3000</v>
      </c>
      <c r="D192" s="804">
        <v>4200</v>
      </c>
      <c r="E192" s="780">
        <f>SUM(D192/C192)</f>
        <v>1.4</v>
      </c>
      <c r="F192" s="485"/>
    </row>
    <row r="193" spans="1:6" ht="12" thickBot="1">
      <c r="A193" s="76"/>
      <c r="B193" s="454" t="s">
        <v>290</v>
      </c>
      <c r="C193" s="808">
        <v>2000</v>
      </c>
      <c r="D193" s="808"/>
      <c r="E193" s="892">
        <f>SUM(D193/C193)</f>
        <v>0</v>
      </c>
      <c r="F193" s="472"/>
    </row>
    <row r="194" spans="1:6" ht="12" thickBot="1">
      <c r="A194" s="399"/>
      <c r="B194" s="458" t="s">
        <v>143</v>
      </c>
      <c r="C194" s="394">
        <f>SUM(C188:C193)</f>
        <v>10000</v>
      </c>
      <c r="D194" s="394">
        <f>SUM(D188:D193)</f>
        <v>10000</v>
      </c>
      <c r="E194" s="832">
        <f>SUM(D194/C194)</f>
        <v>1</v>
      </c>
      <c r="F194" s="474"/>
    </row>
    <row r="195" spans="1:6" ht="11.25">
      <c r="A195" s="76">
        <v>3203</v>
      </c>
      <c r="B195" s="481" t="s">
        <v>178</v>
      </c>
      <c r="C195" s="384"/>
      <c r="D195" s="384"/>
      <c r="E195" s="442"/>
      <c r="F195" s="469" t="s">
        <v>168</v>
      </c>
    </row>
    <row r="196" spans="1:6" ht="12" customHeight="1">
      <c r="A196" s="387"/>
      <c r="B196" s="388" t="s">
        <v>121</v>
      </c>
      <c r="C196" s="305"/>
      <c r="D196" s="305"/>
      <c r="E196" s="442"/>
      <c r="F196" s="443" t="s">
        <v>169</v>
      </c>
    </row>
    <row r="197" spans="1:6" ht="12" customHeight="1">
      <c r="A197" s="387"/>
      <c r="B197" s="187" t="s">
        <v>319</v>
      </c>
      <c r="C197" s="305"/>
      <c r="D197" s="305"/>
      <c r="E197" s="442"/>
      <c r="F197" s="469"/>
    </row>
    <row r="198" spans="1:6" ht="12" customHeight="1">
      <c r="A198" s="387"/>
      <c r="B198" s="389" t="s">
        <v>303</v>
      </c>
      <c r="C198" s="305">
        <v>1500</v>
      </c>
      <c r="D198" s="305">
        <v>1500</v>
      </c>
      <c r="E198" s="780">
        <f>SUM(D198/C198)</f>
        <v>1</v>
      </c>
      <c r="F198" s="601"/>
    </row>
    <row r="199" spans="1:6" ht="12" customHeight="1">
      <c r="A199" s="387"/>
      <c r="B199" s="306" t="s">
        <v>126</v>
      </c>
      <c r="C199" s="305"/>
      <c r="D199" s="305"/>
      <c r="E199" s="780"/>
      <c r="F199" s="601"/>
    </row>
    <row r="200" spans="1:6" ht="12" customHeight="1">
      <c r="A200" s="387"/>
      <c r="B200" s="306" t="s">
        <v>313</v>
      </c>
      <c r="C200" s="305">
        <v>3500</v>
      </c>
      <c r="D200" s="305">
        <v>3500</v>
      </c>
      <c r="E200" s="780">
        <f>SUM(D200/C200)</f>
        <v>1</v>
      </c>
      <c r="F200" s="489"/>
    </row>
    <row r="201" spans="1:6" ht="11.25">
      <c r="A201" s="387"/>
      <c r="B201" s="497" t="s">
        <v>268</v>
      </c>
      <c r="C201" s="305">
        <v>3000</v>
      </c>
      <c r="D201" s="305"/>
      <c r="E201" s="780">
        <f>SUM(D201/C201)</f>
        <v>0</v>
      </c>
      <c r="F201" s="485"/>
    </row>
    <row r="202" spans="1:6" ht="12" thickBot="1">
      <c r="A202" s="387"/>
      <c r="B202" s="454" t="s">
        <v>290</v>
      </c>
      <c r="C202" s="803"/>
      <c r="D202" s="803">
        <v>3000</v>
      </c>
      <c r="E202" s="831"/>
      <c r="F202" s="438"/>
    </row>
    <row r="203" spans="1:6" ht="12" customHeight="1" thickBot="1">
      <c r="A203" s="399"/>
      <c r="B203" s="458" t="s">
        <v>143</v>
      </c>
      <c r="C203" s="394">
        <f>SUM(C196:C202)</f>
        <v>8000</v>
      </c>
      <c r="D203" s="394">
        <f>SUM(D196:D202)</f>
        <v>8000</v>
      </c>
      <c r="E203" s="832">
        <f>SUM(D203/C203)</f>
        <v>1</v>
      </c>
      <c r="F203" s="474"/>
    </row>
    <row r="204" spans="1:6" ht="12" customHeight="1">
      <c r="A204" s="76">
        <v>3204</v>
      </c>
      <c r="B204" s="481" t="s">
        <v>419</v>
      </c>
      <c r="C204" s="384"/>
      <c r="D204" s="384"/>
      <c r="E204" s="442"/>
      <c r="F204" s="469"/>
    </row>
    <row r="205" spans="1:6" ht="12" customHeight="1">
      <c r="A205" s="387"/>
      <c r="B205" s="388" t="s">
        <v>121</v>
      </c>
      <c r="C205" s="305"/>
      <c r="D205" s="305"/>
      <c r="E205" s="442"/>
      <c r="F205" s="443"/>
    </row>
    <row r="206" spans="1:6" ht="12" customHeight="1">
      <c r="A206" s="387"/>
      <c r="B206" s="187" t="s">
        <v>319</v>
      </c>
      <c r="C206" s="305"/>
      <c r="D206" s="305"/>
      <c r="E206" s="442"/>
      <c r="F206" s="601"/>
    </row>
    <row r="207" spans="1:6" ht="12" customHeight="1">
      <c r="A207" s="387"/>
      <c r="B207" s="389" t="s">
        <v>303</v>
      </c>
      <c r="C207" s="305">
        <v>6000</v>
      </c>
      <c r="D207" s="305">
        <v>10200</v>
      </c>
      <c r="E207" s="780">
        <f>SUM(D207/C207)</f>
        <v>1.7</v>
      </c>
      <c r="F207" s="601"/>
    </row>
    <row r="208" spans="1:6" ht="12" customHeight="1">
      <c r="A208" s="387"/>
      <c r="B208" s="306" t="s">
        <v>313</v>
      </c>
      <c r="C208" s="305"/>
      <c r="D208" s="305"/>
      <c r="E208" s="442"/>
      <c r="F208" s="489"/>
    </row>
    <row r="209" spans="1:6" ht="12" customHeight="1">
      <c r="A209" s="387"/>
      <c r="B209" s="306" t="s">
        <v>126</v>
      </c>
      <c r="C209" s="305"/>
      <c r="D209" s="305"/>
      <c r="E209" s="442"/>
      <c r="F209" s="443"/>
    </row>
    <row r="210" spans="1:6" ht="12" customHeight="1" thickBot="1">
      <c r="A210" s="387"/>
      <c r="B210" s="454" t="s">
        <v>94</v>
      </c>
      <c r="C210" s="806"/>
      <c r="D210" s="806"/>
      <c r="E210" s="831"/>
      <c r="F210" s="438"/>
    </row>
    <row r="211" spans="1:6" ht="12" customHeight="1" thickBot="1">
      <c r="A211" s="399"/>
      <c r="B211" s="458" t="s">
        <v>143</v>
      </c>
      <c r="C211" s="394">
        <f>SUM(C205:C210)</f>
        <v>6000</v>
      </c>
      <c r="D211" s="394">
        <f>SUM(D205:D210)</f>
        <v>10200</v>
      </c>
      <c r="E211" s="893">
        <f>SUM(D211/C211)</f>
        <v>1.7</v>
      </c>
      <c r="F211" s="474"/>
    </row>
    <row r="212" spans="1:6" ht="12" customHeight="1">
      <c r="A212" s="76">
        <v>3205</v>
      </c>
      <c r="B212" s="481" t="s">
        <v>382</v>
      </c>
      <c r="C212" s="384"/>
      <c r="D212" s="384"/>
      <c r="E212" s="442"/>
      <c r="F212" s="469" t="s">
        <v>168</v>
      </c>
    </row>
    <row r="213" spans="1:6" ht="12" customHeight="1">
      <c r="A213" s="387"/>
      <c r="B213" s="388" t="s">
        <v>121</v>
      </c>
      <c r="C213" s="305">
        <v>3100</v>
      </c>
      <c r="D213" s="305">
        <v>4000</v>
      </c>
      <c r="E213" s="780">
        <f>SUM(D213/C213)</f>
        <v>1.2903225806451613</v>
      </c>
      <c r="F213" s="443" t="s">
        <v>169</v>
      </c>
    </row>
    <row r="214" spans="1:6" ht="12" customHeight="1">
      <c r="A214" s="387"/>
      <c r="B214" s="187" t="s">
        <v>319</v>
      </c>
      <c r="C214" s="305">
        <v>850</v>
      </c>
      <c r="D214" s="305">
        <v>1000</v>
      </c>
      <c r="E214" s="780">
        <f>SUM(D214/C214)</f>
        <v>1.1764705882352942</v>
      </c>
      <c r="F214" s="470"/>
    </row>
    <row r="215" spans="1:6" ht="12" customHeight="1">
      <c r="A215" s="299"/>
      <c r="B215" s="389" t="s">
        <v>303</v>
      </c>
      <c r="C215" s="305">
        <v>13550</v>
      </c>
      <c r="D215" s="305">
        <v>12500</v>
      </c>
      <c r="E215" s="780">
        <f>SUM(D215/C215)</f>
        <v>0.922509225092251</v>
      </c>
      <c r="F215" s="601"/>
    </row>
    <row r="216" spans="1:6" ht="12" customHeight="1">
      <c r="A216" s="299"/>
      <c r="B216" s="306" t="s">
        <v>126</v>
      </c>
      <c r="C216" s="305"/>
      <c r="D216" s="305"/>
      <c r="E216" s="780"/>
      <c r="F216" s="601"/>
    </row>
    <row r="217" spans="1:6" ht="12" customHeight="1">
      <c r="A217" s="299"/>
      <c r="B217" s="306" t="s">
        <v>313</v>
      </c>
      <c r="C217" s="305">
        <v>7000</v>
      </c>
      <c r="D217" s="305">
        <v>10000</v>
      </c>
      <c r="E217" s="780">
        <f>SUM(D217/C217)</f>
        <v>1.4285714285714286</v>
      </c>
      <c r="F217" s="471"/>
    </row>
    <row r="218" spans="1:6" ht="12" customHeight="1">
      <c r="A218" s="299"/>
      <c r="B218" s="306" t="s">
        <v>126</v>
      </c>
      <c r="C218" s="305"/>
      <c r="D218" s="305"/>
      <c r="E218" s="780"/>
      <c r="F218" s="471"/>
    </row>
    <row r="219" spans="1:6" ht="12" customHeight="1" thickBot="1">
      <c r="A219" s="299"/>
      <c r="B219" s="454" t="s">
        <v>290</v>
      </c>
      <c r="C219" s="803">
        <v>7000</v>
      </c>
      <c r="D219" s="803">
        <v>7000</v>
      </c>
      <c r="E219" s="900">
        <f>SUM(D219/C219)</f>
        <v>1</v>
      </c>
      <c r="F219" s="498"/>
    </row>
    <row r="220" spans="1:6" ht="12" customHeight="1" thickBot="1">
      <c r="A220" s="399"/>
      <c r="B220" s="458" t="s">
        <v>143</v>
      </c>
      <c r="C220" s="394">
        <f>SUM(C213:C219)</f>
        <v>31500</v>
      </c>
      <c r="D220" s="394">
        <f>SUM(D213:D219)</f>
        <v>34500</v>
      </c>
      <c r="E220" s="893">
        <f>SUM(D220/C220)</f>
        <v>1.0952380952380953</v>
      </c>
      <c r="F220" s="499"/>
    </row>
    <row r="221" spans="1:6" ht="12" customHeight="1">
      <c r="A221" s="376">
        <v>3207</v>
      </c>
      <c r="B221" s="481" t="s">
        <v>310</v>
      </c>
      <c r="C221" s="384"/>
      <c r="D221" s="384"/>
      <c r="E221" s="442"/>
      <c r="F221" s="470"/>
    </row>
    <row r="222" spans="1:6" ht="12" customHeight="1">
      <c r="A222" s="299"/>
      <c r="B222" s="388" t="s">
        <v>121</v>
      </c>
      <c r="C222" s="305"/>
      <c r="D222" s="305"/>
      <c r="E222" s="442"/>
      <c r="F222" s="470"/>
    </row>
    <row r="223" spans="1:6" ht="12" customHeight="1">
      <c r="A223" s="299"/>
      <c r="B223" s="187" t="s">
        <v>319</v>
      </c>
      <c r="C223" s="305"/>
      <c r="D223" s="305"/>
      <c r="E223" s="442"/>
      <c r="F223" s="462"/>
    </row>
    <row r="224" spans="1:6" ht="12" customHeight="1">
      <c r="A224" s="299"/>
      <c r="B224" s="389" t="s">
        <v>303</v>
      </c>
      <c r="C224" s="305">
        <v>26500</v>
      </c>
      <c r="D224" s="305">
        <v>26500</v>
      </c>
      <c r="E224" s="780">
        <f>SUM(D224/C224)</f>
        <v>1</v>
      </c>
      <c r="F224" s="601"/>
    </row>
    <row r="225" spans="1:6" ht="12" customHeight="1">
      <c r="A225" s="299"/>
      <c r="B225" s="306" t="s">
        <v>126</v>
      </c>
      <c r="C225" s="305"/>
      <c r="D225" s="305"/>
      <c r="E225" s="442"/>
      <c r="F225" s="601"/>
    </row>
    <row r="226" spans="1:6" ht="12" customHeight="1">
      <c r="A226" s="299"/>
      <c r="B226" s="306" t="s">
        <v>313</v>
      </c>
      <c r="C226" s="305"/>
      <c r="D226" s="305"/>
      <c r="E226" s="442"/>
      <c r="F226" s="470"/>
    </row>
    <row r="227" spans="1:6" ht="12" customHeight="1" thickBot="1">
      <c r="A227" s="299"/>
      <c r="B227" s="454" t="s">
        <v>94</v>
      </c>
      <c r="C227" s="806"/>
      <c r="D227" s="806"/>
      <c r="E227" s="831"/>
      <c r="F227" s="438"/>
    </row>
    <row r="228" spans="1:6" ht="12" thickBot="1">
      <c r="A228" s="378"/>
      <c r="B228" s="458" t="s">
        <v>143</v>
      </c>
      <c r="C228" s="394">
        <f>SUM(C222:C227)</f>
        <v>26500</v>
      </c>
      <c r="D228" s="394">
        <f>SUM(D222:D227)</f>
        <v>26500</v>
      </c>
      <c r="E228" s="832">
        <f>SUM(D228/C228)</f>
        <v>1</v>
      </c>
      <c r="F228" s="474"/>
    </row>
    <row r="229" spans="1:6" ht="11.25">
      <c r="A229" s="376">
        <v>3208</v>
      </c>
      <c r="B229" s="481" t="s">
        <v>201</v>
      </c>
      <c r="C229" s="384"/>
      <c r="D229" s="384"/>
      <c r="E229" s="442"/>
      <c r="F229" s="470"/>
    </row>
    <row r="230" spans="1:6" ht="11.25">
      <c r="A230" s="299"/>
      <c r="B230" s="388" t="s">
        <v>121</v>
      </c>
      <c r="C230" s="305"/>
      <c r="D230" s="305"/>
      <c r="E230" s="442"/>
      <c r="F230" s="470"/>
    </row>
    <row r="231" spans="1:6" ht="12">
      <c r="A231" s="299"/>
      <c r="B231" s="187" t="s">
        <v>319</v>
      </c>
      <c r="C231" s="305"/>
      <c r="D231" s="305"/>
      <c r="E231" s="442"/>
      <c r="F231" s="601"/>
    </row>
    <row r="232" spans="1:6" ht="12">
      <c r="A232" s="299"/>
      <c r="B232" s="389" t="s">
        <v>303</v>
      </c>
      <c r="C232" s="305">
        <v>40000</v>
      </c>
      <c r="D232" s="305">
        <v>67428</v>
      </c>
      <c r="E232" s="780">
        <f>SUM(D232/C232)</f>
        <v>1.6857</v>
      </c>
      <c r="F232" s="601"/>
    </row>
    <row r="233" spans="1:6" ht="11.25">
      <c r="A233" s="299"/>
      <c r="B233" s="306" t="s">
        <v>126</v>
      </c>
      <c r="C233" s="305"/>
      <c r="D233" s="305"/>
      <c r="E233" s="442"/>
      <c r="F233" s="470"/>
    </row>
    <row r="234" spans="1:6" ht="11.25">
      <c r="A234" s="299"/>
      <c r="B234" s="306" t="s">
        <v>313</v>
      </c>
      <c r="C234" s="305"/>
      <c r="D234" s="305"/>
      <c r="E234" s="442"/>
      <c r="F234" s="470"/>
    </row>
    <row r="235" spans="1:6" ht="12" thickBot="1">
      <c r="A235" s="299"/>
      <c r="B235" s="454" t="s">
        <v>94</v>
      </c>
      <c r="C235" s="806"/>
      <c r="D235" s="806"/>
      <c r="E235" s="831"/>
      <c r="F235" s="438"/>
    </row>
    <row r="236" spans="1:6" ht="12" thickBot="1">
      <c r="A236" s="378"/>
      <c r="B236" s="458" t="s">
        <v>143</v>
      </c>
      <c r="C236" s="394">
        <f>SUM(C230:C235)</f>
        <v>40000</v>
      </c>
      <c r="D236" s="394">
        <f>SUM(D230:D235)</f>
        <v>67428</v>
      </c>
      <c r="E236" s="832">
        <f>SUM(D236/C236)</f>
        <v>1.6857</v>
      </c>
      <c r="F236" s="474"/>
    </row>
    <row r="237" spans="1:6" ht="11.25">
      <c r="A237" s="76">
        <v>3209</v>
      </c>
      <c r="B237" s="401" t="s">
        <v>84</v>
      </c>
      <c r="C237" s="384"/>
      <c r="D237" s="384"/>
      <c r="E237" s="442"/>
      <c r="F237" s="469"/>
    </row>
    <row r="238" spans="1:6" ht="11.25">
      <c r="A238" s="76"/>
      <c r="B238" s="389" t="s">
        <v>121</v>
      </c>
      <c r="C238" s="804">
        <v>3000</v>
      </c>
      <c r="D238" s="804">
        <v>3000</v>
      </c>
      <c r="E238" s="780">
        <f>SUM(D238/C238)</f>
        <v>1</v>
      </c>
      <c r="F238" s="443"/>
    </row>
    <row r="239" spans="1:6" ht="12">
      <c r="A239" s="76"/>
      <c r="B239" s="187" t="s">
        <v>319</v>
      </c>
      <c r="C239" s="804">
        <v>1000</v>
      </c>
      <c r="D239" s="804">
        <v>1000</v>
      </c>
      <c r="E239" s="780">
        <f>SUM(D239/C239)</f>
        <v>1</v>
      </c>
      <c r="F239" s="601"/>
    </row>
    <row r="240" spans="1:6" ht="12">
      <c r="A240" s="76"/>
      <c r="B240" s="389" t="s">
        <v>303</v>
      </c>
      <c r="C240" s="804">
        <v>900</v>
      </c>
      <c r="D240" s="804">
        <v>900</v>
      </c>
      <c r="E240" s="780">
        <f>SUM(D240/C240)</f>
        <v>1</v>
      </c>
      <c r="F240" s="601"/>
    </row>
    <row r="241" spans="1:6" ht="11.25">
      <c r="A241" s="76"/>
      <c r="B241" s="496" t="s">
        <v>126</v>
      </c>
      <c r="C241" s="804"/>
      <c r="D241" s="804"/>
      <c r="E241" s="780"/>
      <c r="F241" s="485"/>
    </row>
    <row r="242" spans="1:6" ht="11.25">
      <c r="A242" s="76"/>
      <c r="B242" s="496" t="s">
        <v>313</v>
      </c>
      <c r="C242" s="804">
        <v>5100</v>
      </c>
      <c r="D242" s="804">
        <v>5100</v>
      </c>
      <c r="E242" s="780">
        <f>SUM(D242/C242)</f>
        <v>1</v>
      </c>
      <c r="F242" s="443"/>
    </row>
    <row r="243" spans="1:6" ht="12" thickBot="1">
      <c r="A243" s="76"/>
      <c r="B243" s="454" t="s">
        <v>94</v>
      </c>
      <c r="C243" s="808"/>
      <c r="D243" s="808"/>
      <c r="E243" s="831"/>
      <c r="F243" s="472"/>
    </row>
    <row r="244" spans="1:6" ht="12" thickBot="1">
      <c r="A244" s="399"/>
      <c r="B244" s="458" t="s">
        <v>143</v>
      </c>
      <c r="C244" s="394">
        <f>SUM(C238:C243)</f>
        <v>10000</v>
      </c>
      <c r="D244" s="394">
        <f>SUM(D238:D243)</f>
        <v>10000</v>
      </c>
      <c r="E244" s="832">
        <f>SUM(D244/C244)</f>
        <v>1</v>
      </c>
      <c r="F244" s="474"/>
    </row>
    <row r="245" spans="1:6" ht="11.25">
      <c r="A245" s="76">
        <v>3210</v>
      </c>
      <c r="B245" s="401" t="s">
        <v>44</v>
      </c>
      <c r="C245" s="384"/>
      <c r="D245" s="384"/>
      <c r="E245" s="442"/>
      <c r="F245" s="469"/>
    </row>
    <row r="246" spans="1:6" ht="11.25">
      <c r="A246" s="76"/>
      <c r="B246" s="389" t="s">
        <v>121</v>
      </c>
      <c r="C246" s="384"/>
      <c r="D246" s="384"/>
      <c r="E246" s="442"/>
      <c r="F246" s="443"/>
    </row>
    <row r="247" spans="1:6" ht="12">
      <c r="A247" s="76"/>
      <c r="B247" s="187" t="s">
        <v>319</v>
      </c>
      <c r="C247" s="384"/>
      <c r="D247" s="384"/>
      <c r="E247" s="442"/>
      <c r="F247" s="601"/>
    </row>
    <row r="248" spans="1:6" ht="12">
      <c r="A248" s="76"/>
      <c r="B248" s="389" t="s">
        <v>303</v>
      </c>
      <c r="C248" s="804">
        <v>2000</v>
      </c>
      <c r="D248" s="804">
        <v>2000</v>
      </c>
      <c r="E248" s="780">
        <f>SUM(D248/C248)</f>
        <v>1</v>
      </c>
      <c r="F248" s="601"/>
    </row>
    <row r="249" spans="1:6" ht="12">
      <c r="A249" s="76"/>
      <c r="B249" s="496" t="s">
        <v>126</v>
      </c>
      <c r="C249" s="804"/>
      <c r="D249" s="804"/>
      <c r="E249" s="442"/>
      <c r="F249" s="602"/>
    </row>
    <row r="250" spans="1:6" ht="11.25">
      <c r="A250" s="76"/>
      <c r="B250" s="496" t="s">
        <v>313</v>
      </c>
      <c r="C250" s="804"/>
      <c r="D250" s="804"/>
      <c r="E250" s="442"/>
      <c r="F250" s="443"/>
    </row>
    <row r="251" spans="1:6" ht="12" thickBot="1">
      <c r="A251" s="76"/>
      <c r="B251" s="454" t="s">
        <v>94</v>
      </c>
      <c r="C251" s="405"/>
      <c r="D251" s="405"/>
      <c r="E251" s="831"/>
      <c r="F251" s="472"/>
    </row>
    <row r="252" spans="1:6" ht="12" thickBot="1">
      <c r="A252" s="399"/>
      <c r="B252" s="458" t="s">
        <v>143</v>
      </c>
      <c r="C252" s="394">
        <f>SUM(C248:C251)</f>
        <v>2000</v>
      </c>
      <c r="D252" s="394">
        <f>SUM(D248:D251)</f>
        <v>2000</v>
      </c>
      <c r="E252" s="832">
        <f>SUM(D252/C252)</f>
        <v>1</v>
      </c>
      <c r="F252" s="474"/>
    </row>
    <row r="253" spans="1:6" ht="11.25">
      <c r="A253" s="376"/>
      <c r="B253" s="398" t="s">
        <v>98</v>
      </c>
      <c r="C253" s="396">
        <f>SUM(C261+C269+C277+C285+C293)</f>
        <v>2461289</v>
      </c>
      <c r="D253" s="396">
        <f>SUM(D261+D269+D277+D285+D293)</f>
        <v>2458590</v>
      </c>
      <c r="E253" s="442">
        <f>SUM(D253/C253)</f>
        <v>0.9989034201184827</v>
      </c>
      <c r="F253" s="439"/>
    </row>
    <row r="254" spans="1:6" ht="11.25">
      <c r="A254" s="376">
        <v>3211</v>
      </c>
      <c r="B254" s="482" t="s">
        <v>28</v>
      </c>
      <c r="C254" s="384"/>
      <c r="D254" s="384"/>
      <c r="E254" s="442"/>
      <c r="F254" s="469"/>
    </row>
    <row r="255" spans="1:6" ht="11.25">
      <c r="A255" s="376"/>
      <c r="B255" s="389" t="s">
        <v>121</v>
      </c>
      <c r="C255" s="384"/>
      <c r="D255" s="384"/>
      <c r="E255" s="442"/>
      <c r="F255" s="443"/>
    </row>
    <row r="256" spans="1:6" ht="11.25">
      <c r="A256" s="376"/>
      <c r="B256" s="187" t="s">
        <v>319</v>
      </c>
      <c r="C256" s="384"/>
      <c r="D256" s="384"/>
      <c r="E256" s="442"/>
      <c r="F256" s="443"/>
    </row>
    <row r="257" spans="1:6" ht="12">
      <c r="A257" s="376"/>
      <c r="B257" s="389" t="s">
        <v>303</v>
      </c>
      <c r="C257" s="804">
        <v>285115</v>
      </c>
      <c r="D257" s="804">
        <v>313754</v>
      </c>
      <c r="E257" s="780">
        <f>SUM(D257/C257)</f>
        <v>1.1004471879767812</v>
      </c>
      <c r="F257" s="602"/>
    </row>
    <row r="258" spans="1:6" ht="12">
      <c r="A258" s="376"/>
      <c r="B258" s="496" t="s">
        <v>126</v>
      </c>
      <c r="C258" s="804"/>
      <c r="D258" s="804"/>
      <c r="E258" s="442"/>
      <c r="F258" s="602"/>
    </row>
    <row r="259" spans="1:6" ht="12">
      <c r="A259" s="376"/>
      <c r="B259" s="496" t="s">
        <v>313</v>
      </c>
      <c r="C259" s="384"/>
      <c r="D259" s="384"/>
      <c r="E259" s="442"/>
      <c r="F259" s="602"/>
    </row>
    <row r="260" spans="1:6" ht="12" thickBot="1">
      <c r="A260" s="376"/>
      <c r="B260" s="454" t="s">
        <v>94</v>
      </c>
      <c r="C260" s="805"/>
      <c r="D260" s="805"/>
      <c r="E260" s="831"/>
      <c r="F260" s="602"/>
    </row>
    <row r="261" spans="1:6" ht="12" thickBot="1">
      <c r="A261" s="399"/>
      <c r="B261" s="458" t="s">
        <v>143</v>
      </c>
      <c r="C261" s="394">
        <f>SUM(C257:C260)</f>
        <v>285115</v>
      </c>
      <c r="D261" s="394">
        <f>SUM(D257:D260)</f>
        <v>313754</v>
      </c>
      <c r="E261" s="893">
        <f>SUM(D261/C261)</f>
        <v>1.1004471879767812</v>
      </c>
      <c r="F261" s="474"/>
    </row>
    <row r="262" spans="1:6" ht="11.25">
      <c r="A262" s="376">
        <v>3212</v>
      </c>
      <c r="B262" s="482" t="s">
        <v>472</v>
      </c>
      <c r="C262" s="384"/>
      <c r="D262" s="384"/>
      <c r="E262" s="442"/>
      <c r="F262" s="469"/>
    </row>
    <row r="263" spans="1:6" ht="11.25">
      <c r="A263" s="376"/>
      <c r="B263" s="389" t="s">
        <v>121</v>
      </c>
      <c r="C263" s="804"/>
      <c r="D263" s="804"/>
      <c r="E263" s="442"/>
      <c r="F263" s="443"/>
    </row>
    <row r="264" spans="1:6" ht="11.25">
      <c r="A264" s="376"/>
      <c r="B264" s="187" t="s">
        <v>319</v>
      </c>
      <c r="C264" s="804"/>
      <c r="D264" s="804"/>
      <c r="E264" s="442"/>
      <c r="F264" s="485"/>
    </row>
    <row r="265" spans="1:6" ht="12">
      <c r="A265" s="376"/>
      <c r="B265" s="389" t="s">
        <v>303</v>
      </c>
      <c r="C265" s="804">
        <v>1209397</v>
      </c>
      <c r="D265" s="804">
        <v>1176561</v>
      </c>
      <c r="E265" s="780">
        <f>SUM(D265/C265)</f>
        <v>0.9728492794342966</v>
      </c>
      <c r="F265" s="1163"/>
    </row>
    <row r="266" spans="1:6" ht="11.25">
      <c r="A266" s="376"/>
      <c r="B266" s="496" t="s">
        <v>126</v>
      </c>
      <c r="C266" s="804"/>
      <c r="D266" s="804"/>
      <c r="E266" s="442"/>
      <c r="F266" s="485"/>
    </row>
    <row r="267" spans="1:6" ht="11.25">
      <c r="A267" s="376"/>
      <c r="B267" s="496" t="s">
        <v>313</v>
      </c>
      <c r="C267" s="384"/>
      <c r="D267" s="384"/>
      <c r="E267" s="442"/>
      <c r="F267" s="485"/>
    </row>
    <row r="268" spans="1:6" ht="12" thickBot="1">
      <c r="A268" s="376"/>
      <c r="B268" s="454" t="s">
        <v>94</v>
      </c>
      <c r="C268" s="805"/>
      <c r="D268" s="805"/>
      <c r="E268" s="831"/>
      <c r="F268" s="472"/>
    </row>
    <row r="269" spans="1:6" ht="12" thickBot="1">
      <c r="A269" s="399"/>
      <c r="B269" s="458" t="s">
        <v>143</v>
      </c>
      <c r="C269" s="394">
        <f>SUM(C263:C268)</f>
        <v>1209397</v>
      </c>
      <c r="D269" s="394">
        <f>SUM(D263:D268)</f>
        <v>1176561</v>
      </c>
      <c r="E269" s="893">
        <f>SUM(D269/C269)</f>
        <v>0.9728492794342966</v>
      </c>
      <c r="F269" s="474"/>
    </row>
    <row r="270" spans="1:6" ht="11.25">
      <c r="A270" s="376">
        <v>3213</v>
      </c>
      <c r="B270" s="401" t="s">
        <v>371</v>
      </c>
      <c r="C270" s="384"/>
      <c r="D270" s="384"/>
      <c r="E270" s="442"/>
      <c r="F270" s="439"/>
    </row>
    <row r="271" spans="1:6" ht="11.25">
      <c r="A271" s="376"/>
      <c r="B271" s="389" t="s">
        <v>121</v>
      </c>
      <c r="C271" s="384"/>
      <c r="D271" s="384"/>
      <c r="E271" s="442"/>
      <c r="F271" s="443"/>
    </row>
    <row r="272" spans="1:6" ht="12">
      <c r="A272" s="376"/>
      <c r="B272" s="187" t="s">
        <v>319</v>
      </c>
      <c r="C272" s="384"/>
      <c r="D272" s="384"/>
      <c r="E272" s="442"/>
      <c r="F272" s="602"/>
    </row>
    <row r="273" spans="1:6" ht="11.25">
      <c r="A273" s="376"/>
      <c r="B273" s="389" t="s">
        <v>303</v>
      </c>
      <c r="C273" s="804">
        <v>562000</v>
      </c>
      <c r="D273" s="804">
        <v>532000</v>
      </c>
      <c r="E273" s="780">
        <f>SUM(D273/C273)</f>
        <v>0.9466192170818505</v>
      </c>
      <c r="F273" s="485"/>
    </row>
    <row r="274" spans="1:6" ht="11.25">
      <c r="A274" s="376"/>
      <c r="B274" s="496" t="s">
        <v>126</v>
      </c>
      <c r="C274" s="804"/>
      <c r="D274" s="804"/>
      <c r="E274" s="780"/>
      <c r="F274" s="485"/>
    </row>
    <row r="275" spans="1:6" ht="11.25">
      <c r="A275" s="376"/>
      <c r="B275" s="496" t="s">
        <v>313</v>
      </c>
      <c r="C275" s="384"/>
      <c r="D275" s="384"/>
      <c r="E275" s="442"/>
      <c r="F275" s="443"/>
    </row>
    <row r="276" spans="1:6" ht="12" thickBot="1">
      <c r="A276" s="376"/>
      <c r="B276" s="454" t="s">
        <v>94</v>
      </c>
      <c r="C276" s="805"/>
      <c r="D276" s="805"/>
      <c r="E276" s="831"/>
      <c r="F276" s="472"/>
    </row>
    <row r="277" spans="1:6" ht="12" thickBot="1">
      <c r="A277" s="399"/>
      <c r="B277" s="458" t="s">
        <v>143</v>
      </c>
      <c r="C277" s="394">
        <f>SUM(C273:C276)</f>
        <v>562000</v>
      </c>
      <c r="D277" s="394">
        <f>SUM(D273:D276)</f>
        <v>532000</v>
      </c>
      <c r="E277" s="832">
        <f>SUM(D277/C277)</f>
        <v>0.9466192170818505</v>
      </c>
      <c r="F277" s="488"/>
    </row>
    <row r="278" spans="1:6" ht="11.25">
      <c r="A278" s="376">
        <v>3214</v>
      </c>
      <c r="B278" s="401" t="s">
        <v>387</v>
      </c>
      <c r="C278" s="384"/>
      <c r="D278" s="384"/>
      <c r="E278" s="442"/>
      <c r="F278" s="439"/>
    </row>
    <row r="279" spans="1:6" ht="11.25">
      <c r="A279" s="376"/>
      <c r="B279" s="389" t="s">
        <v>121</v>
      </c>
      <c r="C279" s="384"/>
      <c r="D279" s="384"/>
      <c r="E279" s="442"/>
      <c r="F279" s="443"/>
    </row>
    <row r="280" spans="1:6" ht="11.25">
      <c r="A280" s="376"/>
      <c r="B280" s="187" t="s">
        <v>319</v>
      </c>
      <c r="C280" s="384"/>
      <c r="D280" s="384"/>
      <c r="E280" s="442"/>
      <c r="F280" s="443"/>
    </row>
    <row r="281" spans="1:6" ht="12">
      <c r="A281" s="376"/>
      <c r="B281" s="389" t="s">
        <v>303</v>
      </c>
      <c r="C281" s="804"/>
      <c r="D281" s="804"/>
      <c r="E281" s="442"/>
      <c r="F281" s="602"/>
    </row>
    <row r="282" spans="1:6" ht="11.25">
      <c r="A282" s="376"/>
      <c r="B282" s="496" t="s">
        <v>126</v>
      </c>
      <c r="C282" s="804"/>
      <c r="D282" s="804"/>
      <c r="E282" s="442"/>
      <c r="F282" s="485"/>
    </row>
    <row r="283" spans="1:6" ht="11.25">
      <c r="A283" s="376"/>
      <c r="B283" s="497" t="s">
        <v>268</v>
      </c>
      <c r="C283" s="804">
        <v>32857</v>
      </c>
      <c r="D283" s="804">
        <v>28509</v>
      </c>
      <c r="E283" s="780">
        <f>SUM(D283/C283)</f>
        <v>0.8676689898651734</v>
      </c>
      <c r="F283" s="1162"/>
    </row>
    <row r="284" spans="1:6" ht="12" thickBot="1">
      <c r="A284" s="376"/>
      <c r="B284" s="760" t="s">
        <v>427</v>
      </c>
      <c r="C284" s="809">
        <v>6187</v>
      </c>
      <c r="D284" s="544"/>
      <c r="E284" s="831">
        <f>SUM(D284/C284)</f>
        <v>0</v>
      </c>
      <c r="F284" s="1164"/>
    </row>
    <row r="285" spans="1:6" ht="12" thickBot="1">
      <c r="A285" s="399"/>
      <c r="B285" s="458" t="s">
        <v>143</v>
      </c>
      <c r="C285" s="394">
        <f>SUM(C281:C283)</f>
        <v>32857</v>
      </c>
      <c r="D285" s="394">
        <f>SUM(D283)</f>
        <v>28509</v>
      </c>
      <c r="E285" s="893">
        <f>SUM(D285/C285)</f>
        <v>0.8676689898651734</v>
      </c>
      <c r="F285" s="474"/>
    </row>
    <row r="286" spans="1:6" ht="11.25">
      <c r="A286" s="444">
        <v>3216</v>
      </c>
      <c r="B286" s="478" t="s">
        <v>40</v>
      </c>
      <c r="C286" s="446"/>
      <c r="D286" s="446"/>
      <c r="E286" s="442"/>
      <c r="F286" s="500"/>
    </row>
    <row r="287" spans="1:6" ht="11.25">
      <c r="A287" s="444"/>
      <c r="B287" s="452" t="s">
        <v>121</v>
      </c>
      <c r="C287" s="446"/>
      <c r="D287" s="446"/>
      <c r="E287" s="442"/>
      <c r="F287" s="501"/>
    </row>
    <row r="288" spans="1:6" ht="11.25">
      <c r="A288" s="444"/>
      <c r="B288" s="451" t="s">
        <v>319</v>
      </c>
      <c r="C288" s="446"/>
      <c r="D288" s="446"/>
      <c r="E288" s="442"/>
      <c r="F288" s="501"/>
    </row>
    <row r="289" spans="1:6" ht="12">
      <c r="A289" s="444"/>
      <c r="B289" s="452" t="s">
        <v>303</v>
      </c>
      <c r="C289" s="463">
        <v>371920</v>
      </c>
      <c r="D289" s="463">
        <v>407766</v>
      </c>
      <c r="E289" s="780">
        <f>SUM(D289/C289)</f>
        <v>1.0963809421380941</v>
      </c>
      <c r="F289" s="605"/>
    </row>
    <row r="290" spans="1:6" ht="12">
      <c r="A290" s="444"/>
      <c r="B290" s="503" t="s">
        <v>126</v>
      </c>
      <c r="C290" s="463"/>
      <c r="D290" s="463"/>
      <c r="E290" s="442"/>
      <c r="F290" s="605"/>
    </row>
    <row r="291" spans="1:6" ht="12">
      <c r="A291" s="444"/>
      <c r="B291" s="496" t="s">
        <v>313</v>
      </c>
      <c r="C291" s="826"/>
      <c r="D291" s="463"/>
      <c r="E291" s="442"/>
      <c r="F291" s="825"/>
    </row>
    <row r="292" spans="1:6" ht="12" thickBot="1">
      <c r="A292" s="444"/>
      <c r="B292" s="454" t="s">
        <v>94</v>
      </c>
      <c r="C292" s="797"/>
      <c r="D292" s="807"/>
      <c r="E292" s="831"/>
      <c r="F292" s="504"/>
    </row>
    <row r="293" spans="1:6" ht="12" thickBot="1">
      <c r="A293" s="466"/>
      <c r="B293" s="458" t="s">
        <v>143</v>
      </c>
      <c r="C293" s="795">
        <f>SUM(C289:C292)</f>
        <v>371920</v>
      </c>
      <c r="D293" s="795">
        <f>SUM(D289:D292)</f>
        <v>407766</v>
      </c>
      <c r="E293" s="893">
        <f>SUM(D293/C293)</f>
        <v>1.0963809421380941</v>
      </c>
      <c r="F293" s="505"/>
    </row>
    <row r="294" spans="1:6" ht="12" thickBot="1">
      <c r="A294" s="376">
        <v>3220</v>
      </c>
      <c r="B294" s="393" t="s">
        <v>394</v>
      </c>
      <c r="C294" s="394">
        <f>SUM(C298+C310)</f>
        <v>27000</v>
      </c>
      <c r="D294" s="394">
        <f>SUM(D298+D310)</f>
        <v>32000</v>
      </c>
      <c r="E294" s="832">
        <f>SUM(D294/C294)</f>
        <v>1.1851851851851851</v>
      </c>
      <c r="F294" s="474"/>
    </row>
    <row r="295" spans="1:6" ht="11.25">
      <c r="A295" s="376">
        <v>3223</v>
      </c>
      <c r="B295" s="401" t="s">
        <v>87</v>
      </c>
      <c r="C295" s="384"/>
      <c r="D295" s="384"/>
      <c r="E295" s="442"/>
      <c r="F295" s="439"/>
    </row>
    <row r="296" spans="1:6" ht="11.25">
      <c r="A296" s="376"/>
      <c r="B296" s="388" t="s">
        <v>121</v>
      </c>
      <c r="C296" s="804"/>
      <c r="D296" s="804"/>
      <c r="E296" s="442"/>
      <c r="F296" s="469"/>
    </row>
    <row r="297" spans="1:6" ht="12">
      <c r="A297" s="376"/>
      <c r="B297" s="187" t="s">
        <v>319</v>
      </c>
      <c r="C297" s="804"/>
      <c r="D297" s="804"/>
      <c r="E297" s="442"/>
      <c r="F297" s="601"/>
    </row>
    <row r="298" spans="1:6" ht="11.25">
      <c r="A298" s="376"/>
      <c r="B298" s="389" t="s">
        <v>303</v>
      </c>
      <c r="C298" s="804">
        <v>15000</v>
      </c>
      <c r="D298" s="804">
        <v>20000</v>
      </c>
      <c r="E298" s="780">
        <f>SUM(D298/C298)</f>
        <v>1.3333333333333333</v>
      </c>
      <c r="F298" s="485"/>
    </row>
    <row r="299" spans="1:6" ht="11.25">
      <c r="A299" s="376"/>
      <c r="B299" s="306" t="s">
        <v>126</v>
      </c>
      <c r="C299" s="804"/>
      <c r="D299" s="804"/>
      <c r="E299" s="442"/>
      <c r="F299" s="485"/>
    </row>
    <row r="300" spans="1:6" ht="11.25">
      <c r="A300" s="376"/>
      <c r="B300" s="306" t="s">
        <v>313</v>
      </c>
      <c r="C300" s="384"/>
      <c r="D300" s="384"/>
      <c r="E300" s="442"/>
      <c r="F300" s="443"/>
    </row>
    <row r="301" spans="1:6" ht="12" thickBot="1">
      <c r="A301" s="376"/>
      <c r="B301" s="454" t="s">
        <v>94</v>
      </c>
      <c r="C301" s="405"/>
      <c r="D301" s="808"/>
      <c r="E301" s="831"/>
      <c r="F301" s="472"/>
    </row>
    <row r="302" spans="1:6" ht="12" thickBot="1">
      <c r="A302" s="399"/>
      <c r="B302" s="458" t="s">
        <v>143</v>
      </c>
      <c r="C302" s="394">
        <f>SUM(C296:C301)</f>
        <v>15000</v>
      </c>
      <c r="D302" s="394">
        <f>SUM(D296:D301)</f>
        <v>20000</v>
      </c>
      <c r="E302" s="832">
        <f>SUM(D302/C302)</f>
        <v>1.3333333333333333</v>
      </c>
      <c r="F302" s="474"/>
    </row>
    <row r="303" spans="1:6" ht="11.25">
      <c r="A303" s="376">
        <v>3224</v>
      </c>
      <c r="B303" s="401" t="s">
        <v>473</v>
      </c>
      <c r="C303" s="384"/>
      <c r="D303" s="384"/>
      <c r="E303" s="442"/>
      <c r="F303" s="439" t="s">
        <v>170</v>
      </c>
    </row>
    <row r="304" spans="1:6" ht="11.25">
      <c r="A304" s="376"/>
      <c r="B304" s="388" t="s">
        <v>121</v>
      </c>
      <c r="C304" s="804"/>
      <c r="D304" s="804"/>
      <c r="E304" s="442"/>
      <c r="F304" s="469"/>
    </row>
    <row r="305" spans="1:6" ht="12">
      <c r="A305" s="376"/>
      <c r="B305" s="187" t="s">
        <v>319</v>
      </c>
      <c r="C305" s="804"/>
      <c r="D305" s="804"/>
      <c r="E305" s="442"/>
      <c r="F305" s="601"/>
    </row>
    <row r="306" spans="1:6" ht="11.25">
      <c r="A306" s="376"/>
      <c r="B306" s="389" t="s">
        <v>303</v>
      </c>
      <c r="C306" s="804">
        <v>12000</v>
      </c>
      <c r="D306" s="804"/>
      <c r="E306" s="780">
        <f>SUM(D306/C306)</f>
        <v>0</v>
      </c>
      <c r="F306" s="1162"/>
    </row>
    <row r="307" spans="1:6" ht="11.25">
      <c r="A307" s="376"/>
      <c r="B307" s="306" t="s">
        <v>126</v>
      </c>
      <c r="C307" s="804"/>
      <c r="D307" s="804"/>
      <c r="E307" s="442"/>
      <c r="F307" s="485"/>
    </row>
    <row r="308" spans="1:6" ht="11.25">
      <c r="A308" s="376"/>
      <c r="B308" s="306" t="s">
        <v>313</v>
      </c>
      <c r="C308" s="384"/>
      <c r="D308" s="804">
        <v>12000</v>
      </c>
      <c r="E308" s="442"/>
      <c r="F308" s="443"/>
    </row>
    <row r="309" spans="1:6" ht="12" thickBot="1">
      <c r="A309" s="376"/>
      <c r="B309" s="454" t="s">
        <v>94</v>
      </c>
      <c r="C309" s="405"/>
      <c r="D309" s="405"/>
      <c r="E309" s="831"/>
      <c r="F309" s="472"/>
    </row>
    <row r="310" spans="1:6" ht="12" thickBot="1">
      <c r="A310" s="399"/>
      <c r="B310" s="458" t="s">
        <v>143</v>
      </c>
      <c r="C310" s="394">
        <f>SUM(C304:C309)</f>
        <v>12000</v>
      </c>
      <c r="D310" s="394">
        <f>SUM(D304:D309)</f>
        <v>12000</v>
      </c>
      <c r="E310" s="832">
        <f>SUM(D310/C310)</f>
        <v>1</v>
      </c>
      <c r="F310" s="474"/>
    </row>
    <row r="311" spans="1:6" ht="12" customHeight="1" thickBot="1">
      <c r="A311" s="376">
        <v>3300</v>
      </c>
      <c r="B311" s="494" t="s">
        <v>58</v>
      </c>
      <c r="C311" s="394">
        <f>SUM(C319+C327+C336+C345+C354+C362+C370+C378+C394+C428+C436+C444+C460+C468+C477+C485+C493+C501+C509+C517+C525+C533+C541+C549+C558+C566+C574+C582+C590+C598+C606+C386+C402+C410+C419)</f>
        <v>557720</v>
      </c>
      <c r="D311" s="394">
        <f>SUM(D319+D327+D336+D345+D354+D362+D370+D378+D394+D428+D436+D444+D460+D468+D477+D485+D493+D501+D509+D517+D525+D533+D541+D549+D558+D566+D574+D582+D590+D598+D606+D386+D402+D410+D419)</f>
        <v>497056</v>
      </c>
      <c r="E311" s="832">
        <f>SUM(D311/C311)</f>
        <v>0.8912285734777308</v>
      </c>
      <c r="F311" s="506"/>
    </row>
    <row r="312" spans="1:6" ht="12" customHeight="1">
      <c r="A312" s="376">
        <v>3301</v>
      </c>
      <c r="B312" s="406" t="s">
        <v>158</v>
      </c>
      <c r="C312" s="384"/>
      <c r="D312" s="384"/>
      <c r="E312" s="442"/>
      <c r="F312" s="439" t="s">
        <v>25</v>
      </c>
    </row>
    <row r="313" spans="1:6" ht="12" customHeight="1">
      <c r="A313" s="76"/>
      <c r="B313" s="388" t="s">
        <v>121</v>
      </c>
      <c r="C313" s="804">
        <v>670</v>
      </c>
      <c r="D313" s="804">
        <v>800</v>
      </c>
      <c r="E313" s="891">
        <f>SUM(D313/C313)</f>
        <v>1.1940298507462686</v>
      </c>
      <c r="F313" s="470"/>
    </row>
    <row r="314" spans="1:6" ht="12" customHeight="1">
      <c r="A314" s="76"/>
      <c r="B314" s="187" t="s">
        <v>319</v>
      </c>
      <c r="C314" s="804">
        <v>200</v>
      </c>
      <c r="D314" s="804">
        <v>250</v>
      </c>
      <c r="E314" s="780">
        <f>SUM(D314/C314)</f>
        <v>1.25</v>
      </c>
      <c r="F314" s="485"/>
    </row>
    <row r="315" spans="1:6" ht="12" customHeight="1">
      <c r="A315" s="376"/>
      <c r="B315" s="389" t="s">
        <v>303</v>
      </c>
      <c r="C315" s="305">
        <v>5230</v>
      </c>
      <c r="D315" s="305">
        <v>5200</v>
      </c>
      <c r="E315" s="780">
        <f>SUM(D315/C315)</f>
        <v>0.994263862332696</v>
      </c>
      <c r="F315" s="485"/>
    </row>
    <row r="316" spans="1:6" ht="12" customHeight="1">
      <c r="A316" s="376"/>
      <c r="B316" s="306" t="s">
        <v>126</v>
      </c>
      <c r="C316" s="305"/>
      <c r="D316" s="305"/>
      <c r="E316" s="780"/>
      <c r="F316" s="485"/>
    </row>
    <row r="317" spans="1:6" ht="12" customHeight="1">
      <c r="A317" s="76"/>
      <c r="B317" s="306" t="s">
        <v>313</v>
      </c>
      <c r="C317" s="804">
        <v>1900</v>
      </c>
      <c r="D317" s="804">
        <v>1750</v>
      </c>
      <c r="E317" s="780">
        <f>SUM(D317/C317)</f>
        <v>0.9210526315789473</v>
      </c>
      <c r="F317" s="471"/>
    </row>
    <row r="318" spans="1:6" ht="12" customHeight="1" thickBot="1">
      <c r="A318" s="76"/>
      <c r="B318" s="454" t="s">
        <v>94</v>
      </c>
      <c r="C318" s="405"/>
      <c r="D318" s="405">
        <v>3000</v>
      </c>
      <c r="E318" s="892"/>
      <c r="F318" s="507"/>
    </row>
    <row r="319" spans="1:6" ht="13.5" customHeight="1" thickBot="1">
      <c r="A319" s="399"/>
      <c r="B319" s="458" t="s">
        <v>143</v>
      </c>
      <c r="C319" s="394">
        <f>SUM(C313:C318)</f>
        <v>8000</v>
      </c>
      <c r="D319" s="394">
        <f>SUM(D313:D318)</f>
        <v>11000</v>
      </c>
      <c r="E319" s="832">
        <f>SUM(D319/C319)</f>
        <v>1.375</v>
      </c>
      <c r="F319" s="474"/>
    </row>
    <row r="320" spans="1:6" ht="11.25">
      <c r="A320" s="376">
        <v>3302</v>
      </c>
      <c r="B320" s="406" t="s">
        <v>410</v>
      </c>
      <c r="C320" s="384"/>
      <c r="D320" s="384"/>
      <c r="E320" s="442"/>
      <c r="F320" s="469"/>
    </row>
    <row r="321" spans="1:6" ht="11.25">
      <c r="A321" s="76"/>
      <c r="B321" s="388" t="s">
        <v>121</v>
      </c>
      <c r="C321" s="384"/>
      <c r="D321" s="384"/>
      <c r="E321" s="442"/>
      <c r="F321" s="470"/>
    </row>
    <row r="322" spans="1:6" ht="12">
      <c r="A322" s="76"/>
      <c r="B322" s="187" t="s">
        <v>319</v>
      </c>
      <c r="C322" s="804"/>
      <c r="D322" s="804"/>
      <c r="E322" s="442"/>
      <c r="F322" s="602"/>
    </row>
    <row r="323" spans="1:6" ht="12">
      <c r="A323" s="376"/>
      <c r="B323" s="389" t="s">
        <v>303</v>
      </c>
      <c r="C323" s="305">
        <v>197000</v>
      </c>
      <c r="D323" s="305">
        <v>197000</v>
      </c>
      <c r="E323" s="780">
        <f>SUM(D323/C323)</f>
        <v>1</v>
      </c>
      <c r="F323" s="602"/>
    </row>
    <row r="324" spans="1:6" ht="11.25">
      <c r="A324" s="376"/>
      <c r="B324" s="306" t="s">
        <v>126</v>
      </c>
      <c r="C324" s="305"/>
      <c r="D324" s="305"/>
      <c r="E324" s="442"/>
      <c r="F324" s="485"/>
    </row>
    <row r="325" spans="1:6" ht="11.25">
      <c r="A325" s="76"/>
      <c r="B325" s="306" t="s">
        <v>313</v>
      </c>
      <c r="C325" s="804"/>
      <c r="D325" s="804"/>
      <c r="E325" s="442"/>
      <c r="F325" s="471"/>
    </row>
    <row r="326" spans="1:6" ht="12" thickBot="1">
      <c r="A326" s="76"/>
      <c r="B326" s="454" t="s">
        <v>94</v>
      </c>
      <c r="C326" s="805"/>
      <c r="D326" s="805"/>
      <c r="E326" s="831"/>
      <c r="F326" s="507"/>
    </row>
    <row r="327" spans="1:6" ht="12" thickBot="1">
      <c r="A327" s="399"/>
      <c r="B327" s="458" t="s">
        <v>143</v>
      </c>
      <c r="C327" s="394">
        <f>SUM(C321:C326)</f>
        <v>197000</v>
      </c>
      <c r="D327" s="394">
        <f>SUM(D321:D326)</f>
        <v>197000</v>
      </c>
      <c r="E327" s="893">
        <f>SUM(D327/C327)</f>
        <v>1</v>
      </c>
      <c r="F327" s="474"/>
    </row>
    <row r="328" spans="1:6" ht="12" customHeight="1">
      <c r="A328" s="76">
        <v>3305</v>
      </c>
      <c r="B328" s="481" t="s">
        <v>212</v>
      </c>
      <c r="C328" s="384"/>
      <c r="D328" s="384"/>
      <c r="E328" s="442"/>
      <c r="F328" s="508"/>
    </row>
    <row r="329" spans="1:6" ht="12" customHeight="1">
      <c r="A329" s="387"/>
      <c r="B329" s="388" t="s">
        <v>121</v>
      </c>
      <c r="C329" s="305"/>
      <c r="D329" s="305"/>
      <c r="E329" s="442"/>
      <c r="F329" s="509"/>
    </row>
    <row r="330" spans="1:6" ht="12" customHeight="1">
      <c r="A330" s="387"/>
      <c r="B330" s="187" t="s">
        <v>319</v>
      </c>
      <c r="C330" s="305"/>
      <c r="D330" s="305"/>
      <c r="E330" s="442"/>
      <c r="F330" s="512"/>
    </row>
    <row r="331" spans="1:6" ht="12" customHeight="1">
      <c r="A331" s="387"/>
      <c r="B331" s="389" t="s">
        <v>303</v>
      </c>
      <c r="C331" s="305"/>
      <c r="D331" s="305"/>
      <c r="E331" s="442"/>
      <c r="F331" s="602"/>
    </row>
    <row r="332" spans="1:6" ht="12" customHeight="1">
      <c r="A332" s="387"/>
      <c r="B332" s="306" t="s">
        <v>126</v>
      </c>
      <c r="C332" s="305">
        <v>11000</v>
      </c>
      <c r="D332" s="305">
        <v>11000</v>
      </c>
      <c r="E332" s="780">
        <f>SUM(D332/C332)</f>
        <v>1</v>
      </c>
      <c r="F332" s="660"/>
    </row>
    <row r="333" spans="1:6" ht="12" customHeight="1">
      <c r="A333" s="387"/>
      <c r="B333" s="306" t="s">
        <v>313</v>
      </c>
      <c r="C333" s="804"/>
      <c r="D333" s="804"/>
      <c r="E333" s="442"/>
      <c r="F333" s="509"/>
    </row>
    <row r="334" spans="1:6" ht="12" customHeight="1">
      <c r="A334" s="387"/>
      <c r="B334" s="306" t="s">
        <v>126</v>
      </c>
      <c r="C334" s="305"/>
      <c r="D334" s="305"/>
      <c r="E334" s="442"/>
      <c r="F334" s="513"/>
    </row>
    <row r="335" spans="1:6" ht="12" customHeight="1" thickBot="1">
      <c r="A335" s="387"/>
      <c r="B335" s="454" t="s">
        <v>94</v>
      </c>
      <c r="C335" s="806"/>
      <c r="D335" s="806"/>
      <c r="E335" s="831"/>
      <c r="F335" s="488"/>
    </row>
    <row r="336" spans="1:6" ht="12" customHeight="1" thickBot="1">
      <c r="A336" s="399"/>
      <c r="B336" s="458" t="s">
        <v>143</v>
      </c>
      <c r="C336" s="394">
        <f>SUM(C329:C335)</f>
        <v>11000</v>
      </c>
      <c r="D336" s="394">
        <f>SUM(D329:D335)</f>
        <v>11000</v>
      </c>
      <c r="E336" s="832">
        <f>SUM(D336/C336)</f>
        <v>1</v>
      </c>
      <c r="F336" s="511"/>
    </row>
    <row r="337" spans="1:6" ht="12" customHeight="1">
      <c r="A337" s="76">
        <v>3306</v>
      </c>
      <c r="B337" s="481" t="s">
        <v>213</v>
      </c>
      <c r="C337" s="384"/>
      <c r="D337" s="384"/>
      <c r="E337" s="442"/>
      <c r="F337" s="508"/>
    </row>
    <row r="338" spans="1:6" ht="12" customHeight="1">
      <c r="A338" s="387"/>
      <c r="B338" s="388" t="s">
        <v>121</v>
      </c>
      <c r="C338" s="305"/>
      <c r="D338" s="305"/>
      <c r="E338" s="442"/>
      <c r="F338" s="509"/>
    </row>
    <row r="339" spans="1:6" ht="12" customHeight="1">
      <c r="A339" s="387"/>
      <c r="B339" s="187" t="s">
        <v>319</v>
      </c>
      <c r="C339" s="305"/>
      <c r="D339" s="305"/>
      <c r="E339" s="442"/>
      <c r="F339" s="512"/>
    </row>
    <row r="340" spans="1:6" ht="12" customHeight="1">
      <c r="A340" s="387"/>
      <c r="B340" s="389" t="s">
        <v>303</v>
      </c>
      <c r="C340" s="305">
        <v>150</v>
      </c>
      <c r="D340" s="305">
        <v>150</v>
      </c>
      <c r="E340" s="780">
        <f>SUM(D340/C340)</f>
        <v>1</v>
      </c>
      <c r="F340" s="510"/>
    </row>
    <row r="341" spans="1:6" ht="12" customHeight="1">
      <c r="A341" s="387"/>
      <c r="B341" s="306" t="s">
        <v>126</v>
      </c>
      <c r="C341" s="305">
        <v>7850</v>
      </c>
      <c r="D341" s="305">
        <v>4850</v>
      </c>
      <c r="E341" s="780">
        <f>SUM(D341/C341)</f>
        <v>0.6178343949044586</v>
      </c>
      <c r="F341" s="602"/>
    </row>
    <row r="342" spans="1:6" ht="12" customHeight="1">
      <c r="A342" s="387"/>
      <c r="B342" s="306" t="s">
        <v>313</v>
      </c>
      <c r="C342" s="804"/>
      <c r="D342" s="804"/>
      <c r="E342" s="780"/>
      <c r="F342" s="509"/>
    </row>
    <row r="343" spans="1:6" ht="12" customHeight="1">
      <c r="A343" s="387"/>
      <c r="B343" s="306" t="s">
        <v>126</v>
      </c>
      <c r="C343" s="305"/>
      <c r="D343" s="305"/>
      <c r="E343" s="442"/>
      <c r="F343" s="513"/>
    </row>
    <row r="344" spans="1:6" ht="12" customHeight="1" thickBot="1">
      <c r="A344" s="387"/>
      <c r="B344" s="454" t="s">
        <v>94</v>
      </c>
      <c r="C344" s="806"/>
      <c r="D344" s="806"/>
      <c r="E344" s="831"/>
      <c r="F344" s="488"/>
    </row>
    <row r="345" spans="1:6" ht="12" customHeight="1" thickBot="1">
      <c r="A345" s="399"/>
      <c r="B345" s="458" t="s">
        <v>143</v>
      </c>
      <c r="C345" s="394">
        <f>SUM(C338:C344)</f>
        <v>8000</v>
      </c>
      <c r="D345" s="394">
        <f>SUM(D340:D341)</f>
        <v>5000</v>
      </c>
      <c r="E345" s="832">
        <f>SUM(D345/C345)</f>
        <v>0.625</v>
      </c>
      <c r="F345" s="511"/>
    </row>
    <row r="346" spans="1:6" ht="12" customHeight="1">
      <c r="A346" s="76">
        <v>3307</v>
      </c>
      <c r="B346" s="481" t="s">
        <v>214</v>
      </c>
      <c r="C346" s="384"/>
      <c r="D346" s="384"/>
      <c r="E346" s="442"/>
      <c r="F346" s="508"/>
    </row>
    <row r="347" spans="1:6" ht="12" customHeight="1">
      <c r="A347" s="387"/>
      <c r="B347" s="388" t="s">
        <v>121</v>
      </c>
      <c r="C347" s="305"/>
      <c r="D347" s="305"/>
      <c r="E347" s="442"/>
      <c r="F347" s="509"/>
    </row>
    <row r="348" spans="1:6" ht="12" customHeight="1">
      <c r="A348" s="387"/>
      <c r="B348" s="187" t="s">
        <v>319</v>
      </c>
      <c r="C348" s="305"/>
      <c r="D348" s="305"/>
      <c r="E348" s="442"/>
      <c r="F348" s="512"/>
    </row>
    <row r="349" spans="1:6" ht="12" customHeight="1">
      <c r="A349" s="387"/>
      <c r="B349" s="389" t="s">
        <v>303</v>
      </c>
      <c r="C349" s="305"/>
      <c r="D349" s="305"/>
      <c r="E349" s="442"/>
      <c r="F349" s="510"/>
    </row>
    <row r="350" spans="1:6" ht="12" customHeight="1">
      <c r="A350" s="387"/>
      <c r="B350" s="306" t="s">
        <v>126</v>
      </c>
      <c r="C350" s="305"/>
      <c r="D350" s="305"/>
      <c r="E350" s="442"/>
      <c r="F350" s="660"/>
    </row>
    <row r="351" spans="1:6" ht="12" customHeight="1">
      <c r="A351" s="387"/>
      <c r="B351" s="306" t="s">
        <v>313</v>
      </c>
      <c r="C351" s="804">
        <v>4000</v>
      </c>
      <c r="D351" s="804">
        <v>4000</v>
      </c>
      <c r="E351" s="780">
        <f>SUM(D351/C351)</f>
        <v>1</v>
      </c>
      <c r="F351" s="602"/>
    </row>
    <row r="352" spans="1:6" ht="12" customHeight="1">
      <c r="A352" s="387"/>
      <c r="B352" s="306" t="s">
        <v>126</v>
      </c>
      <c r="C352" s="305"/>
      <c r="D352" s="305"/>
      <c r="E352" s="442"/>
      <c r="F352" s="513"/>
    </row>
    <row r="353" spans="1:6" ht="12" customHeight="1" thickBot="1">
      <c r="A353" s="387"/>
      <c r="B353" s="454" t="s">
        <v>94</v>
      </c>
      <c r="C353" s="806"/>
      <c r="D353" s="806"/>
      <c r="E353" s="831"/>
      <c r="F353" s="488"/>
    </row>
    <row r="354" spans="1:6" ht="12" customHeight="1" thickBot="1">
      <c r="A354" s="399"/>
      <c r="B354" s="458" t="s">
        <v>143</v>
      </c>
      <c r="C354" s="394">
        <f>SUM(C347:C353)</f>
        <v>4000</v>
      </c>
      <c r="D354" s="394">
        <f>SUM(D347:D353)</f>
        <v>4000</v>
      </c>
      <c r="E354" s="832">
        <f>SUM(D354/C354)</f>
        <v>1</v>
      </c>
      <c r="F354" s="511"/>
    </row>
    <row r="355" spans="1:6" ht="12.75" customHeight="1">
      <c r="A355" s="76">
        <v>3310</v>
      </c>
      <c r="B355" s="218" t="s">
        <v>430</v>
      </c>
      <c r="C355" s="384"/>
      <c r="D355" s="384"/>
      <c r="E355" s="442"/>
      <c r="F355" s="470"/>
    </row>
    <row r="356" spans="1:6" ht="12.75" customHeight="1">
      <c r="A356" s="387"/>
      <c r="B356" s="388" t="s">
        <v>121</v>
      </c>
      <c r="C356" s="305"/>
      <c r="D356" s="305"/>
      <c r="E356" s="442"/>
      <c r="F356" s="470"/>
    </row>
    <row r="357" spans="1:6" ht="12.75" customHeight="1">
      <c r="A357" s="387"/>
      <c r="B357" s="187" t="s">
        <v>319</v>
      </c>
      <c r="C357" s="305"/>
      <c r="D357" s="305"/>
      <c r="E357" s="442"/>
      <c r="F357" s="470"/>
    </row>
    <row r="358" spans="1:6" ht="12.75" customHeight="1">
      <c r="A358" s="387"/>
      <c r="B358" s="389" t="s">
        <v>303</v>
      </c>
      <c r="C358" s="305"/>
      <c r="D358" s="305"/>
      <c r="E358" s="442"/>
      <c r="F358" s="602"/>
    </row>
    <row r="359" spans="1:6" ht="12.75" customHeight="1">
      <c r="A359" s="387"/>
      <c r="B359" s="306" t="s">
        <v>126</v>
      </c>
      <c r="C359" s="305">
        <v>7000</v>
      </c>
      <c r="D359" s="305">
        <v>7000</v>
      </c>
      <c r="E359" s="780">
        <f>SUM(D359/C359)</f>
        <v>1</v>
      </c>
      <c r="F359" s="606"/>
    </row>
    <row r="360" spans="1:6" ht="12.75" customHeight="1">
      <c r="A360" s="387"/>
      <c r="B360" s="306" t="s">
        <v>313</v>
      </c>
      <c r="C360" s="804"/>
      <c r="D360" s="804"/>
      <c r="E360" s="442"/>
      <c r="F360" s="510"/>
    </row>
    <row r="361" spans="1:6" ht="12.75" customHeight="1" thickBot="1">
      <c r="A361" s="387"/>
      <c r="B361" s="454" t="s">
        <v>94</v>
      </c>
      <c r="C361" s="806"/>
      <c r="D361" s="806"/>
      <c r="E361" s="831"/>
      <c r="F361" s="488"/>
    </row>
    <row r="362" spans="1:6" ht="12.75" customHeight="1" thickBot="1">
      <c r="A362" s="399"/>
      <c r="B362" s="458" t="s">
        <v>143</v>
      </c>
      <c r="C362" s="394">
        <f>SUM(C356:C361)</f>
        <v>7000</v>
      </c>
      <c r="D362" s="394">
        <f>SUM(D356:D361)</f>
        <v>7000</v>
      </c>
      <c r="E362" s="832">
        <f>SUM(D362/C362)</f>
        <v>1</v>
      </c>
      <c r="F362" s="474"/>
    </row>
    <row r="363" spans="1:6" ht="12" customHeight="1">
      <c r="A363" s="76">
        <v>3311</v>
      </c>
      <c r="B363" s="218" t="s">
        <v>144</v>
      </c>
      <c r="C363" s="384"/>
      <c r="D363" s="384"/>
      <c r="E363" s="442"/>
      <c r="F363" s="470"/>
    </row>
    <row r="364" spans="1:6" ht="12" customHeight="1">
      <c r="A364" s="387"/>
      <c r="B364" s="388" t="s">
        <v>121</v>
      </c>
      <c r="C364" s="305"/>
      <c r="D364" s="305"/>
      <c r="E364" s="442"/>
      <c r="F364" s="470"/>
    </row>
    <row r="365" spans="1:6" ht="12" customHeight="1">
      <c r="A365" s="387"/>
      <c r="B365" s="187" t="s">
        <v>319</v>
      </c>
      <c r="C365" s="305"/>
      <c r="D365" s="305"/>
      <c r="E365" s="442"/>
      <c r="F365" s="470"/>
    </row>
    <row r="366" spans="1:6" ht="12" customHeight="1">
      <c r="A366" s="387"/>
      <c r="B366" s="389" t="s">
        <v>303</v>
      </c>
      <c r="C366" s="305"/>
      <c r="D366" s="305"/>
      <c r="E366" s="442"/>
      <c r="F366" s="602"/>
    </row>
    <row r="367" spans="1:6" ht="12" customHeight="1">
      <c r="A367" s="387"/>
      <c r="B367" s="306" t="s">
        <v>126</v>
      </c>
      <c r="C367" s="305">
        <v>12000</v>
      </c>
      <c r="D367" s="305">
        <v>12000</v>
      </c>
      <c r="E367" s="780">
        <f>SUM(D367/C367)</f>
        <v>1</v>
      </c>
      <c r="F367" s="660"/>
    </row>
    <row r="368" spans="1:6" ht="12" customHeight="1">
      <c r="A368" s="387"/>
      <c r="B368" s="306" t="s">
        <v>313</v>
      </c>
      <c r="C368" s="804"/>
      <c r="D368" s="804"/>
      <c r="E368" s="442"/>
      <c r="F368" s="510"/>
    </row>
    <row r="369" spans="1:6" ht="12" customHeight="1" thickBot="1">
      <c r="A369" s="387"/>
      <c r="B369" s="454" t="s">
        <v>94</v>
      </c>
      <c r="C369" s="806"/>
      <c r="D369" s="806"/>
      <c r="E369" s="831"/>
      <c r="F369" s="488"/>
    </row>
    <row r="370" spans="1:6" ht="12" thickBot="1">
      <c r="A370" s="399"/>
      <c r="B370" s="458" t="s">
        <v>143</v>
      </c>
      <c r="C370" s="394">
        <f>SUM(C364:C369)</f>
        <v>12000</v>
      </c>
      <c r="D370" s="394">
        <f>SUM(D364:D369)</f>
        <v>12000</v>
      </c>
      <c r="E370" s="832">
        <f>SUM(D370/C370)</f>
        <v>1</v>
      </c>
      <c r="F370" s="474"/>
    </row>
    <row r="371" spans="1:6" ht="11.25">
      <c r="A371" s="400">
        <v>3312</v>
      </c>
      <c r="B371" s="218" t="s">
        <v>412</v>
      </c>
      <c r="C371" s="384"/>
      <c r="D371" s="384"/>
      <c r="E371" s="442"/>
      <c r="F371" s="470"/>
    </row>
    <row r="372" spans="1:6" ht="11.25">
      <c r="A372" s="387"/>
      <c r="B372" s="388" t="s">
        <v>121</v>
      </c>
      <c r="C372" s="305"/>
      <c r="D372" s="305"/>
      <c r="E372" s="442"/>
      <c r="F372" s="470"/>
    </row>
    <row r="373" spans="1:6" ht="12">
      <c r="A373" s="387"/>
      <c r="B373" s="187" t="s">
        <v>319</v>
      </c>
      <c r="C373" s="305"/>
      <c r="D373" s="305"/>
      <c r="E373" s="442"/>
      <c r="F373" s="510"/>
    </row>
    <row r="374" spans="1:6" ht="12">
      <c r="A374" s="387"/>
      <c r="B374" s="389" t="s">
        <v>303</v>
      </c>
      <c r="C374" s="305">
        <v>900</v>
      </c>
      <c r="D374" s="305">
        <v>900</v>
      </c>
      <c r="E374" s="780">
        <f>SUM(D374/C374)</f>
        <v>1</v>
      </c>
      <c r="F374" s="602"/>
    </row>
    <row r="375" spans="1:6" ht="11.25">
      <c r="A375" s="387"/>
      <c r="B375" s="306" t="s">
        <v>126</v>
      </c>
      <c r="C375" s="305">
        <v>29100</v>
      </c>
      <c r="D375" s="305">
        <v>19100</v>
      </c>
      <c r="E375" s="780">
        <f>SUM(D375/C375)</f>
        <v>0.6563573883161512</v>
      </c>
      <c r="F375" s="470"/>
    </row>
    <row r="376" spans="1:6" ht="11.25">
      <c r="A376" s="387"/>
      <c r="B376" s="306" t="s">
        <v>313</v>
      </c>
      <c r="C376" s="804"/>
      <c r="D376" s="804"/>
      <c r="E376" s="442"/>
      <c r="F376" s="470"/>
    </row>
    <row r="377" spans="1:6" ht="12" thickBot="1">
      <c r="A377" s="387"/>
      <c r="B377" s="454" t="s">
        <v>94</v>
      </c>
      <c r="C377" s="806"/>
      <c r="D377" s="806"/>
      <c r="E377" s="831"/>
      <c r="F377" s="488"/>
    </row>
    <row r="378" spans="1:6" ht="12" thickBot="1">
      <c r="A378" s="399"/>
      <c r="B378" s="458" t="s">
        <v>143</v>
      </c>
      <c r="C378" s="394">
        <f>SUM(C372:C377)</f>
        <v>30000</v>
      </c>
      <c r="D378" s="394">
        <f>SUM(D372:D377)</f>
        <v>20000</v>
      </c>
      <c r="E378" s="832">
        <f>SUM(D378/C378)</f>
        <v>0.6666666666666666</v>
      </c>
      <c r="F378" s="474"/>
    </row>
    <row r="379" spans="1:6" ht="11.25">
      <c r="A379" s="400">
        <v>3313</v>
      </c>
      <c r="B379" s="218" t="s">
        <v>10</v>
      </c>
      <c r="C379" s="384"/>
      <c r="D379" s="384"/>
      <c r="E379" s="442"/>
      <c r="F379" s="470"/>
    </row>
    <row r="380" spans="1:6" ht="11.25">
      <c r="A380" s="387"/>
      <c r="B380" s="388" t="s">
        <v>121</v>
      </c>
      <c r="C380" s="305"/>
      <c r="D380" s="305"/>
      <c r="E380" s="442"/>
      <c r="F380" s="470"/>
    </row>
    <row r="381" spans="1:6" ht="12">
      <c r="A381" s="387"/>
      <c r="B381" s="187" t="s">
        <v>319</v>
      </c>
      <c r="C381" s="305"/>
      <c r="D381" s="305"/>
      <c r="E381" s="442"/>
      <c r="F381" s="510"/>
    </row>
    <row r="382" spans="1:6" ht="12">
      <c r="A382" s="387"/>
      <c r="B382" s="389" t="s">
        <v>303</v>
      </c>
      <c r="C382" s="305">
        <v>230</v>
      </c>
      <c r="D382" s="305">
        <v>230</v>
      </c>
      <c r="E382" s="780">
        <f>SUM(D382/C382)</f>
        <v>1</v>
      </c>
      <c r="F382" s="602"/>
    </row>
    <row r="383" spans="1:6" ht="11.25">
      <c r="A383" s="387"/>
      <c r="B383" s="306" t="s">
        <v>126</v>
      </c>
      <c r="C383" s="305">
        <v>8270</v>
      </c>
      <c r="D383" s="305">
        <v>9270</v>
      </c>
      <c r="E383" s="780">
        <f>SUM(D383/C383)</f>
        <v>1.120918984280532</v>
      </c>
      <c r="F383" s="470"/>
    </row>
    <row r="384" spans="1:6" ht="11.25">
      <c r="A384" s="387"/>
      <c r="B384" s="306" t="s">
        <v>313</v>
      </c>
      <c r="C384" s="804"/>
      <c r="D384" s="804"/>
      <c r="E384" s="442"/>
      <c r="F384" s="470"/>
    </row>
    <row r="385" spans="1:6" ht="12" thickBot="1">
      <c r="A385" s="387"/>
      <c r="B385" s="454" t="s">
        <v>94</v>
      </c>
      <c r="C385" s="806"/>
      <c r="D385" s="806"/>
      <c r="E385" s="831"/>
      <c r="F385" s="488"/>
    </row>
    <row r="386" spans="1:6" ht="12" thickBot="1">
      <c r="A386" s="399"/>
      <c r="B386" s="458" t="s">
        <v>143</v>
      </c>
      <c r="C386" s="394">
        <f>SUM(C380:C385)</f>
        <v>8500</v>
      </c>
      <c r="D386" s="394">
        <f>SUM(D380:D385)</f>
        <v>9500</v>
      </c>
      <c r="E386" s="832">
        <f>SUM(D386/C386)</f>
        <v>1.1176470588235294</v>
      </c>
      <c r="F386" s="474"/>
    </row>
    <row r="387" spans="1:6" ht="11.25">
      <c r="A387" s="400">
        <v>3315</v>
      </c>
      <c r="B387" s="218" t="s">
        <v>11</v>
      </c>
      <c r="C387" s="384"/>
      <c r="D387" s="384"/>
      <c r="E387" s="442"/>
      <c r="F387" s="470"/>
    </row>
    <row r="388" spans="1:6" ht="11.25">
      <c r="A388" s="387"/>
      <c r="B388" s="388" t="s">
        <v>121</v>
      </c>
      <c r="C388" s="305"/>
      <c r="D388" s="305"/>
      <c r="E388" s="442"/>
      <c r="F388" s="470"/>
    </row>
    <row r="389" spans="1:6" ht="12">
      <c r="A389" s="387"/>
      <c r="B389" s="187" t="s">
        <v>319</v>
      </c>
      <c r="C389" s="305"/>
      <c r="D389" s="305"/>
      <c r="E389" s="442"/>
      <c r="F389" s="510"/>
    </row>
    <row r="390" spans="1:6" ht="12">
      <c r="A390" s="387"/>
      <c r="B390" s="389" t="s">
        <v>303</v>
      </c>
      <c r="C390" s="305"/>
      <c r="D390" s="305"/>
      <c r="E390" s="442"/>
      <c r="F390" s="602"/>
    </row>
    <row r="391" spans="1:6" ht="11.25">
      <c r="A391" s="387"/>
      <c r="B391" s="306" t="s">
        <v>126</v>
      </c>
      <c r="C391" s="305">
        <v>12000</v>
      </c>
      <c r="D391" s="305">
        <v>12000</v>
      </c>
      <c r="E391" s="780">
        <f>SUM(D391/C391)</f>
        <v>1</v>
      </c>
      <c r="F391" s="470"/>
    </row>
    <row r="392" spans="1:6" ht="11.25">
      <c r="A392" s="387"/>
      <c r="B392" s="306" t="s">
        <v>313</v>
      </c>
      <c r="C392" s="804"/>
      <c r="D392" s="804"/>
      <c r="E392" s="442"/>
      <c r="F392" s="470"/>
    </row>
    <row r="393" spans="1:6" ht="12" thickBot="1">
      <c r="A393" s="387"/>
      <c r="B393" s="454" t="s">
        <v>94</v>
      </c>
      <c r="C393" s="806"/>
      <c r="D393" s="806"/>
      <c r="E393" s="831"/>
      <c r="F393" s="488"/>
    </row>
    <row r="394" spans="1:6" ht="12" thickBot="1">
      <c r="A394" s="399"/>
      <c r="B394" s="458" t="s">
        <v>143</v>
      </c>
      <c r="C394" s="394">
        <f>SUM(C388:C393)</f>
        <v>12000</v>
      </c>
      <c r="D394" s="394">
        <f>SUM(D388:D393)</f>
        <v>12000</v>
      </c>
      <c r="E394" s="832">
        <f>SUM(D394/C394)</f>
        <v>1</v>
      </c>
      <c r="F394" s="474"/>
    </row>
    <row r="395" spans="1:6" ht="11.25">
      <c r="A395" s="400">
        <v>3316</v>
      </c>
      <c r="B395" s="218" t="s">
        <v>145</v>
      </c>
      <c r="C395" s="384"/>
      <c r="D395" s="384"/>
      <c r="E395" s="442"/>
      <c r="F395" s="470"/>
    </row>
    <row r="396" spans="1:6" ht="11.25">
      <c r="A396" s="387"/>
      <c r="B396" s="388" t="s">
        <v>121</v>
      </c>
      <c r="C396" s="305"/>
      <c r="D396" s="305"/>
      <c r="E396" s="442"/>
      <c r="F396" s="470"/>
    </row>
    <row r="397" spans="1:6" ht="12">
      <c r="A397" s="387"/>
      <c r="B397" s="187" t="s">
        <v>319</v>
      </c>
      <c r="C397" s="305"/>
      <c r="D397" s="305"/>
      <c r="E397" s="442"/>
      <c r="F397" s="510"/>
    </row>
    <row r="398" spans="1:6" ht="12">
      <c r="A398" s="387"/>
      <c r="B398" s="389" t="s">
        <v>303</v>
      </c>
      <c r="C398" s="305"/>
      <c r="D398" s="305"/>
      <c r="E398" s="442"/>
      <c r="F398" s="602"/>
    </row>
    <row r="399" spans="1:6" ht="11.25">
      <c r="A399" s="387"/>
      <c r="B399" s="306" t="s">
        <v>126</v>
      </c>
      <c r="C399" s="305">
        <v>5000</v>
      </c>
      <c r="D399" s="305">
        <v>6000</v>
      </c>
      <c r="E399" s="780">
        <f>SUM(D399/C399)</f>
        <v>1.2</v>
      </c>
      <c r="F399" s="470"/>
    </row>
    <row r="400" spans="1:6" ht="11.25">
      <c r="A400" s="387"/>
      <c r="B400" s="306" t="s">
        <v>313</v>
      </c>
      <c r="C400" s="804"/>
      <c r="D400" s="804"/>
      <c r="E400" s="442"/>
      <c r="F400" s="470"/>
    </row>
    <row r="401" spans="1:6" ht="12" thickBot="1">
      <c r="A401" s="387"/>
      <c r="B401" s="454" t="s">
        <v>94</v>
      </c>
      <c r="C401" s="806"/>
      <c r="D401" s="806"/>
      <c r="E401" s="831"/>
      <c r="F401" s="488"/>
    </row>
    <row r="402" spans="1:6" ht="12" thickBot="1">
      <c r="A402" s="399"/>
      <c r="B402" s="458" t="s">
        <v>143</v>
      </c>
      <c r="C402" s="394">
        <f>SUM(C396:C401)</f>
        <v>5000</v>
      </c>
      <c r="D402" s="394">
        <f>SUM(D396:D401)</f>
        <v>6000</v>
      </c>
      <c r="E402" s="832">
        <f>SUM(D402/C402)</f>
        <v>1.2</v>
      </c>
      <c r="F402" s="474"/>
    </row>
    <row r="403" spans="1:6" ht="11.25">
      <c r="A403" s="400">
        <v>3317</v>
      </c>
      <c r="B403" s="218" t="s">
        <v>413</v>
      </c>
      <c r="C403" s="384"/>
      <c r="D403" s="384"/>
      <c r="E403" s="442"/>
      <c r="F403" s="470"/>
    </row>
    <row r="404" spans="1:6" ht="11.25">
      <c r="A404" s="387"/>
      <c r="B404" s="388" t="s">
        <v>121</v>
      </c>
      <c r="C404" s="305"/>
      <c r="D404" s="305"/>
      <c r="E404" s="442"/>
      <c r="F404" s="470"/>
    </row>
    <row r="405" spans="1:6" ht="12">
      <c r="A405" s="387"/>
      <c r="B405" s="187" t="s">
        <v>319</v>
      </c>
      <c r="C405" s="305"/>
      <c r="D405" s="305"/>
      <c r="E405" s="442"/>
      <c r="F405" s="510"/>
    </row>
    <row r="406" spans="1:6" ht="12">
      <c r="A406" s="387"/>
      <c r="B406" s="389" t="s">
        <v>303</v>
      </c>
      <c r="C406" s="305">
        <v>2200</v>
      </c>
      <c r="D406" s="305">
        <v>2200</v>
      </c>
      <c r="E406" s="780">
        <f>SUM(D406/C406)</f>
        <v>1</v>
      </c>
      <c r="F406" s="602"/>
    </row>
    <row r="407" spans="1:6" ht="11.25">
      <c r="A407" s="387"/>
      <c r="B407" s="306" t="s">
        <v>126</v>
      </c>
      <c r="C407" s="305">
        <v>127800</v>
      </c>
      <c r="D407" s="305">
        <v>87800</v>
      </c>
      <c r="E407" s="780">
        <f>SUM(D407/C407)</f>
        <v>0.6870109546165885</v>
      </c>
      <c r="F407" s="470"/>
    </row>
    <row r="408" spans="1:6" ht="11.25">
      <c r="A408" s="387"/>
      <c r="B408" s="306" t="s">
        <v>313</v>
      </c>
      <c r="C408" s="804"/>
      <c r="D408" s="804"/>
      <c r="E408" s="442"/>
      <c r="F408" s="470"/>
    </row>
    <row r="409" spans="1:6" ht="12" thickBot="1">
      <c r="A409" s="387"/>
      <c r="B409" s="454" t="s">
        <v>94</v>
      </c>
      <c r="C409" s="806"/>
      <c r="D409" s="806"/>
      <c r="E409" s="831"/>
      <c r="F409" s="488"/>
    </row>
    <row r="410" spans="1:6" ht="12" thickBot="1">
      <c r="A410" s="399"/>
      <c r="B410" s="458" t="s">
        <v>143</v>
      </c>
      <c r="C410" s="394">
        <f>SUM(C404:C409)</f>
        <v>130000</v>
      </c>
      <c r="D410" s="394">
        <f>SUM(D404:D409)</f>
        <v>90000</v>
      </c>
      <c r="E410" s="832">
        <f>SUM(D410/C410)</f>
        <v>0.6923076923076923</v>
      </c>
      <c r="F410" s="474"/>
    </row>
    <row r="411" spans="1:6" ht="12.75" customHeight="1">
      <c r="A411" s="76">
        <v>3319</v>
      </c>
      <c r="B411" s="481" t="s">
        <v>18</v>
      </c>
      <c r="C411" s="384"/>
      <c r="D411" s="384"/>
      <c r="E411" s="442"/>
      <c r="F411" s="470"/>
    </row>
    <row r="412" spans="1:6" ht="12" customHeight="1">
      <c r="A412" s="387"/>
      <c r="B412" s="388" t="s">
        <v>121</v>
      </c>
      <c r="C412" s="305"/>
      <c r="D412" s="305"/>
      <c r="E412" s="442"/>
      <c r="F412" s="470"/>
    </row>
    <row r="413" spans="1:6" ht="12" customHeight="1">
      <c r="A413" s="387"/>
      <c r="B413" s="187" t="s">
        <v>319</v>
      </c>
      <c r="C413" s="305"/>
      <c r="D413" s="305"/>
      <c r="E413" s="442"/>
      <c r="F413" s="470"/>
    </row>
    <row r="414" spans="1:6" ht="12" customHeight="1">
      <c r="A414" s="387"/>
      <c r="B414" s="389" t="s">
        <v>303</v>
      </c>
      <c r="C414" s="305">
        <v>800</v>
      </c>
      <c r="D414" s="305">
        <v>800</v>
      </c>
      <c r="E414" s="780">
        <f>SUM(D414/C414)</f>
        <v>1</v>
      </c>
      <c r="F414" s="602"/>
    </row>
    <row r="415" spans="1:6" ht="12" customHeight="1">
      <c r="A415" s="387"/>
      <c r="B415" s="306" t="s">
        <v>126</v>
      </c>
      <c r="C415" s="305"/>
      <c r="D415" s="305"/>
      <c r="E415" s="442"/>
      <c r="F415" s="606"/>
    </row>
    <row r="416" spans="1:6" ht="12" customHeight="1">
      <c r="A416" s="387"/>
      <c r="B416" s="306" t="s">
        <v>313</v>
      </c>
      <c r="C416" s="804"/>
      <c r="D416" s="804"/>
      <c r="E416" s="442"/>
      <c r="F416" s="601"/>
    </row>
    <row r="417" spans="1:6" ht="12" customHeight="1">
      <c r="A417" s="387"/>
      <c r="B417" s="306" t="s">
        <v>126</v>
      </c>
      <c r="C417" s="305"/>
      <c r="D417" s="305"/>
      <c r="E417" s="442"/>
      <c r="F417" s="602"/>
    </row>
    <row r="418" spans="1:6" ht="12" customHeight="1" thickBot="1">
      <c r="A418" s="387"/>
      <c r="B418" s="454" t="s">
        <v>94</v>
      </c>
      <c r="C418" s="806"/>
      <c r="D418" s="806"/>
      <c r="E418" s="831"/>
      <c r="F418" s="488"/>
    </row>
    <row r="419" spans="1:6" ht="12" customHeight="1" thickBot="1">
      <c r="A419" s="399"/>
      <c r="B419" s="458" t="s">
        <v>143</v>
      </c>
      <c r="C419" s="394">
        <f>SUM(C412:C418)</f>
        <v>800</v>
      </c>
      <c r="D419" s="394">
        <f>SUM(D412:D418)</f>
        <v>800</v>
      </c>
      <c r="E419" s="832">
        <f>SUM(D419/C419)</f>
        <v>1</v>
      </c>
      <c r="F419" s="474"/>
    </row>
    <row r="420" spans="1:6" ht="12" customHeight="1">
      <c r="A420" s="76">
        <v>3320</v>
      </c>
      <c r="B420" s="218" t="s">
        <v>8</v>
      </c>
      <c r="C420" s="384"/>
      <c r="D420" s="384"/>
      <c r="E420" s="442"/>
      <c r="F420" s="470"/>
    </row>
    <row r="421" spans="1:6" ht="12" customHeight="1">
      <c r="A421" s="387"/>
      <c r="B421" s="388" t="s">
        <v>121</v>
      </c>
      <c r="C421" s="305"/>
      <c r="D421" s="305"/>
      <c r="E421" s="442"/>
      <c r="F421" s="470"/>
    </row>
    <row r="422" spans="1:6" ht="12" customHeight="1">
      <c r="A422" s="387"/>
      <c r="B422" s="187" t="s">
        <v>319</v>
      </c>
      <c r="C422" s="305"/>
      <c r="D422" s="305"/>
      <c r="E422" s="442"/>
      <c r="F422" s="470"/>
    </row>
    <row r="423" spans="1:6" ht="12" customHeight="1">
      <c r="A423" s="387"/>
      <c r="B423" s="389" t="s">
        <v>303</v>
      </c>
      <c r="C423" s="305"/>
      <c r="D423" s="305"/>
      <c r="E423" s="442"/>
      <c r="F423" s="602"/>
    </row>
    <row r="424" spans="1:6" ht="12" customHeight="1">
      <c r="A424" s="387"/>
      <c r="B424" s="306" t="s">
        <v>126</v>
      </c>
      <c r="C424" s="305">
        <v>1000</v>
      </c>
      <c r="D424" s="305">
        <v>1000</v>
      </c>
      <c r="E424" s="780">
        <f>SUM(D424/C424)</f>
        <v>1</v>
      </c>
      <c r="F424" s="607"/>
    </row>
    <row r="425" spans="1:6" ht="12" customHeight="1">
      <c r="A425" s="387"/>
      <c r="B425" s="306" t="s">
        <v>313</v>
      </c>
      <c r="C425" s="804"/>
      <c r="D425" s="804"/>
      <c r="E425" s="442"/>
      <c r="F425" s="601"/>
    </row>
    <row r="426" spans="1:6" ht="12" customHeight="1">
      <c r="A426" s="387"/>
      <c r="B426" s="306" t="s">
        <v>126</v>
      </c>
      <c r="C426" s="305"/>
      <c r="D426" s="305"/>
      <c r="E426" s="442"/>
      <c r="F426" s="510"/>
    </row>
    <row r="427" spans="1:6" ht="12" customHeight="1" thickBot="1">
      <c r="A427" s="387"/>
      <c r="B427" s="454" t="s">
        <v>94</v>
      </c>
      <c r="C427" s="806"/>
      <c r="D427" s="806"/>
      <c r="E427" s="831"/>
      <c r="F427" s="488"/>
    </row>
    <row r="428" spans="1:6" ht="12" customHeight="1" thickBot="1">
      <c r="A428" s="399"/>
      <c r="B428" s="458" t="s">
        <v>143</v>
      </c>
      <c r="C428" s="810">
        <f>SUM(C421:C427)</f>
        <v>1000</v>
      </c>
      <c r="D428" s="810">
        <f>SUM(D421:D427)</f>
        <v>1000</v>
      </c>
      <c r="E428" s="832">
        <f>SUM(D428/C428)</f>
        <v>1</v>
      </c>
      <c r="F428" s="474"/>
    </row>
    <row r="429" spans="1:6" ht="12" customHeight="1">
      <c r="A429" s="76">
        <v>3322</v>
      </c>
      <c r="B429" s="218" t="s">
        <v>428</v>
      </c>
      <c r="C429" s="384"/>
      <c r="D429" s="384"/>
      <c r="E429" s="442"/>
      <c r="F429" s="470"/>
    </row>
    <row r="430" spans="1:6" ht="12" customHeight="1">
      <c r="A430" s="387"/>
      <c r="B430" s="388" t="s">
        <v>121</v>
      </c>
      <c r="C430" s="305"/>
      <c r="D430" s="305"/>
      <c r="E430" s="442"/>
      <c r="F430" s="470"/>
    </row>
    <row r="431" spans="1:6" ht="12" customHeight="1">
      <c r="A431" s="387"/>
      <c r="B431" s="187" t="s">
        <v>319</v>
      </c>
      <c r="C431" s="305"/>
      <c r="D431" s="305"/>
      <c r="E431" s="442"/>
      <c r="F431" s="602"/>
    </row>
    <row r="432" spans="1:6" ht="12" customHeight="1">
      <c r="A432" s="387"/>
      <c r="B432" s="389" t="s">
        <v>303</v>
      </c>
      <c r="C432" s="305">
        <v>300</v>
      </c>
      <c r="D432" s="305">
        <v>300</v>
      </c>
      <c r="E432" s="780">
        <f>SUM(D432/C432)</f>
        <v>1</v>
      </c>
      <c r="F432" s="470"/>
    </row>
    <row r="433" spans="1:6" ht="12" customHeight="1">
      <c r="A433" s="387"/>
      <c r="B433" s="306" t="s">
        <v>126</v>
      </c>
      <c r="C433" s="305">
        <v>9200</v>
      </c>
      <c r="D433" s="305">
        <v>9200</v>
      </c>
      <c r="E433" s="780">
        <f>SUM(D433/C433)</f>
        <v>1</v>
      </c>
      <c r="F433" s="516"/>
    </row>
    <row r="434" spans="1:6" ht="12" customHeight="1">
      <c r="A434" s="387"/>
      <c r="B434" s="306" t="s">
        <v>313</v>
      </c>
      <c r="C434" s="804"/>
      <c r="D434" s="804"/>
      <c r="E434" s="442"/>
      <c r="F434" s="510"/>
    </row>
    <row r="435" spans="1:6" ht="12" customHeight="1" thickBot="1">
      <c r="A435" s="387"/>
      <c r="B435" s="454" t="s">
        <v>94</v>
      </c>
      <c r="C435" s="806"/>
      <c r="D435" s="806"/>
      <c r="E435" s="831"/>
      <c r="F435" s="517"/>
    </row>
    <row r="436" spans="1:6" ht="12" customHeight="1" thickBot="1">
      <c r="A436" s="399"/>
      <c r="B436" s="458" t="s">
        <v>143</v>
      </c>
      <c r="C436" s="810">
        <f>SUM(C430:C435)</f>
        <v>9500</v>
      </c>
      <c r="D436" s="810">
        <f>SUM(D430:D435)</f>
        <v>9500</v>
      </c>
      <c r="E436" s="832">
        <f>SUM(D436/C436)</f>
        <v>1</v>
      </c>
      <c r="F436" s="474"/>
    </row>
    <row r="437" spans="1:6" ht="12" customHeight="1">
      <c r="A437" s="76">
        <v>3323</v>
      </c>
      <c r="B437" s="218" t="s">
        <v>385</v>
      </c>
      <c r="C437" s="384"/>
      <c r="D437" s="384"/>
      <c r="E437" s="442"/>
      <c r="F437" s="470"/>
    </row>
    <row r="438" spans="1:6" ht="12" customHeight="1">
      <c r="A438" s="387"/>
      <c r="B438" s="388" t="s">
        <v>121</v>
      </c>
      <c r="C438" s="305"/>
      <c r="D438" s="305"/>
      <c r="E438" s="442"/>
      <c r="F438" s="470"/>
    </row>
    <row r="439" spans="1:6" ht="12" customHeight="1">
      <c r="A439" s="387"/>
      <c r="B439" s="187" t="s">
        <v>319</v>
      </c>
      <c r="C439" s="305"/>
      <c r="D439" s="305"/>
      <c r="E439" s="442"/>
      <c r="F439" s="510"/>
    </row>
    <row r="440" spans="1:6" ht="12" customHeight="1">
      <c r="A440" s="387"/>
      <c r="B440" s="389" t="s">
        <v>303</v>
      </c>
      <c r="C440" s="305">
        <v>50</v>
      </c>
      <c r="D440" s="305">
        <v>50</v>
      </c>
      <c r="E440" s="780">
        <f>SUM(D440/C440)</f>
        <v>1</v>
      </c>
      <c r="F440" s="602"/>
    </row>
    <row r="441" spans="1:6" ht="12" customHeight="1">
      <c r="A441" s="387"/>
      <c r="B441" s="306" t="s">
        <v>126</v>
      </c>
      <c r="C441" s="305">
        <v>7450</v>
      </c>
      <c r="D441" s="305">
        <v>7450</v>
      </c>
      <c r="E441" s="780">
        <f>SUM(D441/C441)</f>
        <v>1</v>
      </c>
      <c r="F441" s="516"/>
    </row>
    <row r="442" spans="1:6" ht="12" customHeight="1">
      <c r="A442" s="387"/>
      <c r="B442" s="306" t="s">
        <v>313</v>
      </c>
      <c r="C442" s="804"/>
      <c r="D442" s="804"/>
      <c r="E442" s="442"/>
      <c r="F442" s="510"/>
    </row>
    <row r="443" spans="1:6" ht="12" customHeight="1" thickBot="1">
      <c r="A443" s="387"/>
      <c r="B443" s="454" t="s">
        <v>94</v>
      </c>
      <c r="C443" s="806"/>
      <c r="D443" s="806"/>
      <c r="E443" s="442"/>
      <c r="F443" s="517"/>
    </row>
    <row r="444" spans="1:6" ht="12" customHeight="1" thickBot="1">
      <c r="A444" s="399"/>
      <c r="B444" s="458" t="s">
        <v>143</v>
      </c>
      <c r="C444" s="394">
        <f>SUM(C438:C443)</f>
        <v>7500</v>
      </c>
      <c r="D444" s="394">
        <f>SUM(D438:D443)</f>
        <v>7500</v>
      </c>
      <c r="E444" s="832">
        <f>SUM(D444/C444)</f>
        <v>1</v>
      </c>
      <c r="F444" s="474"/>
    </row>
    <row r="445" spans="1:6" ht="12" customHeight="1">
      <c r="A445" s="76">
        <v>3324</v>
      </c>
      <c r="B445" s="218" t="s">
        <v>496</v>
      </c>
      <c r="C445" s="384"/>
      <c r="D445" s="384"/>
      <c r="E445" s="442"/>
      <c r="F445" s="470"/>
    </row>
    <row r="446" spans="1:6" ht="12" customHeight="1">
      <c r="A446" s="387"/>
      <c r="B446" s="388" t="s">
        <v>121</v>
      </c>
      <c r="C446" s="305"/>
      <c r="D446" s="305"/>
      <c r="E446" s="442"/>
      <c r="F446" s="470"/>
    </row>
    <row r="447" spans="1:6" ht="12" customHeight="1">
      <c r="A447" s="387"/>
      <c r="B447" s="187" t="s">
        <v>319</v>
      </c>
      <c r="C447" s="305"/>
      <c r="D447" s="305"/>
      <c r="E447" s="442"/>
      <c r="F447" s="510"/>
    </row>
    <row r="448" spans="1:6" ht="12" customHeight="1">
      <c r="A448" s="387"/>
      <c r="B448" s="389" t="s">
        <v>303</v>
      </c>
      <c r="C448" s="305">
        <v>2000</v>
      </c>
      <c r="D448" s="305">
        <v>2000</v>
      </c>
      <c r="E448" s="780">
        <f>SUM(D448/C448)</f>
        <v>1</v>
      </c>
      <c r="F448" s="602"/>
    </row>
    <row r="449" spans="1:6" ht="12" customHeight="1">
      <c r="A449" s="387"/>
      <c r="B449" s="306" t="s">
        <v>126</v>
      </c>
      <c r="C449" s="305"/>
      <c r="D449" s="305"/>
      <c r="E449" s="442"/>
      <c r="F449" s="516"/>
    </row>
    <row r="450" spans="1:6" ht="12" customHeight="1">
      <c r="A450" s="387"/>
      <c r="B450" s="306" t="s">
        <v>313</v>
      </c>
      <c r="C450" s="804"/>
      <c r="D450" s="804"/>
      <c r="E450" s="442"/>
      <c r="F450" s="510"/>
    </row>
    <row r="451" spans="1:6" ht="12" customHeight="1" thickBot="1">
      <c r="A451" s="387"/>
      <c r="B451" s="454" t="s">
        <v>94</v>
      </c>
      <c r="C451" s="806"/>
      <c r="D451" s="806"/>
      <c r="E451" s="831"/>
      <c r="F451" s="517"/>
    </row>
    <row r="452" spans="1:6" ht="12" customHeight="1" thickBot="1">
      <c r="A452" s="399"/>
      <c r="B452" s="458" t="s">
        <v>143</v>
      </c>
      <c r="C452" s="394">
        <f>SUM(C446:C451)</f>
        <v>2000</v>
      </c>
      <c r="D452" s="394">
        <f>SUM(D446:D451)</f>
        <v>2000</v>
      </c>
      <c r="E452" s="832">
        <f>SUM(D452/C452)</f>
        <v>1</v>
      </c>
      <c r="F452" s="474"/>
    </row>
    <row r="453" spans="1:6" ht="12" customHeight="1">
      <c r="A453" s="518">
        <v>3340</v>
      </c>
      <c r="B453" s="482" t="s">
        <v>536</v>
      </c>
      <c r="C453" s="384"/>
      <c r="D453" s="384"/>
      <c r="E453" s="442"/>
      <c r="F453" s="470"/>
    </row>
    <row r="454" spans="1:6" ht="12" customHeight="1">
      <c r="A454" s="76"/>
      <c r="B454" s="388" t="s">
        <v>121</v>
      </c>
      <c r="C454" s="384"/>
      <c r="D454" s="384"/>
      <c r="E454" s="442"/>
      <c r="F454" s="470"/>
    </row>
    <row r="455" spans="1:6" ht="12" customHeight="1">
      <c r="A455" s="76"/>
      <c r="B455" s="187" t="s">
        <v>319</v>
      </c>
      <c r="C455" s="384"/>
      <c r="D455" s="384"/>
      <c r="E455" s="442"/>
      <c r="F455" s="602"/>
    </row>
    <row r="456" spans="1:6" ht="12" customHeight="1">
      <c r="A456" s="376"/>
      <c r="B456" s="389" t="s">
        <v>303</v>
      </c>
      <c r="C456" s="804">
        <v>7000</v>
      </c>
      <c r="D456" s="804">
        <v>7000</v>
      </c>
      <c r="E456" s="780">
        <f>SUM(D456/C456)</f>
        <v>1</v>
      </c>
      <c r="F456" s="660"/>
    </row>
    <row r="457" spans="1:6" ht="12" customHeight="1">
      <c r="A457" s="376"/>
      <c r="B457" s="306" t="s">
        <v>126</v>
      </c>
      <c r="C457" s="804"/>
      <c r="D457" s="804"/>
      <c r="E457" s="442"/>
      <c r="F457" s="515"/>
    </row>
    <row r="458" spans="1:6" ht="12" customHeight="1">
      <c r="A458" s="76"/>
      <c r="B458" s="306" t="s">
        <v>313</v>
      </c>
      <c r="C458" s="804"/>
      <c r="D458" s="804"/>
      <c r="E458" s="442"/>
      <c r="F458" s="470"/>
    </row>
    <row r="459" spans="1:6" ht="12" customHeight="1" thickBot="1">
      <c r="A459" s="76"/>
      <c r="B459" s="454" t="s">
        <v>94</v>
      </c>
      <c r="C459" s="805"/>
      <c r="D459" s="805"/>
      <c r="E459" s="831"/>
      <c r="F459" s="488"/>
    </row>
    <row r="460" spans="1:6" ht="12" customHeight="1" thickBot="1">
      <c r="A460" s="378"/>
      <c r="B460" s="458" t="s">
        <v>143</v>
      </c>
      <c r="C460" s="394">
        <f>SUM(C454:C459)</f>
        <v>7000</v>
      </c>
      <c r="D460" s="394">
        <f>SUM(D454:D459)</f>
        <v>7000</v>
      </c>
      <c r="E460" s="832">
        <f>SUM(D460/C460)</f>
        <v>1</v>
      </c>
      <c r="F460" s="474"/>
    </row>
    <row r="461" spans="1:6" ht="12" customHeight="1">
      <c r="A461" s="518">
        <v>3341</v>
      </c>
      <c r="B461" s="482" t="s">
        <v>416</v>
      </c>
      <c r="C461" s="384"/>
      <c r="D461" s="384"/>
      <c r="E461" s="442"/>
      <c r="F461" s="470"/>
    </row>
    <row r="462" spans="1:6" ht="12" customHeight="1">
      <c r="A462" s="76"/>
      <c r="B462" s="388" t="s">
        <v>121</v>
      </c>
      <c r="C462" s="384"/>
      <c r="D462" s="384"/>
      <c r="E462" s="442"/>
      <c r="F462" s="470"/>
    </row>
    <row r="463" spans="1:6" ht="12" customHeight="1">
      <c r="A463" s="76"/>
      <c r="B463" s="187" t="s">
        <v>319</v>
      </c>
      <c r="C463" s="384"/>
      <c r="D463" s="384"/>
      <c r="E463" s="442"/>
      <c r="F463" s="602"/>
    </row>
    <row r="464" spans="1:6" ht="12" customHeight="1">
      <c r="A464" s="376"/>
      <c r="B464" s="389" t="s">
        <v>303</v>
      </c>
      <c r="C464" s="804">
        <v>1700</v>
      </c>
      <c r="D464" s="804">
        <v>1736</v>
      </c>
      <c r="E464" s="780">
        <f>SUM(D464/C464)</f>
        <v>1.0211764705882354</v>
      </c>
      <c r="F464" s="606"/>
    </row>
    <row r="465" spans="1:6" ht="12" customHeight="1">
      <c r="A465" s="376"/>
      <c r="B465" s="306" t="s">
        <v>126</v>
      </c>
      <c r="C465" s="804"/>
      <c r="D465" s="804"/>
      <c r="E465" s="442"/>
      <c r="F465" s="515"/>
    </row>
    <row r="466" spans="1:6" ht="12" customHeight="1">
      <c r="A466" s="76"/>
      <c r="B466" s="306" t="s">
        <v>313</v>
      </c>
      <c r="C466" s="384"/>
      <c r="D466" s="384"/>
      <c r="E466" s="442"/>
      <c r="F466" s="470"/>
    </row>
    <row r="467" spans="1:6" ht="12" customHeight="1" thickBot="1">
      <c r="A467" s="76"/>
      <c r="B467" s="454" t="s">
        <v>94</v>
      </c>
      <c r="C467" s="805"/>
      <c r="D467" s="805"/>
      <c r="E467" s="831"/>
      <c r="F467" s="488"/>
    </row>
    <row r="468" spans="1:6" ht="12" customHeight="1" thickBot="1">
      <c r="A468" s="378"/>
      <c r="B468" s="458" t="s">
        <v>143</v>
      </c>
      <c r="C468" s="394">
        <f>SUM(C462:C467)</f>
        <v>1700</v>
      </c>
      <c r="D468" s="394">
        <f>SUM(D462:D467)</f>
        <v>1736</v>
      </c>
      <c r="E468" s="832">
        <f>SUM(D468/C468)</f>
        <v>1.0211764705882354</v>
      </c>
      <c r="F468" s="474"/>
    </row>
    <row r="469" spans="1:6" ht="12" customHeight="1">
      <c r="A469" s="518">
        <v>3342</v>
      </c>
      <c r="B469" s="482" t="s">
        <v>521</v>
      </c>
      <c r="C469" s="384"/>
      <c r="D469" s="384"/>
      <c r="E469" s="442"/>
      <c r="F469" s="470"/>
    </row>
    <row r="470" spans="1:6" ht="12" customHeight="1">
      <c r="A470" s="76"/>
      <c r="B470" s="388" t="s">
        <v>121</v>
      </c>
      <c r="C470" s="384"/>
      <c r="D470" s="384"/>
      <c r="E470" s="442"/>
      <c r="F470" s="470"/>
    </row>
    <row r="471" spans="1:6" ht="12" customHeight="1">
      <c r="A471" s="76"/>
      <c r="B471" s="187" t="s">
        <v>319</v>
      </c>
      <c r="C471" s="384"/>
      <c r="D471" s="384"/>
      <c r="E471" s="442"/>
      <c r="F471" s="470"/>
    </row>
    <row r="472" spans="1:6" ht="12" customHeight="1">
      <c r="A472" s="376"/>
      <c r="B472" s="389" t="s">
        <v>303</v>
      </c>
      <c r="C472" s="804">
        <v>880</v>
      </c>
      <c r="D472" s="804">
        <v>880</v>
      </c>
      <c r="E472" s="780">
        <f>SUM(D472/C472)</f>
        <v>1</v>
      </c>
      <c r="F472" s="602"/>
    </row>
    <row r="473" spans="1:6" ht="12" customHeight="1">
      <c r="A473" s="376"/>
      <c r="B473" s="306" t="s">
        <v>126</v>
      </c>
      <c r="C473" s="804"/>
      <c r="D473" s="804"/>
      <c r="E473" s="442"/>
      <c r="F473" s="515"/>
    </row>
    <row r="474" spans="1:6" ht="12" customHeight="1">
      <c r="A474" s="76"/>
      <c r="B474" s="306" t="s">
        <v>313</v>
      </c>
      <c r="C474" s="384"/>
      <c r="D474" s="384"/>
      <c r="E474" s="442"/>
      <c r="F474" s="470"/>
    </row>
    <row r="475" spans="1:6" ht="12" customHeight="1">
      <c r="A475" s="76"/>
      <c r="B475" s="306" t="s">
        <v>126</v>
      </c>
      <c r="C475" s="384"/>
      <c r="D475" s="384"/>
      <c r="E475" s="442"/>
      <c r="F475" s="471"/>
    </row>
    <row r="476" spans="1:6" ht="12" customHeight="1" thickBot="1">
      <c r="A476" s="76"/>
      <c r="B476" s="454" t="s">
        <v>94</v>
      </c>
      <c r="C476" s="805"/>
      <c r="D476" s="805"/>
      <c r="E476" s="831"/>
      <c r="F476" s="488"/>
    </row>
    <row r="477" spans="1:6" ht="12" customHeight="1" thickBot="1">
      <c r="A477" s="378"/>
      <c r="B477" s="458" t="s">
        <v>143</v>
      </c>
      <c r="C477" s="394">
        <f>SUM(C470:C476)</f>
        <v>880</v>
      </c>
      <c r="D477" s="394">
        <f>SUM(D470:D476)</f>
        <v>880</v>
      </c>
      <c r="E477" s="832">
        <f>SUM(D477/C477)</f>
        <v>1</v>
      </c>
      <c r="F477" s="474"/>
    </row>
    <row r="478" spans="1:6" ht="12" customHeight="1">
      <c r="A478" s="518">
        <v>3343</v>
      </c>
      <c r="B478" s="482" t="s">
        <v>163</v>
      </c>
      <c r="C478" s="384"/>
      <c r="D478" s="384"/>
      <c r="E478" s="442"/>
      <c r="F478" s="470"/>
    </row>
    <row r="479" spans="1:6" ht="12" customHeight="1">
      <c r="A479" s="76"/>
      <c r="B479" s="388" t="s">
        <v>121</v>
      </c>
      <c r="C479" s="384"/>
      <c r="D479" s="384"/>
      <c r="E479" s="442"/>
      <c r="F479" s="470"/>
    </row>
    <row r="480" spans="1:6" ht="12" customHeight="1">
      <c r="A480" s="76"/>
      <c r="B480" s="187" t="s">
        <v>319</v>
      </c>
      <c r="C480" s="384"/>
      <c r="D480" s="384"/>
      <c r="E480" s="442"/>
      <c r="F480" s="602"/>
    </row>
    <row r="481" spans="1:6" ht="12" customHeight="1">
      <c r="A481" s="376"/>
      <c r="B481" s="389" t="s">
        <v>303</v>
      </c>
      <c r="C481" s="804">
        <v>1000</v>
      </c>
      <c r="D481" s="804">
        <v>1000</v>
      </c>
      <c r="E481" s="780">
        <f>SUM(D481/C481)</f>
        <v>1</v>
      </c>
      <c r="F481" s="660"/>
    </row>
    <row r="482" spans="1:6" ht="12" customHeight="1">
      <c r="A482" s="376"/>
      <c r="B482" s="306" t="s">
        <v>126</v>
      </c>
      <c r="C482" s="804"/>
      <c r="D482" s="804"/>
      <c r="E482" s="442"/>
      <c r="F482" s="515"/>
    </row>
    <row r="483" spans="1:6" ht="12.75" customHeight="1">
      <c r="A483" s="76"/>
      <c r="B483" s="306" t="s">
        <v>313</v>
      </c>
      <c r="C483" s="384"/>
      <c r="D483" s="384"/>
      <c r="E483" s="442"/>
      <c r="F483" s="470"/>
    </row>
    <row r="484" spans="1:6" ht="12" customHeight="1" thickBot="1">
      <c r="A484" s="76"/>
      <c r="B484" s="454" t="s">
        <v>94</v>
      </c>
      <c r="C484" s="805"/>
      <c r="D484" s="805"/>
      <c r="E484" s="831"/>
      <c r="F484" s="488"/>
    </row>
    <row r="485" spans="1:6" ht="12" customHeight="1" thickBot="1">
      <c r="A485" s="378"/>
      <c r="B485" s="458" t="s">
        <v>143</v>
      </c>
      <c r="C485" s="394">
        <f>SUM(C479:C484)</f>
        <v>1000</v>
      </c>
      <c r="D485" s="394">
        <f>SUM(D479:D484)</f>
        <v>1000</v>
      </c>
      <c r="E485" s="832">
        <f>SUM(D485/C485)</f>
        <v>1</v>
      </c>
      <c r="F485" s="474"/>
    </row>
    <row r="486" spans="1:6" ht="12" customHeight="1">
      <c r="A486" s="76">
        <v>3344</v>
      </c>
      <c r="B486" s="386" t="s">
        <v>291</v>
      </c>
      <c r="C486" s="384"/>
      <c r="D486" s="384"/>
      <c r="E486" s="442"/>
      <c r="F486" s="470"/>
    </row>
    <row r="487" spans="1:6" ht="12" customHeight="1">
      <c r="A487" s="76"/>
      <c r="B487" s="75" t="s">
        <v>121</v>
      </c>
      <c r="C487" s="384"/>
      <c r="D487" s="384"/>
      <c r="E487" s="442"/>
      <c r="F487" s="470"/>
    </row>
    <row r="488" spans="1:6" ht="12" customHeight="1">
      <c r="A488" s="76"/>
      <c r="B488" s="187" t="s">
        <v>319</v>
      </c>
      <c r="C488" s="384"/>
      <c r="D488" s="384"/>
      <c r="E488" s="442"/>
      <c r="F488" s="602"/>
    </row>
    <row r="489" spans="1:6" ht="12" customHeight="1">
      <c r="A489" s="76"/>
      <c r="B489" s="75" t="s">
        <v>303</v>
      </c>
      <c r="C489" s="804">
        <v>1027</v>
      </c>
      <c r="D489" s="804">
        <v>1027</v>
      </c>
      <c r="E489" s="780">
        <f>SUM(D489/C489)</f>
        <v>1</v>
      </c>
      <c r="F489" s="606"/>
    </row>
    <row r="490" spans="1:6" ht="12" customHeight="1">
      <c r="A490" s="76"/>
      <c r="B490" s="187" t="s">
        <v>126</v>
      </c>
      <c r="C490" s="804"/>
      <c r="D490" s="804"/>
      <c r="E490" s="442"/>
      <c r="F490" s="515"/>
    </row>
    <row r="491" spans="1:6" ht="12" customHeight="1">
      <c r="A491" s="76"/>
      <c r="B491" s="306" t="s">
        <v>313</v>
      </c>
      <c r="C491" s="384"/>
      <c r="D491" s="384"/>
      <c r="E491" s="442"/>
      <c r="F491" s="470"/>
    </row>
    <row r="492" spans="1:6" ht="12" customHeight="1" thickBot="1">
      <c r="A492" s="76"/>
      <c r="B492" s="454" t="s">
        <v>94</v>
      </c>
      <c r="C492" s="805"/>
      <c r="D492" s="805"/>
      <c r="E492" s="831"/>
      <c r="F492" s="472"/>
    </row>
    <row r="493" spans="1:6" ht="12" customHeight="1" thickBot="1">
      <c r="A493" s="399"/>
      <c r="B493" s="458" t="s">
        <v>143</v>
      </c>
      <c r="C493" s="810">
        <f>SUM(C487:C492)</f>
        <v>1027</v>
      </c>
      <c r="D493" s="810">
        <f>SUM(D487:D492)</f>
        <v>1027</v>
      </c>
      <c r="E493" s="832">
        <f>SUM(D493/C493)</f>
        <v>1</v>
      </c>
      <c r="F493" s="488"/>
    </row>
    <row r="494" spans="1:6" ht="12" customHeight="1">
      <c r="A494" s="76">
        <v>3345</v>
      </c>
      <c r="B494" s="398" t="s">
        <v>164</v>
      </c>
      <c r="C494" s="384"/>
      <c r="D494" s="384"/>
      <c r="E494" s="442"/>
      <c r="F494" s="469"/>
    </row>
    <row r="495" spans="1:6" ht="12" customHeight="1">
      <c r="A495" s="76"/>
      <c r="B495" s="388" t="s">
        <v>121</v>
      </c>
      <c r="C495" s="384"/>
      <c r="D495" s="384"/>
      <c r="E495" s="442"/>
      <c r="F495" s="443"/>
    </row>
    <row r="496" spans="1:6" ht="12" customHeight="1">
      <c r="A496" s="76"/>
      <c r="B496" s="187" t="s">
        <v>319</v>
      </c>
      <c r="C496" s="384"/>
      <c r="D496" s="384"/>
      <c r="E496" s="442"/>
      <c r="F496" s="443"/>
    </row>
    <row r="497" spans="1:6" ht="12" customHeight="1">
      <c r="A497" s="76"/>
      <c r="B497" s="389" t="s">
        <v>303</v>
      </c>
      <c r="C497" s="804">
        <v>300</v>
      </c>
      <c r="D497" s="804">
        <v>300</v>
      </c>
      <c r="E497" s="780">
        <f>SUM(D497/C497)</f>
        <v>1</v>
      </c>
      <c r="F497" s="602"/>
    </row>
    <row r="498" spans="1:6" ht="12" customHeight="1">
      <c r="A498" s="76"/>
      <c r="B498" s="306" t="s">
        <v>126</v>
      </c>
      <c r="C498" s="804"/>
      <c r="D498" s="804"/>
      <c r="E498" s="780"/>
      <c r="F498" s="510"/>
    </row>
    <row r="499" spans="1:6" ht="12" customHeight="1">
      <c r="A499" s="76"/>
      <c r="B499" s="306" t="s">
        <v>313</v>
      </c>
      <c r="C499" s="384"/>
      <c r="D499" s="384"/>
      <c r="E499" s="442"/>
      <c r="F499" s="443"/>
    </row>
    <row r="500" spans="1:6" ht="12" customHeight="1" thickBot="1">
      <c r="A500" s="76"/>
      <c r="B500" s="454" t="s">
        <v>94</v>
      </c>
      <c r="C500" s="805"/>
      <c r="D500" s="805"/>
      <c r="E500" s="831"/>
      <c r="F500" s="488"/>
    </row>
    <row r="501" spans="1:6" ht="13.5" customHeight="1" thickBot="1">
      <c r="A501" s="399"/>
      <c r="B501" s="458" t="s">
        <v>143</v>
      </c>
      <c r="C501" s="810">
        <f>SUM(C497:C500)</f>
        <v>300</v>
      </c>
      <c r="D501" s="810">
        <f>SUM(D497:D500)</f>
        <v>300</v>
      </c>
      <c r="E501" s="832">
        <f>SUM(D501/C501)</f>
        <v>1</v>
      </c>
      <c r="F501" s="474"/>
    </row>
    <row r="502" spans="1:6" ht="12" customHeight="1">
      <c r="A502" s="76">
        <v>3346</v>
      </c>
      <c r="B502" s="481" t="s">
        <v>123</v>
      </c>
      <c r="C502" s="384"/>
      <c r="D502" s="384"/>
      <c r="E502" s="442"/>
      <c r="F502" s="470"/>
    </row>
    <row r="503" spans="1:6" ht="12" customHeight="1">
      <c r="A503" s="387"/>
      <c r="B503" s="388" t="s">
        <v>121</v>
      </c>
      <c r="C503" s="384"/>
      <c r="D503" s="384"/>
      <c r="E503" s="442"/>
      <c r="F503" s="470"/>
    </row>
    <row r="504" spans="1:6" ht="12" customHeight="1">
      <c r="A504" s="387"/>
      <c r="B504" s="187" t="s">
        <v>319</v>
      </c>
      <c r="C504" s="384"/>
      <c r="D504" s="384"/>
      <c r="E504" s="442"/>
      <c r="F504" s="470"/>
    </row>
    <row r="505" spans="1:6" ht="12" customHeight="1">
      <c r="A505" s="387"/>
      <c r="B505" s="389" t="s">
        <v>303</v>
      </c>
      <c r="C505" s="804">
        <v>3733</v>
      </c>
      <c r="D505" s="804">
        <v>3933</v>
      </c>
      <c r="E505" s="780">
        <f>SUM(D505/C505)</f>
        <v>1.0535762121618002</v>
      </c>
      <c r="F505" s="602"/>
    </row>
    <row r="506" spans="1:6" ht="12" customHeight="1">
      <c r="A506" s="387"/>
      <c r="B506" s="306" t="s">
        <v>126</v>
      </c>
      <c r="C506" s="804"/>
      <c r="D506" s="804"/>
      <c r="E506" s="442"/>
      <c r="F506" s="515"/>
    </row>
    <row r="507" spans="1:6" ht="12" customHeight="1">
      <c r="A507" s="387"/>
      <c r="B507" s="306" t="s">
        <v>313</v>
      </c>
      <c r="C507" s="384"/>
      <c r="D507" s="384"/>
      <c r="E507" s="442"/>
      <c r="F507" s="470"/>
    </row>
    <row r="508" spans="1:6" ht="12" customHeight="1" thickBot="1">
      <c r="A508" s="387"/>
      <c r="B508" s="454" t="s">
        <v>94</v>
      </c>
      <c r="C508" s="805"/>
      <c r="D508" s="805"/>
      <c r="E508" s="831"/>
      <c r="F508" s="488"/>
    </row>
    <row r="509" spans="1:6" ht="12" customHeight="1" thickBot="1">
      <c r="A509" s="399"/>
      <c r="B509" s="458" t="s">
        <v>143</v>
      </c>
      <c r="C509" s="394">
        <f>SUM(C505:C508)</f>
        <v>3733</v>
      </c>
      <c r="D509" s="394">
        <f>SUM(D505:D508)</f>
        <v>3933</v>
      </c>
      <c r="E509" s="832">
        <f>SUM(D509/C509)</f>
        <v>1.0535762121618002</v>
      </c>
      <c r="F509" s="474"/>
    </row>
    <row r="510" spans="1:6" ht="12" customHeight="1">
      <c r="A510" s="76">
        <v>3347</v>
      </c>
      <c r="B510" s="481" t="s">
        <v>124</v>
      </c>
      <c r="C510" s="384"/>
      <c r="D510" s="384"/>
      <c r="E510" s="442"/>
      <c r="F510" s="470"/>
    </row>
    <row r="511" spans="1:6" ht="12" customHeight="1">
      <c r="A511" s="387"/>
      <c r="B511" s="388" t="s">
        <v>121</v>
      </c>
      <c r="C511" s="384"/>
      <c r="D511" s="384"/>
      <c r="E511" s="442"/>
      <c r="F511" s="470"/>
    </row>
    <row r="512" spans="1:6" ht="12" customHeight="1">
      <c r="A512" s="387"/>
      <c r="B512" s="187" t="s">
        <v>319</v>
      </c>
      <c r="C512" s="384"/>
      <c r="D512" s="384"/>
      <c r="E512" s="442"/>
      <c r="F512" s="470"/>
    </row>
    <row r="513" spans="1:6" ht="12" customHeight="1">
      <c r="A513" s="387"/>
      <c r="B513" s="389" t="s">
        <v>303</v>
      </c>
      <c r="C513" s="804">
        <v>2000</v>
      </c>
      <c r="D513" s="804">
        <v>2000</v>
      </c>
      <c r="E513" s="780">
        <f>SUM(D513/C513)</f>
        <v>1</v>
      </c>
      <c r="F513" s="602"/>
    </row>
    <row r="514" spans="1:6" ht="12" customHeight="1">
      <c r="A514" s="387"/>
      <c r="B514" s="306" t="s">
        <v>126</v>
      </c>
      <c r="C514" s="804"/>
      <c r="D514" s="804"/>
      <c r="E514" s="442"/>
      <c r="F514" s="515"/>
    </row>
    <row r="515" spans="1:6" ht="12" customHeight="1">
      <c r="A515" s="387"/>
      <c r="B515" s="306" t="s">
        <v>313</v>
      </c>
      <c r="C515" s="384"/>
      <c r="D515" s="384"/>
      <c r="E515" s="442"/>
      <c r="F515" s="470"/>
    </row>
    <row r="516" spans="1:6" ht="12" customHeight="1" thickBot="1">
      <c r="A516" s="387"/>
      <c r="B516" s="454" t="s">
        <v>94</v>
      </c>
      <c r="C516" s="403"/>
      <c r="D516" s="403"/>
      <c r="E516" s="831"/>
      <c r="F516" s="488"/>
    </row>
    <row r="517" spans="1:6" ht="12" customHeight="1" thickBot="1">
      <c r="A517" s="399"/>
      <c r="B517" s="458" t="s">
        <v>143</v>
      </c>
      <c r="C517" s="394">
        <f>SUM(C513:C516)</f>
        <v>2000</v>
      </c>
      <c r="D517" s="394">
        <f>SUM(D513:D516)</f>
        <v>2000</v>
      </c>
      <c r="E517" s="832">
        <f>SUM(D517/C517)</f>
        <v>1</v>
      </c>
      <c r="F517" s="474"/>
    </row>
    <row r="518" spans="1:6" ht="12" customHeight="1">
      <c r="A518" s="76">
        <v>3348</v>
      </c>
      <c r="B518" s="481" t="s">
        <v>184</v>
      </c>
      <c r="C518" s="384"/>
      <c r="D518" s="384"/>
      <c r="E518" s="442"/>
      <c r="F518" s="470"/>
    </row>
    <row r="519" spans="1:6" ht="12" customHeight="1">
      <c r="A519" s="387"/>
      <c r="B519" s="388" t="s">
        <v>121</v>
      </c>
      <c r="C519" s="384"/>
      <c r="D519" s="384"/>
      <c r="E519" s="442"/>
      <c r="F519" s="470"/>
    </row>
    <row r="520" spans="1:6" ht="12" customHeight="1">
      <c r="A520" s="387"/>
      <c r="B520" s="187" t="s">
        <v>319</v>
      </c>
      <c r="C520" s="384"/>
      <c r="D520" s="384"/>
      <c r="E520" s="442"/>
      <c r="F520" s="470"/>
    </row>
    <row r="521" spans="1:6" ht="12" customHeight="1">
      <c r="A521" s="387"/>
      <c r="B521" s="389" t="s">
        <v>303</v>
      </c>
      <c r="C521" s="804">
        <v>400</v>
      </c>
      <c r="D521" s="804">
        <v>400</v>
      </c>
      <c r="E521" s="780">
        <f>SUM(D521/C521)</f>
        <v>1</v>
      </c>
      <c r="F521" s="602"/>
    </row>
    <row r="522" spans="1:6" ht="12" customHeight="1">
      <c r="A522" s="387"/>
      <c r="B522" s="306" t="s">
        <v>126</v>
      </c>
      <c r="C522" s="804"/>
      <c r="D522" s="804"/>
      <c r="E522" s="442"/>
      <c r="F522" s="515"/>
    </row>
    <row r="523" spans="1:6" ht="12" customHeight="1">
      <c r="A523" s="387"/>
      <c r="B523" s="306" t="s">
        <v>313</v>
      </c>
      <c r="C523" s="384"/>
      <c r="D523" s="384"/>
      <c r="E523" s="442"/>
      <c r="F523" s="470"/>
    </row>
    <row r="524" spans="1:6" ht="12" customHeight="1" thickBot="1">
      <c r="A524" s="387"/>
      <c r="B524" s="454" t="s">
        <v>94</v>
      </c>
      <c r="C524" s="805"/>
      <c r="D524" s="805"/>
      <c r="E524" s="831"/>
      <c r="F524" s="488"/>
    </row>
    <row r="525" spans="1:6" ht="12" customHeight="1" thickBot="1">
      <c r="A525" s="399"/>
      <c r="B525" s="458" t="s">
        <v>143</v>
      </c>
      <c r="C525" s="394">
        <f>SUM(C521:C524)</f>
        <v>400</v>
      </c>
      <c r="D525" s="394">
        <f>SUM(D521:D524)</f>
        <v>400</v>
      </c>
      <c r="E525" s="893">
        <f>SUM(D525/C525)</f>
        <v>1</v>
      </c>
      <c r="F525" s="474"/>
    </row>
    <row r="526" spans="1:6" ht="12" customHeight="1">
      <c r="A526" s="76">
        <v>3349</v>
      </c>
      <c r="B526" s="481" t="s">
        <v>400</v>
      </c>
      <c r="C526" s="384"/>
      <c r="D526" s="384"/>
      <c r="E526" s="442"/>
      <c r="F526" s="470"/>
    </row>
    <row r="527" spans="1:6" ht="12" customHeight="1">
      <c r="A527" s="387"/>
      <c r="B527" s="388" t="s">
        <v>121</v>
      </c>
      <c r="C527" s="384"/>
      <c r="D527" s="384"/>
      <c r="E527" s="442"/>
      <c r="F527" s="470"/>
    </row>
    <row r="528" spans="1:6" ht="12" customHeight="1">
      <c r="A528" s="387"/>
      <c r="B528" s="187" t="s">
        <v>319</v>
      </c>
      <c r="C528" s="384"/>
      <c r="D528" s="384"/>
      <c r="E528" s="442"/>
      <c r="F528" s="470"/>
    </row>
    <row r="529" spans="1:6" ht="12" customHeight="1">
      <c r="A529" s="387"/>
      <c r="B529" s="389" t="s">
        <v>303</v>
      </c>
      <c r="C529" s="804">
        <v>2880</v>
      </c>
      <c r="D529" s="804">
        <v>2880</v>
      </c>
      <c r="E529" s="780">
        <f>SUM(D529/C529)</f>
        <v>1</v>
      </c>
      <c r="F529" s="602"/>
    </row>
    <row r="530" spans="1:6" ht="12" customHeight="1">
      <c r="A530" s="387"/>
      <c r="B530" s="306" t="s">
        <v>126</v>
      </c>
      <c r="C530" s="804"/>
      <c r="D530" s="804"/>
      <c r="E530" s="442"/>
      <c r="F530" s="515"/>
    </row>
    <row r="531" spans="1:6" ht="12" customHeight="1">
      <c r="A531" s="387"/>
      <c r="B531" s="306" t="s">
        <v>313</v>
      </c>
      <c r="C531" s="384"/>
      <c r="D531" s="384"/>
      <c r="E531" s="442"/>
      <c r="F531" s="470"/>
    </row>
    <row r="532" spans="1:6" ht="12" customHeight="1" thickBot="1">
      <c r="A532" s="387"/>
      <c r="B532" s="454" t="s">
        <v>94</v>
      </c>
      <c r="C532" s="805"/>
      <c r="D532" s="805"/>
      <c r="E532" s="831"/>
      <c r="F532" s="488"/>
    </row>
    <row r="533" spans="1:6" ht="12" customHeight="1" thickBot="1">
      <c r="A533" s="399"/>
      <c r="B533" s="458" t="s">
        <v>143</v>
      </c>
      <c r="C533" s="394">
        <f>SUM(C529:C532)</f>
        <v>2880</v>
      </c>
      <c r="D533" s="394">
        <f>SUM(D529:D532)</f>
        <v>2880</v>
      </c>
      <c r="E533" s="832">
        <f>SUM(D533/C533)</f>
        <v>1</v>
      </c>
      <c r="F533" s="474"/>
    </row>
    <row r="534" spans="1:6" ht="12" customHeight="1">
      <c r="A534" s="400">
        <v>3350</v>
      </c>
      <c r="B534" s="218" t="s">
        <v>314</v>
      </c>
      <c r="C534" s="384"/>
      <c r="D534" s="384"/>
      <c r="E534" s="442"/>
      <c r="F534" s="470"/>
    </row>
    <row r="535" spans="1:6" ht="12" customHeight="1">
      <c r="A535" s="387"/>
      <c r="B535" s="388" t="s">
        <v>121</v>
      </c>
      <c r="C535" s="305"/>
      <c r="D535" s="305"/>
      <c r="E535" s="442"/>
      <c r="F535" s="470"/>
    </row>
    <row r="536" spans="1:6" ht="12" customHeight="1">
      <c r="A536" s="387"/>
      <c r="B536" s="187" t="s">
        <v>319</v>
      </c>
      <c r="C536" s="305"/>
      <c r="D536" s="305"/>
      <c r="E536" s="442"/>
      <c r="F536" s="602"/>
    </row>
    <row r="537" spans="1:6" ht="12" customHeight="1">
      <c r="A537" s="387"/>
      <c r="B537" s="389" t="s">
        <v>303</v>
      </c>
      <c r="C537" s="804">
        <v>1000</v>
      </c>
      <c r="D537" s="804">
        <v>100</v>
      </c>
      <c r="E537" s="780">
        <f>SUM(D537/C537)</f>
        <v>0.1</v>
      </c>
      <c r="F537" s="602"/>
    </row>
    <row r="538" spans="1:6" ht="12" customHeight="1">
      <c r="A538" s="387"/>
      <c r="B538" s="306" t="s">
        <v>126</v>
      </c>
      <c r="C538" s="804"/>
      <c r="D538" s="804"/>
      <c r="E538" s="442"/>
      <c r="F538" s="601"/>
    </row>
    <row r="539" spans="1:6" ht="12" customHeight="1">
      <c r="A539" s="387"/>
      <c r="B539" s="306" t="s">
        <v>313</v>
      </c>
      <c r="C539" s="305"/>
      <c r="D539" s="305"/>
      <c r="E539" s="442"/>
      <c r="F539" s="470"/>
    </row>
    <row r="540" spans="1:6" ht="12" customHeight="1" thickBot="1">
      <c r="A540" s="387"/>
      <c r="B540" s="454" t="s">
        <v>94</v>
      </c>
      <c r="C540" s="806"/>
      <c r="D540" s="806"/>
      <c r="E540" s="831"/>
      <c r="F540" s="488"/>
    </row>
    <row r="541" spans="1:6" ht="12" thickBot="1">
      <c r="A541" s="399"/>
      <c r="B541" s="458" t="s">
        <v>143</v>
      </c>
      <c r="C541" s="394">
        <f>SUM(C535:C540)</f>
        <v>1000</v>
      </c>
      <c r="D541" s="394">
        <f>SUM(D535:D540)</f>
        <v>100</v>
      </c>
      <c r="E541" s="832">
        <f>SUM(D541/C541)</f>
        <v>0.1</v>
      </c>
      <c r="F541" s="474"/>
    </row>
    <row r="542" spans="1:6" ht="11.25">
      <c r="A542" s="400">
        <v>3351</v>
      </c>
      <c r="B542" s="218" t="s">
        <v>429</v>
      </c>
      <c r="C542" s="384"/>
      <c r="D542" s="384"/>
      <c r="E542" s="442"/>
      <c r="F542" s="439"/>
    </row>
    <row r="543" spans="1:6" ht="11.25">
      <c r="A543" s="387"/>
      <c r="B543" s="388" t="s">
        <v>121</v>
      </c>
      <c r="C543" s="305"/>
      <c r="D543" s="305"/>
      <c r="E543" s="442"/>
      <c r="F543" s="443"/>
    </row>
    <row r="544" spans="1:6" ht="11.25">
      <c r="A544" s="387"/>
      <c r="B544" s="187" t="s">
        <v>319</v>
      </c>
      <c r="C544" s="305"/>
      <c r="D544" s="305"/>
      <c r="E544" s="442"/>
      <c r="F544" s="443"/>
    </row>
    <row r="545" spans="1:6" ht="12">
      <c r="A545" s="387"/>
      <c r="B545" s="389" t="s">
        <v>303</v>
      </c>
      <c r="C545" s="804">
        <v>1150</v>
      </c>
      <c r="D545" s="804">
        <v>1150</v>
      </c>
      <c r="E545" s="780">
        <f>SUM(D545/C545)</f>
        <v>1</v>
      </c>
      <c r="F545" s="602"/>
    </row>
    <row r="546" spans="1:6" ht="11.25">
      <c r="A546" s="387"/>
      <c r="B546" s="306" t="s">
        <v>126</v>
      </c>
      <c r="C546" s="804">
        <v>18850</v>
      </c>
      <c r="D546" s="804">
        <v>18850</v>
      </c>
      <c r="E546" s="780">
        <f>SUM(D546/C546)</f>
        <v>1</v>
      </c>
      <c r="F546" s="443"/>
    </row>
    <row r="547" spans="1:6" ht="11.25">
      <c r="A547" s="387"/>
      <c r="B547" s="306" t="s">
        <v>313</v>
      </c>
      <c r="C547" s="305"/>
      <c r="D547" s="305"/>
      <c r="E547" s="442"/>
      <c r="F547" s="443"/>
    </row>
    <row r="548" spans="1:6" ht="12" thickBot="1">
      <c r="A548" s="387"/>
      <c r="B548" s="454" t="s">
        <v>94</v>
      </c>
      <c r="C548" s="806"/>
      <c r="D548" s="806"/>
      <c r="E548" s="831"/>
      <c r="F548" s="472"/>
    </row>
    <row r="549" spans="1:6" ht="12" thickBot="1">
      <c r="A549" s="399"/>
      <c r="B549" s="458" t="s">
        <v>143</v>
      </c>
      <c r="C549" s="394">
        <f>SUM(C543:C548)</f>
        <v>20000</v>
      </c>
      <c r="D549" s="394">
        <f>SUM(D543:D548)</f>
        <v>20000</v>
      </c>
      <c r="E549" s="832">
        <f>SUM(D549/C549)</f>
        <v>1</v>
      </c>
      <c r="F549" s="488"/>
    </row>
    <row r="550" spans="1:6" ht="11.25">
      <c r="A550" s="76">
        <v>3352</v>
      </c>
      <c r="B550" s="481" t="s">
        <v>522</v>
      </c>
      <c r="C550" s="384"/>
      <c r="D550" s="384"/>
      <c r="E550" s="442"/>
      <c r="F550" s="470"/>
    </row>
    <row r="551" spans="1:6" ht="11.25">
      <c r="A551" s="387"/>
      <c r="B551" s="388" t="s">
        <v>121</v>
      </c>
      <c r="C551" s="305"/>
      <c r="D551" s="305"/>
      <c r="E551" s="442"/>
      <c r="F551" s="470"/>
    </row>
    <row r="552" spans="1:6" ht="11.25">
      <c r="A552" s="387"/>
      <c r="B552" s="187" t="s">
        <v>319</v>
      </c>
      <c r="C552" s="305"/>
      <c r="D552" s="305"/>
      <c r="E552" s="442"/>
      <c r="F552" s="470"/>
    </row>
    <row r="553" spans="1:6" ht="12">
      <c r="A553" s="387"/>
      <c r="B553" s="389" t="s">
        <v>303</v>
      </c>
      <c r="C553" s="804"/>
      <c r="D553" s="804">
        <v>17000</v>
      </c>
      <c r="E553" s="442"/>
      <c r="F553" s="602"/>
    </row>
    <row r="554" spans="1:6" ht="12">
      <c r="A554" s="387"/>
      <c r="B554" s="306" t="s">
        <v>126</v>
      </c>
      <c r="C554" s="804">
        <v>18000</v>
      </c>
      <c r="D554" s="804"/>
      <c r="E554" s="442">
        <f>SUM(D554/C554)</f>
        <v>0</v>
      </c>
      <c r="F554" s="602"/>
    </row>
    <row r="555" spans="1:6" ht="11.25">
      <c r="A555" s="387"/>
      <c r="B555" s="306" t="s">
        <v>313</v>
      </c>
      <c r="C555" s="804"/>
      <c r="D555" s="804"/>
      <c r="E555" s="442"/>
      <c r="F555" s="470"/>
    </row>
    <row r="556" spans="1:6" ht="11.25">
      <c r="A556" s="387"/>
      <c r="B556" s="306" t="s">
        <v>126</v>
      </c>
      <c r="C556" s="305"/>
      <c r="D556" s="390"/>
      <c r="E556" s="442"/>
      <c r="F556" s="471"/>
    </row>
    <row r="557" spans="1:6" ht="12" thickBot="1">
      <c r="A557" s="387"/>
      <c r="B557" s="454" t="s">
        <v>94</v>
      </c>
      <c r="C557" s="806"/>
      <c r="D557" s="803"/>
      <c r="E557" s="831"/>
      <c r="F557" s="488"/>
    </row>
    <row r="558" spans="1:6" ht="12" thickBot="1">
      <c r="A558" s="399"/>
      <c r="B558" s="458" t="s">
        <v>143</v>
      </c>
      <c r="C558" s="394">
        <f>SUM(C551:C557)</f>
        <v>18000</v>
      </c>
      <c r="D558" s="810">
        <f>SUM(D551:D557)</f>
        <v>17000</v>
      </c>
      <c r="E558" s="832">
        <f>SUM(D558/C558)</f>
        <v>0.9444444444444444</v>
      </c>
      <c r="F558" s="474"/>
    </row>
    <row r="559" spans="1:6" ht="12" customHeight="1">
      <c r="A559" s="76">
        <v>3355</v>
      </c>
      <c r="B559" s="218" t="s">
        <v>42</v>
      </c>
      <c r="C559" s="384"/>
      <c r="D559" s="384"/>
      <c r="E559" s="442"/>
      <c r="F559" s="470"/>
    </row>
    <row r="560" spans="1:6" ht="12" customHeight="1">
      <c r="A560" s="387"/>
      <c r="B560" s="388" t="s">
        <v>121</v>
      </c>
      <c r="C560" s="804">
        <v>2200</v>
      </c>
      <c r="D560" s="804">
        <v>2200</v>
      </c>
      <c r="E560" s="780">
        <f>SUM(D560/C560)</f>
        <v>1</v>
      </c>
      <c r="F560" s="470"/>
    </row>
    <row r="561" spans="1:6" ht="12" customHeight="1">
      <c r="A561" s="387"/>
      <c r="B561" s="187" t="s">
        <v>319</v>
      </c>
      <c r="C561" s="804">
        <v>800</v>
      </c>
      <c r="D561" s="804">
        <v>800</v>
      </c>
      <c r="E561" s="780">
        <f>SUM(D561/C561)</f>
        <v>1</v>
      </c>
      <c r="F561" s="602"/>
    </row>
    <row r="562" spans="1:6" ht="12" customHeight="1">
      <c r="A562" s="387"/>
      <c r="B562" s="389" t="s">
        <v>303</v>
      </c>
      <c r="C562" s="804">
        <v>6000</v>
      </c>
      <c r="D562" s="804">
        <v>7000</v>
      </c>
      <c r="E562" s="780">
        <f>SUM(D562/C562)</f>
        <v>1.1666666666666667</v>
      </c>
      <c r="F562" s="470"/>
    </row>
    <row r="563" spans="1:6" ht="12" customHeight="1">
      <c r="A563" s="387"/>
      <c r="B563" s="306" t="s">
        <v>126</v>
      </c>
      <c r="C563" s="804"/>
      <c r="D563" s="804"/>
      <c r="E563" s="442"/>
      <c r="F563" s="470"/>
    </row>
    <row r="564" spans="1:6" ht="12" customHeight="1">
      <c r="A564" s="387"/>
      <c r="B564" s="306" t="s">
        <v>313</v>
      </c>
      <c r="C564" s="384"/>
      <c r="D564" s="804"/>
      <c r="E564" s="442"/>
      <c r="F564" s="470"/>
    </row>
    <row r="565" spans="1:6" ht="12" customHeight="1" thickBot="1">
      <c r="A565" s="387"/>
      <c r="B565" s="454" t="s">
        <v>94</v>
      </c>
      <c r="C565" s="808"/>
      <c r="D565" s="808"/>
      <c r="E565" s="831"/>
      <c r="F565" s="488"/>
    </row>
    <row r="566" spans="1:6" ht="12" customHeight="1" thickBot="1">
      <c r="A566" s="399"/>
      <c r="B566" s="458" t="s">
        <v>143</v>
      </c>
      <c r="C566" s="394">
        <f>SUM(C560:C565)</f>
        <v>9000</v>
      </c>
      <c r="D566" s="394">
        <f>SUM(D560:D565)</f>
        <v>10000</v>
      </c>
      <c r="E566" s="832">
        <f>SUM(D566/C566)</f>
        <v>1.1111111111111112</v>
      </c>
      <c r="F566" s="474"/>
    </row>
    <row r="567" spans="1:6" ht="12" customHeight="1">
      <c r="A567" s="76">
        <v>3356</v>
      </c>
      <c r="B567" s="218" t="s">
        <v>23</v>
      </c>
      <c r="C567" s="384"/>
      <c r="D567" s="384"/>
      <c r="E567" s="442"/>
      <c r="F567" s="470"/>
    </row>
    <row r="568" spans="1:6" ht="12" customHeight="1">
      <c r="A568" s="387"/>
      <c r="B568" s="388" t="s">
        <v>121</v>
      </c>
      <c r="C568" s="804"/>
      <c r="D568" s="804"/>
      <c r="E568" s="442"/>
      <c r="F568" s="470"/>
    </row>
    <row r="569" spans="1:6" ht="12" customHeight="1">
      <c r="A569" s="387"/>
      <c r="B569" s="187" t="s">
        <v>319</v>
      </c>
      <c r="C569" s="804"/>
      <c r="D569" s="804"/>
      <c r="E569" s="442"/>
      <c r="F569" s="470"/>
    </row>
    <row r="570" spans="1:6" ht="12" customHeight="1">
      <c r="A570" s="387"/>
      <c r="B570" s="389" t="s">
        <v>303</v>
      </c>
      <c r="C570" s="804"/>
      <c r="D570" s="804"/>
      <c r="E570" s="442"/>
      <c r="F570" s="601"/>
    </row>
    <row r="571" spans="1:6" ht="12" customHeight="1">
      <c r="A571" s="387"/>
      <c r="B571" s="306" t="s">
        <v>126</v>
      </c>
      <c r="C571" s="804"/>
      <c r="D571" s="804"/>
      <c r="E571" s="442"/>
      <c r="F571" s="470"/>
    </row>
    <row r="572" spans="1:6" ht="12" customHeight="1">
      <c r="A572" s="387"/>
      <c r="B572" s="306" t="s">
        <v>313</v>
      </c>
      <c r="C572" s="804">
        <v>25000</v>
      </c>
      <c r="D572" s="804">
        <v>15000</v>
      </c>
      <c r="E572" s="780">
        <f>SUM(D572/C572)</f>
        <v>0.6</v>
      </c>
      <c r="F572" s="470"/>
    </row>
    <row r="573" spans="1:6" ht="12" customHeight="1" thickBot="1">
      <c r="A573" s="387"/>
      <c r="B573" s="454" t="s">
        <v>94</v>
      </c>
      <c r="C573" s="805"/>
      <c r="D573" s="805"/>
      <c r="E573" s="831"/>
      <c r="F573" s="488"/>
    </row>
    <row r="574" spans="1:6" ht="12" customHeight="1" thickBot="1">
      <c r="A574" s="399"/>
      <c r="B574" s="458" t="s">
        <v>143</v>
      </c>
      <c r="C574" s="394">
        <f>SUM(C568:C573)</f>
        <v>25000</v>
      </c>
      <c r="D574" s="394">
        <f>SUM(D568:D573)</f>
        <v>15000</v>
      </c>
      <c r="E574" s="893">
        <f>SUM(D574/C574)</f>
        <v>0.6</v>
      </c>
      <c r="F574" s="474"/>
    </row>
    <row r="575" spans="1:6" ht="12" customHeight="1">
      <c r="A575" s="76">
        <v>3357</v>
      </c>
      <c r="B575" s="218" t="s">
        <v>43</v>
      </c>
      <c r="C575" s="384"/>
      <c r="D575" s="384"/>
      <c r="E575" s="442"/>
      <c r="F575" s="470"/>
    </row>
    <row r="576" spans="1:6" ht="12" customHeight="1">
      <c r="A576" s="387"/>
      <c r="B576" s="388" t="s">
        <v>121</v>
      </c>
      <c r="C576" s="804">
        <v>800</v>
      </c>
      <c r="D576" s="804">
        <v>800</v>
      </c>
      <c r="E576" s="780">
        <f>SUM(D576/C576)</f>
        <v>1</v>
      </c>
      <c r="F576" s="470"/>
    </row>
    <row r="577" spans="1:6" ht="12" customHeight="1">
      <c r="A577" s="387"/>
      <c r="B577" s="187" t="s">
        <v>319</v>
      </c>
      <c r="C577" s="804">
        <v>450</v>
      </c>
      <c r="D577" s="804">
        <v>450</v>
      </c>
      <c r="E577" s="780">
        <f>SUM(D577/C577)</f>
        <v>1</v>
      </c>
      <c r="F577" s="470"/>
    </row>
    <row r="578" spans="1:6" ht="12" customHeight="1">
      <c r="A578" s="387"/>
      <c r="B578" s="389" t="s">
        <v>303</v>
      </c>
      <c r="C578" s="804">
        <v>3750</v>
      </c>
      <c r="D578" s="804">
        <v>3750</v>
      </c>
      <c r="E578" s="780">
        <f>SUM(D578/C578)</f>
        <v>1</v>
      </c>
      <c r="F578" s="602"/>
    </row>
    <row r="579" spans="1:6" ht="12" customHeight="1">
      <c r="A579" s="387"/>
      <c r="B579" s="306" t="s">
        <v>126</v>
      </c>
      <c r="C579" s="804"/>
      <c r="D579" s="804"/>
      <c r="E579" s="442"/>
      <c r="F579" s="470"/>
    </row>
    <row r="580" spans="1:6" ht="12" customHeight="1">
      <c r="A580" s="387"/>
      <c r="B580" s="306" t="s">
        <v>313</v>
      </c>
      <c r="C580" s="384"/>
      <c r="D580" s="384"/>
      <c r="E580" s="442"/>
      <c r="F580" s="470"/>
    </row>
    <row r="581" spans="1:6" ht="12" customHeight="1" thickBot="1">
      <c r="A581" s="387"/>
      <c r="B581" s="454" t="s">
        <v>94</v>
      </c>
      <c r="C581" s="805"/>
      <c r="D581" s="808"/>
      <c r="E581" s="831"/>
      <c r="F581" s="488"/>
    </row>
    <row r="582" spans="1:6" ht="12" customHeight="1" thickBot="1">
      <c r="A582" s="399"/>
      <c r="B582" s="458" t="s">
        <v>143</v>
      </c>
      <c r="C582" s="394">
        <f>SUM(C576:C581)</f>
        <v>5000</v>
      </c>
      <c r="D582" s="394">
        <f>SUM(D576:D581)</f>
        <v>5000</v>
      </c>
      <c r="E582" s="832">
        <f>SUM(D582/C582)</f>
        <v>1</v>
      </c>
      <c r="F582" s="474"/>
    </row>
    <row r="583" spans="1:6" ht="12" customHeight="1">
      <c r="A583" s="76">
        <v>3358</v>
      </c>
      <c r="B583" s="218" t="s">
        <v>379</v>
      </c>
      <c r="C583" s="384"/>
      <c r="D583" s="384"/>
      <c r="E583" s="442"/>
      <c r="F583" s="470"/>
    </row>
    <row r="584" spans="1:6" ht="12" customHeight="1">
      <c r="A584" s="387"/>
      <c r="B584" s="388" t="s">
        <v>121</v>
      </c>
      <c r="C584" s="804"/>
      <c r="D584" s="804"/>
      <c r="E584" s="442"/>
      <c r="F584" s="470"/>
    </row>
    <row r="585" spans="1:6" ht="12" customHeight="1">
      <c r="A585" s="387"/>
      <c r="B585" s="187" t="s">
        <v>319</v>
      </c>
      <c r="C585" s="804"/>
      <c r="D585" s="804"/>
      <c r="E585" s="442"/>
      <c r="F585" s="470"/>
    </row>
    <row r="586" spans="1:6" ht="12" customHeight="1">
      <c r="A586" s="387"/>
      <c r="B586" s="389" t="s">
        <v>303</v>
      </c>
      <c r="C586" s="804">
        <v>500</v>
      </c>
      <c r="D586" s="804">
        <v>500</v>
      </c>
      <c r="E586" s="780">
        <f>SUM(D586/C586)</f>
        <v>1</v>
      </c>
      <c r="F586" s="602"/>
    </row>
    <row r="587" spans="1:6" ht="12" customHeight="1">
      <c r="A587" s="387"/>
      <c r="B587" s="306" t="s">
        <v>126</v>
      </c>
      <c r="C587" s="804"/>
      <c r="D587" s="804"/>
      <c r="E587" s="442"/>
      <c r="F587" s="470"/>
    </row>
    <row r="588" spans="1:6" ht="12" customHeight="1">
      <c r="A588" s="387"/>
      <c r="B588" s="306" t="s">
        <v>313</v>
      </c>
      <c r="C588" s="384"/>
      <c r="D588" s="384"/>
      <c r="E588" s="442"/>
      <c r="F588" s="470"/>
    </row>
    <row r="589" spans="1:6" ht="12" customHeight="1" thickBot="1">
      <c r="A589" s="387"/>
      <c r="B589" s="454" t="s">
        <v>94</v>
      </c>
      <c r="C589" s="805"/>
      <c r="D589" s="805"/>
      <c r="E589" s="442"/>
      <c r="F589" s="488"/>
    </row>
    <row r="590" spans="1:6" ht="12" customHeight="1" thickBot="1">
      <c r="A590" s="399"/>
      <c r="B590" s="458" t="s">
        <v>143</v>
      </c>
      <c r="C590" s="394">
        <f>SUM(C584:C589)</f>
        <v>500</v>
      </c>
      <c r="D590" s="394">
        <f>SUM(D584:D589)</f>
        <v>500</v>
      </c>
      <c r="E590" s="832">
        <f>SUM(D590/C590)</f>
        <v>1</v>
      </c>
      <c r="F590" s="474"/>
    </row>
    <row r="591" spans="1:6" ht="12" customHeight="1">
      <c r="A591" s="76">
        <v>3360</v>
      </c>
      <c r="B591" s="218" t="s">
        <v>417</v>
      </c>
      <c r="C591" s="384"/>
      <c r="D591" s="384"/>
      <c r="E591" s="442"/>
      <c r="F591" s="470"/>
    </row>
    <row r="592" spans="1:6" ht="12" customHeight="1">
      <c r="A592" s="387"/>
      <c r="B592" s="388" t="s">
        <v>121</v>
      </c>
      <c r="C592" s="804"/>
      <c r="D592" s="804"/>
      <c r="E592" s="442"/>
      <c r="F592" s="470"/>
    </row>
    <row r="593" spans="1:6" ht="12" customHeight="1">
      <c r="A593" s="387"/>
      <c r="B593" s="187" t="s">
        <v>319</v>
      </c>
      <c r="C593" s="804"/>
      <c r="D593" s="804"/>
      <c r="E593" s="442"/>
      <c r="F593" s="602"/>
    </row>
    <row r="594" spans="1:6" ht="12" customHeight="1">
      <c r="A594" s="387"/>
      <c r="B594" s="389" t="s">
        <v>303</v>
      </c>
      <c r="C594" s="804">
        <v>2000</v>
      </c>
      <c r="D594" s="804">
        <v>2000</v>
      </c>
      <c r="E594" s="780">
        <f>SUM(D594/C594)</f>
        <v>1</v>
      </c>
      <c r="F594" s="602"/>
    </row>
    <row r="595" spans="1:6" ht="12" customHeight="1">
      <c r="A595" s="387"/>
      <c r="B595" s="306" t="s">
        <v>126</v>
      </c>
      <c r="C595" s="804"/>
      <c r="D595" s="804"/>
      <c r="E595" s="442"/>
      <c r="F595" s="470"/>
    </row>
    <row r="596" spans="1:6" ht="12" customHeight="1">
      <c r="A596" s="387"/>
      <c r="B596" s="306" t="s">
        <v>313</v>
      </c>
      <c r="C596" s="804"/>
      <c r="D596" s="804"/>
      <c r="E596" s="442"/>
      <c r="F596" s="470"/>
    </row>
    <row r="597" spans="1:6" ht="12" customHeight="1" thickBot="1">
      <c r="A597" s="387"/>
      <c r="B597" s="454" t="s">
        <v>94</v>
      </c>
      <c r="C597" s="405"/>
      <c r="D597" s="405"/>
      <c r="E597" s="831"/>
      <c r="F597" s="488"/>
    </row>
    <row r="598" spans="1:6" ht="12" customHeight="1" thickBot="1">
      <c r="A598" s="399"/>
      <c r="B598" s="458" t="s">
        <v>143</v>
      </c>
      <c r="C598" s="394">
        <f>SUM(C594:C597)</f>
        <v>2000</v>
      </c>
      <c r="D598" s="394">
        <f>SUM(D594:D597)</f>
        <v>2000</v>
      </c>
      <c r="E598" s="832">
        <f>SUM(D598/C598)</f>
        <v>1</v>
      </c>
      <c r="F598" s="474"/>
    </row>
    <row r="599" spans="1:6" ht="12" customHeight="1">
      <c r="A599" s="76">
        <v>3362</v>
      </c>
      <c r="B599" s="218" t="s">
        <v>535</v>
      </c>
      <c r="C599" s="384"/>
      <c r="D599" s="384"/>
      <c r="E599" s="442"/>
      <c r="F599" s="470"/>
    </row>
    <row r="600" spans="1:6" ht="12" customHeight="1">
      <c r="A600" s="387"/>
      <c r="B600" s="680" t="s">
        <v>121</v>
      </c>
      <c r="C600" s="804">
        <v>100</v>
      </c>
      <c r="D600" s="804">
        <v>130</v>
      </c>
      <c r="E600" s="780">
        <f>SUM(D600/C600)</f>
        <v>1.3</v>
      </c>
      <c r="F600" s="470"/>
    </row>
    <row r="601" spans="1:6" ht="12" customHeight="1">
      <c r="A601" s="387"/>
      <c r="B601" s="187" t="s">
        <v>319</v>
      </c>
      <c r="C601" s="804">
        <v>70</v>
      </c>
      <c r="D601" s="804">
        <v>70</v>
      </c>
      <c r="E601" s="780">
        <f>SUM(D601/C601)</f>
        <v>1</v>
      </c>
      <c r="F601" s="470"/>
    </row>
    <row r="602" spans="1:6" ht="12" customHeight="1">
      <c r="A602" s="387"/>
      <c r="B602" s="389" t="s">
        <v>303</v>
      </c>
      <c r="C602" s="804">
        <v>3830</v>
      </c>
      <c r="D602" s="804">
        <v>2800</v>
      </c>
      <c r="E602" s="780">
        <f>SUM(D602/C602)</f>
        <v>0.7310704960835509</v>
      </c>
      <c r="F602" s="602"/>
    </row>
    <row r="603" spans="1:6" ht="12" customHeight="1">
      <c r="A603" s="387"/>
      <c r="B603" s="306" t="s">
        <v>126</v>
      </c>
      <c r="C603" s="804"/>
      <c r="D603" s="804"/>
      <c r="E603" s="780"/>
      <c r="F603" s="470"/>
    </row>
    <row r="604" spans="1:6" ht="12" customHeight="1">
      <c r="A604" s="387"/>
      <c r="B604" s="306" t="s">
        <v>313</v>
      </c>
      <c r="C604" s="804"/>
      <c r="D604" s="804"/>
      <c r="E604" s="442"/>
      <c r="F604" s="470"/>
    </row>
    <row r="605" spans="1:6" ht="12" customHeight="1" thickBot="1">
      <c r="A605" s="387"/>
      <c r="B605" s="454" t="s">
        <v>290</v>
      </c>
      <c r="C605" s="808">
        <v>1000</v>
      </c>
      <c r="D605" s="808"/>
      <c r="E605" s="831">
        <f>SUM(D605/C605)</f>
        <v>0</v>
      </c>
      <c r="F605" s="488"/>
    </row>
    <row r="606" spans="1:6" ht="12" customHeight="1" thickBot="1">
      <c r="A606" s="399"/>
      <c r="B606" s="458" t="s">
        <v>143</v>
      </c>
      <c r="C606" s="394">
        <f>SUM(C600:C605)</f>
        <v>5000</v>
      </c>
      <c r="D606" s="394">
        <f>SUM(D600:D605)</f>
        <v>3000</v>
      </c>
      <c r="E606" s="832">
        <f>SUM(D606/C606)</f>
        <v>0.6</v>
      </c>
      <c r="F606" s="474"/>
    </row>
    <row r="607" spans="1:6" ht="12" customHeight="1" thickBot="1">
      <c r="A607" s="483">
        <v>3400</v>
      </c>
      <c r="B607" s="494" t="s">
        <v>99</v>
      </c>
      <c r="C607" s="394">
        <f>SUM(C608+C649)</f>
        <v>235000</v>
      </c>
      <c r="D607" s="394">
        <f>SUM(D608+D649)</f>
        <v>227922</v>
      </c>
      <c r="E607" s="832">
        <f>SUM(D607/C607)</f>
        <v>0.9698808510638298</v>
      </c>
      <c r="F607" s="474"/>
    </row>
    <row r="608" spans="1:6" ht="12" customHeight="1" thickBot="1">
      <c r="A608" s="76">
        <v>3410</v>
      </c>
      <c r="B608" s="406" t="s">
        <v>100</v>
      </c>
      <c r="C608" s="394">
        <f>SUM(C616+C624+C632+C640+C648)</f>
        <v>50000</v>
      </c>
      <c r="D608" s="394">
        <f>SUM(D616+D624+D632+D640+D648)</f>
        <v>50000</v>
      </c>
      <c r="E608" s="832">
        <f>SUM(D608/C608)</f>
        <v>1</v>
      </c>
      <c r="F608" s="474"/>
    </row>
    <row r="609" spans="1:6" s="437" customFormat="1" ht="12" customHeight="1">
      <c r="A609" s="76">
        <v>3412</v>
      </c>
      <c r="B609" s="218" t="s">
        <v>418</v>
      </c>
      <c r="C609" s="384"/>
      <c r="D609" s="384"/>
      <c r="E609" s="442"/>
      <c r="F609" s="469"/>
    </row>
    <row r="610" spans="1:6" ht="12" customHeight="1">
      <c r="A610" s="387"/>
      <c r="B610" s="388" t="s">
        <v>121</v>
      </c>
      <c r="C610" s="305">
        <v>2000</v>
      </c>
      <c r="D610" s="305">
        <v>3000</v>
      </c>
      <c r="E610" s="780">
        <f>SUM(D610/C610)</f>
        <v>1.5</v>
      </c>
      <c r="F610" s="470"/>
    </row>
    <row r="611" spans="1:6" ht="12" customHeight="1">
      <c r="A611" s="387"/>
      <c r="B611" s="187" t="s">
        <v>319</v>
      </c>
      <c r="C611" s="305">
        <v>1000</v>
      </c>
      <c r="D611" s="305">
        <v>1400</v>
      </c>
      <c r="E611" s="780">
        <f>SUM(D611/C611)</f>
        <v>1.4</v>
      </c>
      <c r="F611" s="602"/>
    </row>
    <row r="612" spans="1:6" ht="12" customHeight="1">
      <c r="A612" s="387"/>
      <c r="B612" s="389" t="s">
        <v>303</v>
      </c>
      <c r="C612" s="804">
        <v>5700</v>
      </c>
      <c r="D612" s="804">
        <v>6600</v>
      </c>
      <c r="E612" s="780">
        <f>SUM(D612/C612)</f>
        <v>1.1578947368421053</v>
      </c>
      <c r="F612" s="470"/>
    </row>
    <row r="613" spans="1:6" ht="12" customHeight="1">
      <c r="A613" s="387"/>
      <c r="B613" s="306" t="s">
        <v>126</v>
      </c>
      <c r="C613" s="804"/>
      <c r="D613" s="804"/>
      <c r="E613" s="442"/>
      <c r="F613" s="470"/>
    </row>
    <row r="614" spans="1:6" ht="11.25">
      <c r="A614" s="387"/>
      <c r="B614" s="306" t="s">
        <v>313</v>
      </c>
      <c r="C614" s="305">
        <v>2300</v>
      </c>
      <c r="D614" s="305"/>
      <c r="E614" s="442">
        <f>SUM(D614/C614)</f>
        <v>0</v>
      </c>
      <c r="F614" s="471"/>
    </row>
    <row r="615" spans="1:6" ht="12" thickBot="1">
      <c r="A615" s="387"/>
      <c r="B615" s="454" t="s">
        <v>94</v>
      </c>
      <c r="C615" s="803"/>
      <c r="D615" s="803"/>
      <c r="E615" s="831"/>
      <c r="F615" s="472"/>
    </row>
    <row r="616" spans="1:6" ht="12" customHeight="1" thickBot="1">
      <c r="A616" s="399"/>
      <c r="B616" s="458" t="s">
        <v>143</v>
      </c>
      <c r="C616" s="810">
        <f>SUM(C610:C615)</f>
        <v>11000</v>
      </c>
      <c r="D616" s="810">
        <f>SUM(D610:D615)</f>
        <v>11000</v>
      </c>
      <c r="E616" s="832">
        <f>SUM(D616/C616)</f>
        <v>1</v>
      </c>
      <c r="F616" s="511"/>
    </row>
    <row r="617" spans="1:6" ht="12" customHeight="1">
      <c r="A617" s="76">
        <v>3413</v>
      </c>
      <c r="B617" s="481" t="s">
        <v>147</v>
      </c>
      <c r="C617" s="384"/>
      <c r="D617" s="384"/>
      <c r="E617" s="442"/>
      <c r="F617" s="439"/>
    </row>
    <row r="618" spans="1:6" ht="12" customHeight="1">
      <c r="A618" s="387"/>
      <c r="B618" s="388" t="s">
        <v>121</v>
      </c>
      <c r="C618" s="305">
        <v>1200</v>
      </c>
      <c r="D618" s="305">
        <v>1400</v>
      </c>
      <c r="E618" s="780">
        <f>SUM(D618/C618)</f>
        <v>1.1666666666666667</v>
      </c>
      <c r="F618" s="470"/>
    </row>
    <row r="619" spans="1:6" ht="12" customHeight="1">
      <c r="A619" s="387"/>
      <c r="B619" s="187" t="s">
        <v>319</v>
      </c>
      <c r="C619" s="305">
        <v>750</v>
      </c>
      <c r="D619" s="305">
        <v>1000</v>
      </c>
      <c r="E619" s="780">
        <f>SUM(D619/C619)</f>
        <v>1.3333333333333333</v>
      </c>
      <c r="F619" s="602"/>
    </row>
    <row r="620" spans="1:6" ht="12" customHeight="1">
      <c r="A620" s="387"/>
      <c r="B620" s="389" t="s">
        <v>303</v>
      </c>
      <c r="C620" s="804">
        <v>3050</v>
      </c>
      <c r="D620" s="804">
        <v>6100</v>
      </c>
      <c r="E620" s="780">
        <f>SUM(D620/C620)</f>
        <v>2</v>
      </c>
      <c r="F620" s="602"/>
    </row>
    <row r="621" spans="1:6" ht="12" customHeight="1">
      <c r="A621" s="387"/>
      <c r="B621" s="306" t="s">
        <v>126</v>
      </c>
      <c r="C621" s="804"/>
      <c r="D621" s="804"/>
      <c r="E621" s="780"/>
      <c r="F621" s="470"/>
    </row>
    <row r="622" spans="1:6" ht="12" customHeight="1">
      <c r="A622" s="387"/>
      <c r="B622" s="306" t="s">
        <v>313</v>
      </c>
      <c r="C622" s="305">
        <v>7000</v>
      </c>
      <c r="D622" s="305">
        <v>3500</v>
      </c>
      <c r="E622" s="780">
        <f>SUM(D622/C622)</f>
        <v>0.5</v>
      </c>
      <c r="F622" s="470"/>
    </row>
    <row r="623" spans="1:6" ht="12" customHeight="1" thickBot="1">
      <c r="A623" s="387"/>
      <c r="B623" s="454" t="s">
        <v>94</v>
      </c>
      <c r="C623" s="806"/>
      <c r="D623" s="806"/>
      <c r="E623" s="831"/>
      <c r="F623" s="488"/>
    </row>
    <row r="624" spans="1:6" ht="12" customHeight="1" thickBot="1">
      <c r="A624" s="399"/>
      <c r="B624" s="458" t="s">
        <v>143</v>
      </c>
      <c r="C624" s="810">
        <f>SUM(C618:C623)</f>
        <v>12000</v>
      </c>
      <c r="D624" s="810">
        <f>SUM(D618:D623)</f>
        <v>12000</v>
      </c>
      <c r="E624" s="832">
        <f>SUM(D624/C624)</f>
        <v>1</v>
      </c>
      <c r="F624" s="511"/>
    </row>
    <row r="625" spans="1:6" ht="12" customHeight="1">
      <c r="A625" s="76">
        <v>3414</v>
      </c>
      <c r="B625" s="481" t="s">
        <v>89</v>
      </c>
      <c r="C625" s="384"/>
      <c r="D625" s="384"/>
      <c r="E625" s="442"/>
      <c r="F625" s="439"/>
    </row>
    <row r="626" spans="1:6" ht="12" customHeight="1">
      <c r="A626" s="387"/>
      <c r="B626" s="388" t="s">
        <v>121</v>
      </c>
      <c r="C626" s="305"/>
      <c r="D626" s="305"/>
      <c r="E626" s="442"/>
      <c r="F626" s="470"/>
    </row>
    <row r="627" spans="1:6" ht="12" customHeight="1">
      <c r="A627" s="387"/>
      <c r="B627" s="187" t="s">
        <v>319</v>
      </c>
      <c r="C627" s="305"/>
      <c r="D627" s="305"/>
      <c r="E627" s="442"/>
      <c r="F627" s="602"/>
    </row>
    <row r="628" spans="1:6" ht="12" customHeight="1">
      <c r="A628" s="387"/>
      <c r="B628" s="389" t="s">
        <v>303</v>
      </c>
      <c r="C628" s="804"/>
      <c r="D628" s="804"/>
      <c r="E628" s="442"/>
      <c r="F628" s="602"/>
    </row>
    <row r="629" spans="1:6" ht="12" customHeight="1">
      <c r="A629" s="387"/>
      <c r="B629" s="306" t="s">
        <v>126</v>
      </c>
      <c r="C629" s="804"/>
      <c r="D629" s="804"/>
      <c r="E629" s="442"/>
      <c r="F629" s="470"/>
    </row>
    <row r="630" spans="1:6" ht="12" customHeight="1">
      <c r="A630" s="387"/>
      <c r="B630" s="306" t="s">
        <v>313</v>
      </c>
      <c r="C630" s="305">
        <v>3000</v>
      </c>
      <c r="D630" s="305">
        <v>2174</v>
      </c>
      <c r="E630" s="780">
        <f>SUM(D630/C630)</f>
        <v>0.7246666666666667</v>
      </c>
      <c r="F630" s="470"/>
    </row>
    <row r="631" spans="1:6" ht="12" customHeight="1" thickBot="1">
      <c r="A631" s="387"/>
      <c r="B631" s="454" t="s">
        <v>290</v>
      </c>
      <c r="C631" s="392"/>
      <c r="D631" s="392">
        <v>826</v>
      </c>
      <c r="E631" s="831"/>
      <c r="F631" s="488"/>
    </row>
    <row r="632" spans="1:6" ht="12" customHeight="1" thickBot="1">
      <c r="A632" s="399"/>
      <c r="B632" s="458" t="s">
        <v>143</v>
      </c>
      <c r="C632" s="394">
        <f>SUM(C626:C631)</f>
        <v>3000</v>
      </c>
      <c r="D632" s="394">
        <f>SUM(D626:D631)</f>
        <v>3000</v>
      </c>
      <c r="E632" s="832">
        <f>SUM(D632/C632)</f>
        <v>1</v>
      </c>
      <c r="F632" s="511"/>
    </row>
    <row r="633" spans="1:6" ht="12" customHeight="1">
      <c r="A633" s="76">
        <v>3415</v>
      </c>
      <c r="B633" s="481" t="s">
        <v>64</v>
      </c>
      <c r="C633" s="384"/>
      <c r="D633" s="384"/>
      <c r="E633" s="442"/>
      <c r="F633" s="439" t="s">
        <v>25</v>
      </c>
    </row>
    <row r="634" spans="1:6" ht="12" customHeight="1">
      <c r="A634" s="387"/>
      <c r="B634" s="388" t="s">
        <v>121</v>
      </c>
      <c r="C634" s="305"/>
      <c r="D634" s="305"/>
      <c r="E634" s="442"/>
      <c r="F634" s="470"/>
    </row>
    <row r="635" spans="1:6" ht="12" customHeight="1">
      <c r="A635" s="387"/>
      <c r="B635" s="187" t="s">
        <v>319</v>
      </c>
      <c r="C635" s="305"/>
      <c r="D635" s="305"/>
      <c r="E635" s="442"/>
      <c r="F635" s="470"/>
    </row>
    <row r="636" spans="1:6" ht="12" customHeight="1">
      <c r="A636" s="387"/>
      <c r="B636" s="389" t="s">
        <v>303</v>
      </c>
      <c r="C636" s="305"/>
      <c r="D636" s="305"/>
      <c r="E636" s="442"/>
      <c r="F636" s="602"/>
    </row>
    <row r="637" spans="1:6" ht="12" customHeight="1">
      <c r="A637" s="387"/>
      <c r="B637" s="306" t="s">
        <v>126</v>
      </c>
      <c r="C637" s="305"/>
      <c r="D637" s="305"/>
      <c r="E637" s="442"/>
      <c r="F637" s="602"/>
    </row>
    <row r="638" spans="1:6" ht="12" customHeight="1">
      <c r="A638" s="387"/>
      <c r="B638" s="306" t="s">
        <v>313</v>
      </c>
      <c r="C638" s="305">
        <v>4000</v>
      </c>
      <c r="D638" s="305">
        <v>4000</v>
      </c>
      <c r="E638" s="780">
        <f>SUM(D638/C638)</f>
        <v>1</v>
      </c>
      <c r="F638" s="470"/>
    </row>
    <row r="639" spans="1:6" ht="12" customHeight="1" thickBot="1">
      <c r="A639" s="387"/>
      <c r="B639" s="454" t="s">
        <v>94</v>
      </c>
      <c r="C639" s="806"/>
      <c r="D639" s="806"/>
      <c r="E639" s="831"/>
      <c r="F639" s="488"/>
    </row>
    <row r="640" spans="1:6" ht="12" customHeight="1" thickBot="1">
      <c r="A640" s="399"/>
      <c r="B640" s="458" t="s">
        <v>143</v>
      </c>
      <c r="C640" s="394">
        <f>SUM(C634:C639)</f>
        <v>4000</v>
      </c>
      <c r="D640" s="394">
        <f>SUM(D634:D639)</f>
        <v>4000</v>
      </c>
      <c r="E640" s="832">
        <f>SUM(D640/C640)</f>
        <v>1</v>
      </c>
      <c r="F640" s="511"/>
    </row>
    <row r="641" spans="1:6" ht="12" customHeight="1">
      <c r="A641" s="76">
        <v>3416</v>
      </c>
      <c r="B641" s="481" t="s">
        <v>183</v>
      </c>
      <c r="C641" s="384"/>
      <c r="D641" s="384"/>
      <c r="E641" s="442"/>
      <c r="F641" s="439" t="s">
        <v>25</v>
      </c>
    </row>
    <row r="642" spans="1:6" ht="12" customHeight="1">
      <c r="A642" s="387"/>
      <c r="B642" s="388" t="s">
        <v>121</v>
      </c>
      <c r="C642" s="305"/>
      <c r="D642" s="305"/>
      <c r="E642" s="442"/>
      <c r="F642" s="470"/>
    </row>
    <row r="643" spans="1:6" ht="12" customHeight="1">
      <c r="A643" s="387"/>
      <c r="B643" s="187" t="s">
        <v>319</v>
      </c>
      <c r="C643" s="305"/>
      <c r="D643" s="305"/>
      <c r="E643" s="442"/>
      <c r="F643" s="470"/>
    </row>
    <row r="644" spans="1:6" ht="12" customHeight="1">
      <c r="A644" s="387"/>
      <c r="B644" s="389" t="s">
        <v>303</v>
      </c>
      <c r="C644" s="305"/>
      <c r="D644" s="305"/>
      <c r="E644" s="442"/>
      <c r="F644" s="602"/>
    </row>
    <row r="645" spans="1:6" ht="12" customHeight="1">
      <c r="A645" s="387"/>
      <c r="B645" s="306" t="s">
        <v>126</v>
      </c>
      <c r="C645" s="305"/>
      <c r="D645" s="305"/>
      <c r="E645" s="442"/>
      <c r="F645" s="602"/>
    </row>
    <row r="646" spans="1:6" ht="12" customHeight="1">
      <c r="A646" s="387"/>
      <c r="B646" s="306" t="s">
        <v>313</v>
      </c>
      <c r="C646" s="305">
        <v>20000</v>
      </c>
      <c r="D646" s="305">
        <v>20000</v>
      </c>
      <c r="E646" s="780">
        <f>SUM(D646/C646)</f>
        <v>1</v>
      </c>
      <c r="F646" s="601"/>
    </row>
    <row r="647" spans="1:6" ht="12" customHeight="1" thickBot="1">
      <c r="A647" s="387"/>
      <c r="B647" s="454" t="s">
        <v>94</v>
      </c>
      <c r="C647" s="392"/>
      <c r="D647" s="392"/>
      <c r="E647" s="831"/>
      <c r="F647" s="603"/>
    </row>
    <row r="648" spans="1:6" ht="12" customHeight="1" thickBot="1">
      <c r="A648" s="399"/>
      <c r="B648" s="458" t="s">
        <v>143</v>
      </c>
      <c r="C648" s="394">
        <f>SUM(C642:C647)</f>
        <v>20000</v>
      </c>
      <c r="D648" s="394">
        <f>SUM(D642:D647)</f>
        <v>20000</v>
      </c>
      <c r="E648" s="832">
        <f>SUM(D648/C648)</f>
        <v>1</v>
      </c>
      <c r="F648" s="511"/>
    </row>
    <row r="649" spans="1:6" ht="12" customHeight="1">
      <c r="A649" s="76">
        <v>3420</v>
      </c>
      <c r="B649" s="406" t="s">
        <v>162</v>
      </c>
      <c r="C649" s="384">
        <f>SUM(C665+C673+C681+C713+C689+C697+C705+C721+C729+C737+C746+C754+C762+C657)</f>
        <v>185000</v>
      </c>
      <c r="D649" s="384">
        <f>SUM(D665+D673+D681+D713+D689+D697+D705+D721+D729+D737+D746+D754+D762+D657)</f>
        <v>177922</v>
      </c>
      <c r="E649" s="442">
        <f>SUM(D649/C649)</f>
        <v>0.9617405405405406</v>
      </c>
      <c r="F649" s="439"/>
    </row>
    <row r="650" spans="1:6" ht="12" customHeight="1">
      <c r="A650" s="76">
        <v>3421</v>
      </c>
      <c r="B650" s="481" t="s">
        <v>433</v>
      </c>
      <c r="C650" s="384"/>
      <c r="D650" s="384"/>
      <c r="E650" s="442"/>
      <c r="F650" s="469"/>
    </row>
    <row r="651" spans="1:6" ht="12" customHeight="1">
      <c r="A651" s="387"/>
      <c r="B651" s="388" t="s">
        <v>121</v>
      </c>
      <c r="C651" s="305">
        <v>870</v>
      </c>
      <c r="D651" s="305">
        <v>870</v>
      </c>
      <c r="E651" s="780">
        <f>SUM(D651/C651)</f>
        <v>1</v>
      </c>
      <c r="F651" s="601"/>
    </row>
    <row r="652" spans="1:6" ht="12" customHeight="1">
      <c r="A652" s="387"/>
      <c r="B652" s="187" t="s">
        <v>319</v>
      </c>
      <c r="C652" s="305">
        <v>250</v>
      </c>
      <c r="D652" s="305">
        <v>250</v>
      </c>
      <c r="E652" s="780">
        <f>SUM(D652/C652)</f>
        <v>1</v>
      </c>
      <c r="F652" s="601"/>
    </row>
    <row r="653" spans="1:6" ht="12" customHeight="1">
      <c r="A653" s="387"/>
      <c r="B653" s="389" t="s">
        <v>303</v>
      </c>
      <c r="C653" s="305">
        <v>2880</v>
      </c>
      <c r="D653" s="305">
        <v>2880</v>
      </c>
      <c r="E653" s="780">
        <f>SUM(D653/C653)</f>
        <v>1</v>
      </c>
      <c r="F653" s="602"/>
    </row>
    <row r="654" spans="1:6" ht="12" customHeight="1">
      <c r="A654" s="387"/>
      <c r="B654" s="306" t="s">
        <v>126</v>
      </c>
      <c r="C654" s="305"/>
      <c r="D654" s="305"/>
      <c r="E654" s="442"/>
      <c r="F654" s="476"/>
    </row>
    <row r="655" spans="1:6" ht="12" customHeight="1">
      <c r="A655" s="387"/>
      <c r="B655" s="306" t="s">
        <v>313</v>
      </c>
      <c r="C655" s="305"/>
      <c r="D655" s="305"/>
      <c r="E655" s="442"/>
      <c r="F655" s="443"/>
    </row>
    <row r="656" spans="1:6" ht="12" customHeight="1" thickBot="1">
      <c r="A656" s="387"/>
      <c r="B656" s="454" t="s">
        <v>94</v>
      </c>
      <c r="C656" s="806"/>
      <c r="D656" s="806"/>
      <c r="E656" s="831"/>
      <c r="F656" s="488"/>
    </row>
    <row r="657" spans="1:6" ht="12" customHeight="1" thickBot="1">
      <c r="A657" s="399"/>
      <c r="B657" s="458" t="s">
        <v>143</v>
      </c>
      <c r="C657" s="394">
        <f>SUM(C651:C656)</f>
        <v>4000</v>
      </c>
      <c r="D657" s="394">
        <f>SUM(D651:D656)</f>
        <v>4000</v>
      </c>
      <c r="E657" s="832">
        <f>SUM(D657/C657)</f>
        <v>1</v>
      </c>
      <c r="F657" s="474"/>
    </row>
    <row r="658" spans="1:6" ht="12" customHeight="1">
      <c r="A658" s="76">
        <v>3422</v>
      </c>
      <c r="B658" s="481" t="s">
        <v>149</v>
      </c>
      <c r="C658" s="384"/>
      <c r="D658" s="384"/>
      <c r="E658" s="442"/>
      <c r="F658" s="469"/>
    </row>
    <row r="659" spans="1:6" ht="12" customHeight="1">
      <c r="A659" s="387"/>
      <c r="B659" s="388" t="s">
        <v>121</v>
      </c>
      <c r="C659" s="305">
        <v>19000</v>
      </c>
      <c r="D659" s="305">
        <v>19000</v>
      </c>
      <c r="E659" s="780">
        <f>SUM(D659/C659)</f>
        <v>1</v>
      </c>
      <c r="F659" s="601"/>
    </row>
    <row r="660" spans="1:6" ht="12" customHeight="1">
      <c r="A660" s="387"/>
      <c r="B660" s="187" t="s">
        <v>319</v>
      </c>
      <c r="C660" s="305">
        <v>7000</v>
      </c>
      <c r="D660" s="305">
        <v>7000</v>
      </c>
      <c r="E660" s="780">
        <f>SUM(D660/C660)</f>
        <v>1</v>
      </c>
      <c r="F660" s="601"/>
    </row>
    <row r="661" spans="1:6" ht="12" customHeight="1">
      <c r="A661" s="387"/>
      <c r="B661" s="389" t="s">
        <v>303</v>
      </c>
      <c r="C661" s="305">
        <v>10000</v>
      </c>
      <c r="D661" s="305">
        <v>14000</v>
      </c>
      <c r="E661" s="780">
        <f>SUM(D661/C661)</f>
        <v>1.4</v>
      </c>
      <c r="F661" s="485"/>
    </row>
    <row r="662" spans="1:6" ht="12" customHeight="1">
      <c r="A662" s="387"/>
      <c r="B662" s="306" t="s">
        <v>126</v>
      </c>
      <c r="C662" s="305"/>
      <c r="D662" s="305"/>
      <c r="E662" s="780"/>
      <c r="F662" s="476"/>
    </row>
    <row r="663" spans="1:6" ht="12" customHeight="1">
      <c r="A663" s="387"/>
      <c r="B663" s="306" t="s">
        <v>313</v>
      </c>
      <c r="C663" s="305"/>
      <c r="D663" s="305"/>
      <c r="E663" s="442"/>
      <c r="F663" s="443"/>
    </row>
    <row r="664" spans="1:6" ht="12" customHeight="1" thickBot="1">
      <c r="A664" s="387"/>
      <c r="B664" s="454" t="s">
        <v>94</v>
      </c>
      <c r="C664" s="803"/>
      <c r="D664" s="803"/>
      <c r="E664" s="831"/>
      <c r="F664" s="488"/>
    </row>
    <row r="665" spans="1:6" ht="12" customHeight="1" thickBot="1">
      <c r="A665" s="399"/>
      <c r="B665" s="458" t="s">
        <v>143</v>
      </c>
      <c r="C665" s="394">
        <f>SUM(C659:C664)</f>
        <v>36000</v>
      </c>
      <c r="D665" s="394">
        <f>SUM(D659:D664)</f>
        <v>40000</v>
      </c>
      <c r="E665" s="832">
        <f>SUM(D665/C665)</f>
        <v>1.1111111111111112</v>
      </c>
      <c r="F665" s="474"/>
    </row>
    <row r="666" spans="1:6" ht="12" customHeight="1">
      <c r="A666" s="76">
        <v>3423</v>
      </c>
      <c r="B666" s="481" t="s">
        <v>148</v>
      </c>
      <c r="C666" s="384"/>
      <c r="D666" s="384"/>
      <c r="E666" s="442"/>
      <c r="F666" s="470"/>
    </row>
    <row r="667" spans="1:6" ht="12" customHeight="1">
      <c r="A667" s="387"/>
      <c r="B667" s="388" t="s">
        <v>121</v>
      </c>
      <c r="C667" s="305">
        <v>2700</v>
      </c>
      <c r="D667" s="305">
        <v>2700</v>
      </c>
      <c r="E667" s="780">
        <f>SUM(D667/C667)</f>
        <v>1</v>
      </c>
      <c r="F667" s="470"/>
    </row>
    <row r="668" spans="1:6" ht="12" customHeight="1">
      <c r="A668" s="387"/>
      <c r="B668" s="187" t="s">
        <v>319</v>
      </c>
      <c r="C668" s="305">
        <v>2100</v>
      </c>
      <c r="D668" s="305">
        <v>2100</v>
      </c>
      <c r="E668" s="780">
        <f>SUM(D668/C668)</f>
        <v>1</v>
      </c>
      <c r="F668" s="601"/>
    </row>
    <row r="669" spans="1:6" ht="12" customHeight="1">
      <c r="A669" s="387"/>
      <c r="B669" s="389" t="s">
        <v>303</v>
      </c>
      <c r="C669" s="305">
        <v>5200</v>
      </c>
      <c r="D669" s="305">
        <v>5200</v>
      </c>
      <c r="E669" s="780">
        <f>SUM(D669/C669)</f>
        <v>1</v>
      </c>
      <c r="F669" s="485"/>
    </row>
    <row r="670" spans="1:6" ht="12" customHeight="1">
      <c r="A670" s="387"/>
      <c r="B670" s="306" t="s">
        <v>126</v>
      </c>
      <c r="C670" s="305"/>
      <c r="D670" s="305"/>
      <c r="E670" s="780"/>
      <c r="F670" s="470"/>
    </row>
    <row r="671" spans="1:6" ht="12" customHeight="1">
      <c r="A671" s="387"/>
      <c r="B671" s="306" t="s">
        <v>313</v>
      </c>
      <c r="C671" s="305">
        <v>2000</v>
      </c>
      <c r="D671" s="305">
        <v>2000</v>
      </c>
      <c r="E671" s="780">
        <f>SUM(D671/C671)</f>
        <v>1</v>
      </c>
      <c r="F671" s="470"/>
    </row>
    <row r="672" spans="1:6" ht="12" customHeight="1" thickBot="1">
      <c r="A672" s="387"/>
      <c r="B672" s="454" t="s">
        <v>290</v>
      </c>
      <c r="C672" s="392">
        <v>10000</v>
      </c>
      <c r="D672" s="806"/>
      <c r="E672" s="900">
        <f>SUM(D672/C672)</f>
        <v>0</v>
      </c>
      <c r="F672" s="488"/>
    </row>
    <row r="673" spans="1:6" ht="12.75" customHeight="1" thickBot="1">
      <c r="A673" s="399"/>
      <c r="B673" s="458" t="s">
        <v>143</v>
      </c>
      <c r="C673" s="394">
        <f>SUM(C667:C672)</f>
        <v>22000</v>
      </c>
      <c r="D673" s="394">
        <f>SUM(D667:D672)</f>
        <v>12000</v>
      </c>
      <c r="E673" s="893">
        <f>SUM(D673/C673)</f>
        <v>0.5454545454545454</v>
      </c>
      <c r="F673" s="474"/>
    </row>
    <row r="674" spans="1:6" ht="12.75" customHeight="1">
      <c r="A674" s="76">
        <v>3424</v>
      </c>
      <c r="B674" s="481" t="s">
        <v>317</v>
      </c>
      <c r="C674" s="384"/>
      <c r="D674" s="384"/>
      <c r="E674" s="442"/>
      <c r="F674" s="470"/>
    </row>
    <row r="675" spans="1:6" ht="12.75" customHeight="1">
      <c r="A675" s="387"/>
      <c r="B675" s="388" t="s">
        <v>121</v>
      </c>
      <c r="C675" s="305">
        <v>2800</v>
      </c>
      <c r="D675" s="305">
        <v>4000</v>
      </c>
      <c r="E675" s="780">
        <f>SUM(D675/C675)</f>
        <v>1.4285714285714286</v>
      </c>
      <c r="F675" s="470"/>
    </row>
    <row r="676" spans="1:6" ht="12.75" customHeight="1">
      <c r="A676" s="387"/>
      <c r="B676" s="187" t="s">
        <v>319</v>
      </c>
      <c r="C676" s="305">
        <v>1400</v>
      </c>
      <c r="D676" s="305">
        <v>1600</v>
      </c>
      <c r="E676" s="780">
        <f>SUM(D676/C676)</f>
        <v>1.1428571428571428</v>
      </c>
      <c r="F676" s="601"/>
    </row>
    <row r="677" spans="1:6" ht="12.75" customHeight="1">
      <c r="A677" s="387"/>
      <c r="B677" s="389" t="s">
        <v>303</v>
      </c>
      <c r="C677" s="305">
        <v>4800</v>
      </c>
      <c r="D677" s="305">
        <v>3400</v>
      </c>
      <c r="E677" s="780">
        <f>SUM(D677/C677)</f>
        <v>0.7083333333333334</v>
      </c>
      <c r="F677" s="485"/>
    </row>
    <row r="678" spans="1:6" ht="12.75" customHeight="1">
      <c r="A678" s="387"/>
      <c r="B678" s="306" t="s">
        <v>126</v>
      </c>
      <c r="C678" s="305"/>
      <c r="D678" s="305"/>
      <c r="E678" s="442"/>
      <c r="F678" s="470"/>
    </row>
    <row r="679" spans="1:6" ht="12.75" customHeight="1">
      <c r="A679" s="387"/>
      <c r="B679" s="306" t="s">
        <v>313</v>
      </c>
      <c r="C679" s="305"/>
      <c r="D679" s="305"/>
      <c r="E679" s="442"/>
      <c r="F679" s="470"/>
    </row>
    <row r="680" spans="1:6" ht="12.75" customHeight="1" thickBot="1">
      <c r="A680" s="387"/>
      <c r="B680" s="454" t="s">
        <v>94</v>
      </c>
      <c r="C680" s="811"/>
      <c r="D680" s="811"/>
      <c r="E680" s="831"/>
      <c r="F680" s="488"/>
    </row>
    <row r="681" spans="1:6" ht="12.75" customHeight="1" thickBot="1">
      <c r="A681" s="399"/>
      <c r="B681" s="458" t="s">
        <v>143</v>
      </c>
      <c r="C681" s="394">
        <f>SUM(C675:C680)</f>
        <v>9000</v>
      </c>
      <c r="D681" s="394">
        <f>SUM(D675:D680)</f>
        <v>9000</v>
      </c>
      <c r="E681" s="832">
        <f>SUM(D681/C681)</f>
        <v>1</v>
      </c>
      <c r="F681" s="474"/>
    </row>
    <row r="682" spans="1:6" ht="12.75" customHeight="1">
      <c r="A682" s="468">
        <v>3425</v>
      </c>
      <c r="B682" s="445" t="s">
        <v>45</v>
      </c>
      <c r="C682" s="446"/>
      <c r="D682" s="446"/>
      <c r="E682" s="442"/>
      <c r="F682" s="491"/>
    </row>
    <row r="683" spans="1:6" ht="12.75" customHeight="1">
      <c r="A683" s="464"/>
      <c r="B683" s="449" t="s">
        <v>121</v>
      </c>
      <c r="C683" s="463"/>
      <c r="D683" s="463"/>
      <c r="E683" s="442"/>
      <c r="F683" s="491"/>
    </row>
    <row r="684" spans="1:6" ht="12.75" customHeight="1">
      <c r="A684" s="464"/>
      <c r="B684" s="451" t="s">
        <v>319</v>
      </c>
      <c r="C684" s="463"/>
      <c r="D684" s="463"/>
      <c r="E684" s="442"/>
      <c r="F684" s="601"/>
    </row>
    <row r="685" spans="1:6" ht="12.75" customHeight="1">
      <c r="A685" s="464"/>
      <c r="B685" s="452" t="s">
        <v>303</v>
      </c>
      <c r="C685" s="463">
        <v>4500</v>
      </c>
      <c r="D685" s="463">
        <v>5000</v>
      </c>
      <c r="E685" s="780">
        <f>SUM(D685/C685)</f>
        <v>1.1111111111111112</v>
      </c>
      <c r="F685" s="485"/>
    </row>
    <row r="686" spans="1:6" ht="12.75" customHeight="1">
      <c r="A686" s="464"/>
      <c r="B686" s="453" t="s">
        <v>126</v>
      </c>
      <c r="C686" s="463"/>
      <c r="D686" s="463"/>
      <c r="E686" s="442"/>
      <c r="F686" s="601"/>
    </row>
    <row r="687" spans="1:6" ht="12.75" customHeight="1">
      <c r="A687" s="464"/>
      <c r="B687" s="453" t="s">
        <v>313</v>
      </c>
      <c r="C687" s="463"/>
      <c r="D687" s="463"/>
      <c r="E687" s="442"/>
      <c r="F687" s="491"/>
    </row>
    <row r="688" spans="1:6" ht="12.75" customHeight="1" thickBot="1">
      <c r="A688" s="464"/>
      <c r="B688" s="454" t="s">
        <v>94</v>
      </c>
      <c r="C688" s="812"/>
      <c r="D688" s="812"/>
      <c r="E688" s="831"/>
      <c r="F688" s="519"/>
    </row>
    <row r="689" spans="1:6" ht="12.75" customHeight="1" thickBot="1">
      <c r="A689" s="466"/>
      <c r="B689" s="458" t="s">
        <v>143</v>
      </c>
      <c r="C689" s="798">
        <f>SUM(C683:C688)</f>
        <v>4500</v>
      </c>
      <c r="D689" s="798">
        <f>SUM(D683:D688)</f>
        <v>5000</v>
      </c>
      <c r="E689" s="832">
        <f>SUM(D689/C689)</f>
        <v>1.1111111111111112</v>
      </c>
      <c r="F689" s="520"/>
    </row>
    <row r="690" spans="1:6" ht="12.75" customHeight="1">
      <c r="A690" s="468">
        <v>3426</v>
      </c>
      <c r="B690" s="445" t="s">
        <v>386</v>
      </c>
      <c r="C690" s="446"/>
      <c r="D690" s="446"/>
      <c r="E690" s="442"/>
      <c r="F690" s="491"/>
    </row>
    <row r="691" spans="1:6" ht="12.75" customHeight="1">
      <c r="A691" s="464"/>
      <c r="B691" s="449" t="s">
        <v>121</v>
      </c>
      <c r="C691" s="463">
        <v>11000</v>
      </c>
      <c r="D691" s="463">
        <v>10640</v>
      </c>
      <c r="E691" s="780">
        <f>SUM(D691/C691)</f>
        <v>0.9672727272727273</v>
      </c>
      <c r="F691" s="601"/>
    </row>
    <row r="692" spans="1:6" ht="12.75" customHeight="1">
      <c r="A692" s="464"/>
      <c r="B692" s="451" t="s">
        <v>319</v>
      </c>
      <c r="C692" s="463">
        <v>3000</v>
      </c>
      <c r="D692" s="463">
        <v>2075</v>
      </c>
      <c r="E692" s="780">
        <f>SUM(D692/C692)</f>
        <v>0.6916666666666667</v>
      </c>
      <c r="F692" s="601"/>
    </row>
    <row r="693" spans="1:6" ht="12.75" customHeight="1">
      <c r="A693" s="464"/>
      <c r="B693" s="452" t="s">
        <v>303</v>
      </c>
      <c r="C693" s="463">
        <v>52000</v>
      </c>
      <c r="D693" s="463">
        <v>49207</v>
      </c>
      <c r="E693" s="780">
        <f>SUM(D693/C693)</f>
        <v>0.9462884615384616</v>
      </c>
      <c r="F693" s="485"/>
    </row>
    <row r="694" spans="1:6" ht="12.75" customHeight="1">
      <c r="A694" s="464"/>
      <c r="B694" s="453" t="s">
        <v>126</v>
      </c>
      <c r="C694" s="463"/>
      <c r="D694" s="463"/>
      <c r="E694" s="442"/>
      <c r="F694" s="470"/>
    </row>
    <row r="695" spans="1:6" ht="12.75" customHeight="1">
      <c r="A695" s="464"/>
      <c r="B695" s="453" t="s">
        <v>313</v>
      </c>
      <c r="C695" s="463"/>
      <c r="D695" s="463"/>
      <c r="E695" s="442"/>
      <c r="F695" s="491"/>
    </row>
    <row r="696" spans="1:6" ht="12.75" customHeight="1" thickBot="1">
      <c r="A696" s="464"/>
      <c r="B696" s="454" t="s">
        <v>94</v>
      </c>
      <c r="C696" s="812"/>
      <c r="D696" s="812"/>
      <c r="E696" s="831"/>
      <c r="F696" s="521"/>
    </row>
    <row r="697" spans="1:6" ht="12.75" customHeight="1" thickBot="1">
      <c r="A697" s="466"/>
      <c r="B697" s="458" t="s">
        <v>143</v>
      </c>
      <c r="C697" s="798">
        <f>SUM(C691:C696)</f>
        <v>66000</v>
      </c>
      <c r="D697" s="798">
        <f>SUM(D691:D696)</f>
        <v>61922</v>
      </c>
      <c r="E697" s="832">
        <f>SUM(D697/C697)</f>
        <v>0.9382121212121212</v>
      </c>
      <c r="F697" s="520"/>
    </row>
    <row r="698" spans="1:6" ht="12.75" customHeight="1">
      <c r="A698" s="468">
        <v>3427</v>
      </c>
      <c r="B698" s="445" t="s">
        <v>46</v>
      </c>
      <c r="C698" s="446"/>
      <c r="D698" s="446"/>
      <c r="E698" s="442"/>
      <c r="F698" s="491"/>
    </row>
    <row r="699" spans="1:6" ht="12.75" customHeight="1">
      <c r="A699" s="464"/>
      <c r="B699" s="449" t="s">
        <v>121</v>
      </c>
      <c r="C699" s="463">
        <v>6120</v>
      </c>
      <c r="D699" s="463">
        <v>6240</v>
      </c>
      <c r="E699" s="780">
        <f>SUM(D699/C699)</f>
        <v>1.0196078431372548</v>
      </c>
      <c r="F699" s="491"/>
    </row>
    <row r="700" spans="1:6" ht="12.75" customHeight="1">
      <c r="A700" s="464"/>
      <c r="B700" s="451" t="s">
        <v>319</v>
      </c>
      <c r="C700" s="463">
        <v>1600</v>
      </c>
      <c r="D700" s="463">
        <v>1230</v>
      </c>
      <c r="E700" s="780">
        <f>SUM(D700/C700)</f>
        <v>0.76875</v>
      </c>
      <c r="F700" s="601"/>
    </row>
    <row r="701" spans="1:6" ht="12.75" customHeight="1">
      <c r="A701" s="464"/>
      <c r="B701" s="452" t="s">
        <v>303</v>
      </c>
      <c r="C701" s="463">
        <v>13280</v>
      </c>
      <c r="D701" s="463">
        <v>15530</v>
      </c>
      <c r="E701" s="780">
        <f>SUM(D701/C701)</f>
        <v>1.1694277108433735</v>
      </c>
      <c r="F701" s="485"/>
    </row>
    <row r="702" spans="1:6" ht="12.75" customHeight="1">
      <c r="A702" s="464"/>
      <c r="B702" s="453" t="s">
        <v>126</v>
      </c>
      <c r="C702" s="463"/>
      <c r="D702" s="463"/>
      <c r="E702" s="442"/>
      <c r="F702" s="470"/>
    </row>
    <row r="703" spans="1:6" ht="12.75" customHeight="1">
      <c r="A703" s="464"/>
      <c r="B703" s="453" t="s">
        <v>313</v>
      </c>
      <c r="C703" s="463"/>
      <c r="D703" s="463"/>
      <c r="E703" s="442"/>
      <c r="F703" s="491"/>
    </row>
    <row r="704" spans="1:6" ht="12.75" customHeight="1" thickBot="1">
      <c r="A704" s="464"/>
      <c r="B704" s="454" t="s">
        <v>94</v>
      </c>
      <c r="C704" s="812"/>
      <c r="D704" s="812"/>
      <c r="E704" s="831"/>
      <c r="F704" s="519"/>
    </row>
    <row r="705" spans="1:6" ht="12.75" customHeight="1" thickBot="1">
      <c r="A705" s="466"/>
      <c r="B705" s="458" t="s">
        <v>143</v>
      </c>
      <c r="C705" s="798">
        <f>SUM(C699:C704)</f>
        <v>21000</v>
      </c>
      <c r="D705" s="798">
        <f>SUM(D699:D704)</f>
        <v>23000</v>
      </c>
      <c r="E705" s="832">
        <f>SUM(D705/C705)</f>
        <v>1.0952380952380953</v>
      </c>
      <c r="F705" s="520"/>
    </row>
    <row r="706" spans="1:6" ht="12.75" customHeight="1">
      <c r="A706" s="76">
        <v>3428</v>
      </c>
      <c r="B706" s="481" t="s">
        <v>7</v>
      </c>
      <c r="C706" s="384"/>
      <c r="D706" s="384"/>
      <c r="E706" s="442"/>
      <c r="F706" s="470"/>
    </row>
    <row r="707" spans="1:6" ht="12.75" customHeight="1">
      <c r="A707" s="387"/>
      <c r="B707" s="388" t="s">
        <v>121</v>
      </c>
      <c r="C707" s="305"/>
      <c r="D707" s="305"/>
      <c r="E707" s="442"/>
      <c r="F707" s="470"/>
    </row>
    <row r="708" spans="1:6" ht="12.75" customHeight="1">
      <c r="A708" s="387"/>
      <c r="B708" s="187" t="s">
        <v>319</v>
      </c>
      <c r="C708" s="305"/>
      <c r="D708" s="305"/>
      <c r="E708" s="442"/>
      <c r="F708" s="470"/>
    </row>
    <row r="709" spans="1:6" ht="12.75" customHeight="1">
      <c r="A709" s="387"/>
      <c r="B709" s="389" t="s">
        <v>303</v>
      </c>
      <c r="C709" s="305">
        <v>3000</v>
      </c>
      <c r="D709" s="305">
        <v>3000</v>
      </c>
      <c r="E709" s="780">
        <f>SUM(D709/C709)</f>
        <v>1</v>
      </c>
      <c r="F709" s="602"/>
    </row>
    <row r="710" spans="1:6" ht="12.75" customHeight="1">
      <c r="A710" s="387"/>
      <c r="B710" s="306" t="s">
        <v>126</v>
      </c>
      <c r="C710" s="305"/>
      <c r="D710" s="305"/>
      <c r="E710" s="442"/>
      <c r="F710" s="601"/>
    </row>
    <row r="711" spans="1:6" ht="12.75" customHeight="1">
      <c r="A711" s="387"/>
      <c r="B711" s="306" t="s">
        <v>313</v>
      </c>
      <c r="C711" s="305"/>
      <c r="D711" s="305"/>
      <c r="E711" s="442"/>
      <c r="F711" s="470"/>
    </row>
    <row r="712" spans="1:6" ht="12.75" customHeight="1" thickBot="1">
      <c r="A712" s="387"/>
      <c r="B712" s="454" t="s">
        <v>94</v>
      </c>
      <c r="C712" s="392"/>
      <c r="D712" s="392"/>
      <c r="E712" s="831"/>
      <c r="F712" s="488"/>
    </row>
    <row r="713" spans="1:6" ht="12.75" customHeight="1" thickBot="1">
      <c r="A713" s="399"/>
      <c r="B713" s="458" t="s">
        <v>143</v>
      </c>
      <c r="C713" s="394">
        <f>SUM(C707:C712)</f>
        <v>3000</v>
      </c>
      <c r="D713" s="394">
        <f>SUM(D707:D712)</f>
        <v>3000</v>
      </c>
      <c r="E713" s="832">
        <f>SUM(D713/C713)</f>
        <v>1</v>
      </c>
      <c r="F713" s="474"/>
    </row>
    <row r="714" spans="1:6" ht="12.75" customHeight="1">
      <c r="A714" s="468">
        <v>3429</v>
      </c>
      <c r="B714" s="445" t="s">
        <v>32</v>
      </c>
      <c r="C714" s="446"/>
      <c r="D714" s="446"/>
      <c r="E714" s="442"/>
      <c r="F714" s="491"/>
    </row>
    <row r="715" spans="1:6" ht="12.75" customHeight="1">
      <c r="A715" s="464"/>
      <c r="B715" s="449" t="s">
        <v>121</v>
      </c>
      <c r="C715" s="463"/>
      <c r="D715" s="463"/>
      <c r="E715" s="442"/>
      <c r="F715" s="491"/>
    </row>
    <row r="716" spans="1:6" ht="12.75" customHeight="1">
      <c r="A716" s="464"/>
      <c r="B716" s="451" t="s">
        <v>319</v>
      </c>
      <c r="C716" s="463"/>
      <c r="D716" s="463"/>
      <c r="E716" s="442"/>
      <c r="F716" s="491"/>
    </row>
    <row r="717" spans="1:6" ht="12.75" customHeight="1">
      <c r="A717" s="464"/>
      <c r="B717" s="452" t="s">
        <v>303</v>
      </c>
      <c r="C717" s="463">
        <v>2000</v>
      </c>
      <c r="D717" s="463">
        <v>2500</v>
      </c>
      <c r="E717" s="780">
        <f>SUM(D717/C717)</f>
        <v>1.25</v>
      </c>
      <c r="F717" s="602"/>
    </row>
    <row r="718" spans="1:6" ht="12.75" customHeight="1">
      <c r="A718" s="464"/>
      <c r="B718" s="453" t="s">
        <v>126</v>
      </c>
      <c r="C718" s="463"/>
      <c r="D718" s="463"/>
      <c r="E718" s="442"/>
      <c r="F718" s="470"/>
    </row>
    <row r="719" spans="1:6" ht="12.75" customHeight="1">
      <c r="A719" s="464"/>
      <c r="B719" s="453" t="s">
        <v>313</v>
      </c>
      <c r="C719" s="463"/>
      <c r="D719" s="463"/>
      <c r="E719" s="442"/>
      <c r="F719" s="491"/>
    </row>
    <row r="720" spans="1:6" ht="12.75" customHeight="1" thickBot="1">
      <c r="A720" s="464"/>
      <c r="B720" s="454" t="s">
        <v>94</v>
      </c>
      <c r="C720" s="812"/>
      <c r="D720" s="812"/>
      <c r="E720" s="831"/>
      <c r="F720" s="519"/>
    </row>
    <row r="721" spans="1:6" ht="12.75" customHeight="1" thickBot="1">
      <c r="A721" s="466"/>
      <c r="B721" s="458" t="s">
        <v>143</v>
      </c>
      <c r="C721" s="798">
        <f>SUM(C715:C720)</f>
        <v>2000</v>
      </c>
      <c r="D721" s="798">
        <f>SUM(D715:D720)</f>
        <v>2500</v>
      </c>
      <c r="E721" s="832">
        <f>SUM(D721/C721)</f>
        <v>1.25</v>
      </c>
      <c r="F721" s="520"/>
    </row>
    <row r="722" spans="1:6" ht="12.75" customHeight="1">
      <c r="A722" s="468">
        <v>3431</v>
      </c>
      <c r="B722" s="445" t="s">
        <v>181</v>
      </c>
      <c r="C722" s="446"/>
      <c r="D722" s="446"/>
      <c r="E722" s="442"/>
      <c r="F722" s="491"/>
    </row>
    <row r="723" spans="1:6" ht="12.75" customHeight="1">
      <c r="A723" s="464"/>
      <c r="B723" s="449" t="s">
        <v>121</v>
      </c>
      <c r="C723" s="463"/>
      <c r="D723" s="463"/>
      <c r="E723" s="442"/>
      <c r="F723" s="491"/>
    </row>
    <row r="724" spans="1:6" ht="12.75" customHeight="1">
      <c r="A724" s="464"/>
      <c r="B724" s="451" t="s">
        <v>319</v>
      </c>
      <c r="C724" s="463"/>
      <c r="D724" s="463"/>
      <c r="E724" s="442"/>
      <c r="F724" s="491"/>
    </row>
    <row r="725" spans="1:6" ht="12.75" customHeight="1">
      <c r="A725" s="464"/>
      <c r="B725" s="452" t="s">
        <v>303</v>
      </c>
      <c r="C725" s="463">
        <v>5000</v>
      </c>
      <c r="D725" s="463">
        <v>5000</v>
      </c>
      <c r="E725" s="780">
        <f>SUM(D725/C725)</f>
        <v>1</v>
      </c>
      <c r="F725" s="602"/>
    </row>
    <row r="726" spans="1:6" ht="12.75" customHeight="1">
      <c r="A726" s="464"/>
      <c r="B726" s="453" t="s">
        <v>126</v>
      </c>
      <c r="C726" s="463"/>
      <c r="D726" s="463"/>
      <c r="E726" s="442"/>
      <c r="F726" s="491"/>
    </row>
    <row r="727" spans="1:6" ht="12.75" customHeight="1">
      <c r="A727" s="464"/>
      <c r="B727" s="453" t="s">
        <v>313</v>
      </c>
      <c r="C727" s="463"/>
      <c r="D727" s="463"/>
      <c r="E727" s="442"/>
      <c r="F727" s="491"/>
    </row>
    <row r="728" spans="1:6" ht="12.75" customHeight="1" thickBot="1">
      <c r="A728" s="464"/>
      <c r="B728" s="454" t="s">
        <v>94</v>
      </c>
      <c r="C728" s="812"/>
      <c r="D728" s="812"/>
      <c r="E728" s="831"/>
      <c r="F728" s="519"/>
    </row>
    <row r="729" spans="1:6" ht="12.75" customHeight="1" thickBot="1">
      <c r="A729" s="466"/>
      <c r="B729" s="458" t="s">
        <v>143</v>
      </c>
      <c r="C729" s="798">
        <f>SUM(C723:C728)</f>
        <v>5000</v>
      </c>
      <c r="D729" s="798">
        <f>SUM(D723:D728)</f>
        <v>5000</v>
      </c>
      <c r="E729" s="832">
        <f>SUM(D729/C729)</f>
        <v>1</v>
      </c>
      <c r="F729" s="520"/>
    </row>
    <row r="730" spans="1:6" ht="12.75" customHeight="1">
      <c r="A730" s="468">
        <v>3432</v>
      </c>
      <c r="B730" s="445" t="s">
        <v>405</v>
      </c>
      <c r="C730" s="446"/>
      <c r="D730" s="446"/>
      <c r="E730" s="442"/>
      <c r="F730" s="491"/>
    </row>
    <row r="731" spans="1:6" ht="12.75" customHeight="1">
      <c r="A731" s="464"/>
      <c r="B731" s="449" t="s">
        <v>121</v>
      </c>
      <c r="C731" s="463"/>
      <c r="D731" s="463"/>
      <c r="E731" s="442"/>
      <c r="F731" s="491"/>
    </row>
    <row r="732" spans="1:6" ht="12.75" customHeight="1">
      <c r="A732" s="464"/>
      <c r="B732" s="451" t="s">
        <v>319</v>
      </c>
      <c r="C732" s="463"/>
      <c r="D732" s="463"/>
      <c r="E732" s="442"/>
      <c r="F732" s="602"/>
    </row>
    <row r="733" spans="1:6" ht="12.75" customHeight="1">
      <c r="A733" s="464"/>
      <c r="B733" s="452" t="s">
        <v>303</v>
      </c>
      <c r="C733" s="463">
        <v>5000</v>
      </c>
      <c r="D733" s="463">
        <v>5000</v>
      </c>
      <c r="E733" s="780">
        <f>SUM(D733/C733)</f>
        <v>1</v>
      </c>
      <c r="F733" s="602"/>
    </row>
    <row r="734" spans="1:6" ht="12.75" customHeight="1">
      <c r="A734" s="464"/>
      <c r="B734" s="453" t="s">
        <v>126</v>
      </c>
      <c r="C734" s="463"/>
      <c r="D734" s="463"/>
      <c r="E734" s="442"/>
      <c r="F734" s="470"/>
    </row>
    <row r="735" spans="1:6" ht="12.75" customHeight="1">
      <c r="A735" s="464"/>
      <c r="B735" s="453" t="s">
        <v>313</v>
      </c>
      <c r="C735" s="463"/>
      <c r="D735" s="463"/>
      <c r="E735" s="442"/>
      <c r="F735" s="491"/>
    </row>
    <row r="736" spans="1:6" ht="12.75" customHeight="1" thickBot="1">
      <c r="A736" s="464"/>
      <c r="B736" s="454" t="s">
        <v>94</v>
      </c>
      <c r="C736" s="812"/>
      <c r="D736" s="812"/>
      <c r="E736" s="831"/>
      <c r="F736" s="519"/>
    </row>
    <row r="737" spans="1:6" ht="12.75" customHeight="1" thickBot="1">
      <c r="A737" s="466"/>
      <c r="B737" s="458" t="s">
        <v>143</v>
      </c>
      <c r="C737" s="798">
        <f>SUM(C731:C736)</f>
        <v>5000</v>
      </c>
      <c r="D737" s="798">
        <f>SUM(D731:D736)</f>
        <v>5000</v>
      </c>
      <c r="E737" s="832">
        <f>SUM(D737/C737)</f>
        <v>1</v>
      </c>
      <c r="F737" s="520"/>
    </row>
    <row r="738" spans="1:6" ht="12.75" customHeight="1">
      <c r="A738" s="468">
        <v>3433</v>
      </c>
      <c r="B738" s="445" t="s">
        <v>539</v>
      </c>
      <c r="C738" s="446"/>
      <c r="D738" s="446"/>
      <c r="E738" s="442"/>
      <c r="F738" s="491"/>
    </row>
    <row r="739" spans="1:6" ht="12.75" customHeight="1">
      <c r="A739" s="464"/>
      <c r="B739" s="449" t="s">
        <v>121</v>
      </c>
      <c r="C739" s="463"/>
      <c r="D739" s="463"/>
      <c r="E739" s="442"/>
      <c r="F739" s="491"/>
    </row>
    <row r="740" spans="1:6" ht="12.75" customHeight="1">
      <c r="A740" s="464"/>
      <c r="B740" s="451" t="s">
        <v>319</v>
      </c>
      <c r="C740" s="463"/>
      <c r="D740" s="463"/>
      <c r="E740" s="442"/>
      <c r="F740" s="491"/>
    </row>
    <row r="741" spans="1:6" ht="12.75" customHeight="1">
      <c r="A741" s="464"/>
      <c r="B741" s="452" t="s">
        <v>303</v>
      </c>
      <c r="C741" s="463">
        <v>3000</v>
      </c>
      <c r="D741" s="463">
        <v>3000</v>
      </c>
      <c r="E741" s="780">
        <f>SUM(D741/C741)</f>
        <v>1</v>
      </c>
      <c r="F741" s="602"/>
    </row>
    <row r="742" spans="1:6" ht="12.75" customHeight="1">
      <c r="A742" s="464"/>
      <c r="B742" s="453" t="s">
        <v>126</v>
      </c>
      <c r="C742" s="463"/>
      <c r="D742" s="463"/>
      <c r="E742" s="442"/>
      <c r="F742" s="470"/>
    </row>
    <row r="743" spans="1:6" ht="12.75" customHeight="1">
      <c r="A743" s="464"/>
      <c r="B743" s="453" t="s">
        <v>313</v>
      </c>
      <c r="C743" s="463"/>
      <c r="D743" s="463"/>
      <c r="E743" s="442"/>
      <c r="F743" s="491"/>
    </row>
    <row r="744" spans="1:6" ht="12.75" customHeight="1">
      <c r="A744" s="464"/>
      <c r="B744" s="453" t="s">
        <v>126</v>
      </c>
      <c r="C744" s="463"/>
      <c r="D744" s="463"/>
      <c r="E744" s="442"/>
      <c r="F744" s="502"/>
    </row>
    <row r="745" spans="1:6" ht="12.75" customHeight="1" thickBot="1">
      <c r="A745" s="464"/>
      <c r="B745" s="454" t="s">
        <v>94</v>
      </c>
      <c r="C745" s="812"/>
      <c r="D745" s="812"/>
      <c r="E745" s="831"/>
      <c r="F745" s="519"/>
    </row>
    <row r="746" spans="1:6" ht="12.75" customHeight="1" thickBot="1">
      <c r="A746" s="466"/>
      <c r="B746" s="458" t="s">
        <v>143</v>
      </c>
      <c r="C746" s="798">
        <f>SUM(C739:C745)</f>
        <v>3000</v>
      </c>
      <c r="D746" s="798">
        <f>SUM(D739:D745)</f>
        <v>3000</v>
      </c>
      <c r="E746" s="832">
        <f>SUM(D746/C746)</f>
        <v>1</v>
      </c>
      <c r="F746" s="520"/>
    </row>
    <row r="747" spans="1:6" ht="12.75" customHeight="1">
      <c r="A747" s="468">
        <v>3434</v>
      </c>
      <c r="B747" s="445" t="s">
        <v>406</v>
      </c>
      <c r="C747" s="446"/>
      <c r="D747" s="446"/>
      <c r="E747" s="442"/>
      <c r="F747" s="491"/>
    </row>
    <row r="748" spans="1:6" ht="12.75" customHeight="1">
      <c r="A748" s="464"/>
      <c r="B748" s="449" t="s">
        <v>121</v>
      </c>
      <c r="C748" s="463"/>
      <c r="D748" s="463"/>
      <c r="E748" s="442"/>
      <c r="F748" s="491"/>
    </row>
    <row r="749" spans="1:6" ht="12.75" customHeight="1">
      <c r="A749" s="464"/>
      <c r="B749" s="451" t="s">
        <v>319</v>
      </c>
      <c r="C749" s="463"/>
      <c r="D749" s="463"/>
      <c r="E749" s="442"/>
      <c r="F749" s="602"/>
    </row>
    <row r="750" spans="1:6" ht="12.75" customHeight="1">
      <c r="A750" s="464"/>
      <c r="B750" s="452" t="s">
        <v>303</v>
      </c>
      <c r="C750" s="463">
        <v>3000</v>
      </c>
      <c r="D750" s="463">
        <v>3000</v>
      </c>
      <c r="E750" s="780">
        <f>SUM(D750/C750)</f>
        <v>1</v>
      </c>
      <c r="F750" s="602"/>
    </row>
    <row r="751" spans="1:6" ht="12.75" customHeight="1">
      <c r="A751" s="464"/>
      <c r="B751" s="453" t="s">
        <v>126</v>
      </c>
      <c r="C751" s="463"/>
      <c r="D751" s="463"/>
      <c r="E751" s="442"/>
      <c r="F751" s="470"/>
    </row>
    <row r="752" spans="1:6" ht="12.75" customHeight="1">
      <c r="A752" s="464"/>
      <c r="B752" s="453" t="s">
        <v>313</v>
      </c>
      <c r="C752" s="463"/>
      <c r="D752" s="463"/>
      <c r="E752" s="442"/>
      <c r="F752" s="491"/>
    </row>
    <row r="753" spans="1:6" ht="12.75" customHeight="1" thickBot="1">
      <c r="A753" s="464"/>
      <c r="B753" s="454" t="s">
        <v>94</v>
      </c>
      <c r="C753" s="812"/>
      <c r="D753" s="812"/>
      <c r="E753" s="831"/>
      <c r="F753" s="519"/>
    </row>
    <row r="754" spans="1:6" ht="12.75" customHeight="1" thickBot="1">
      <c r="A754" s="466"/>
      <c r="B754" s="458" t="s">
        <v>143</v>
      </c>
      <c r="C754" s="798">
        <f>SUM(C748:C753)</f>
        <v>3000</v>
      </c>
      <c r="D754" s="798">
        <f>SUM(D748:D753)</f>
        <v>3000</v>
      </c>
      <c r="E754" s="832">
        <f>SUM(D754/C754)</f>
        <v>1</v>
      </c>
      <c r="F754" s="520"/>
    </row>
    <row r="755" spans="1:6" ht="12" customHeight="1">
      <c r="A755" s="468">
        <v>3435</v>
      </c>
      <c r="B755" s="478" t="s">
        <v>407</v>
      </c>
      <c r="C755" s="446"/>
      <c r="D755" s="446"/>
      <c r="E755" s="442"/>
      <c r="F755" s="522"/>
    </row>
    <row r="756" spans="1:6" ht="12.75" customHeight="1">
      <c r="A756" s="468"/>
      <c r="B756" s="449" t="s">
        <v>121</v>
      </c>
      <c r="C756" s="446"/>
      <c r="D756" s="446"/>
      <c r="E756" s="442"/>
      <c r="F756" s="523"/>
    </row>
    <row r="757" spans="1:6" ht="12.75" customHeight="1">
      <c r="A757" s="468"/>
      <c r="B757" s="451" t="s">
        <v>319</v>
      </c>
      <c r="C757" s="446"/>
      <c r="D757" s="446"/>
      <c r="E757" s="442"/>
      <c r="F757" s="602"/>
    </row>
    <row r="758" spans="1:6" ht="12.75" customHeight="1">
      <c r="A758" s="468"/>
      <c r="B758" s="452" t="s">
        <v>303</v>
      </c>
      <c r="C758" s="463">
        <v>1500</v>
      </c>
      <c r="D758" s="463">
        <v>1500</v>
      </c>
      <c r="E758" s="780">
        <f>SUM(D758/C758)</f>
        <v>1</v>
      </c>
      <c r="F758" s="602"/>
    </row>
    <row r="759" spans="1:6" ht="12.75" customHeight="1">
      <c r="A759" s="468"/>
      <c r="B759" s="453" t="s">
        <v>126</v>
      </c>
      <c r="C759" s="463"/>
      <c r="D759" s="463"/>
      <c r="E759" s="442"/>
      <c r="F759" s="502"/>
    </row>
    <row r="760" spans="1:6" ht="12.75" customHeight="1">
      <c r="A760" s="468"/>
      <c r="B760" s="453" t="s">
        <v>313</v>
      </c>
      <c r="C760" s="446"/>
      <c r="D760" s="446"/>
      <c r="E760" s="442"/>
      <c r="F760" s="523"/>
    </row>
    <row r="761" spans="1:6" ht="14.25" customHeight="1" thickBot="1">
      <c r="A761" s="468"/>
      <c r="B761" s="454" t="s">
        <v>94</v>
      </c>
      <c r="C761" s="813"/>
      <c r="D761" s="813"/>
      <c r="E761" s="831"/>
      <c r="F761" s="523"/>
    </row>
    <row r="762" spans="1:6" ht="14.25" customHeight="1" thickBot="1">
      <c r="A762" s="466"/>
      <c r="B762" s="458" t="s">
        <v>143</v>
      </c>
      <c r="C762" s="798">
        <f>SUM(C756:C761)</f>
        <v>1500</v>
      </c>
      <c r="D762" s="798">
        <f>SUM(D756:D761)</f>
        <v>1500</v>
      </c>
      <c r="E762" s="832">
        <f>SUM(D762/C762)</f>
        <v>1</v>
      </c>
      <c r="F762" s="520"/>
    </row>
    <row r="763" spans="1:6" ht="12.75" customHeight="1">
      <c r="A763" s="468">
        <v>3451</v>
      </c>
      <c r="B763" s="445" t="s">
        <v>141</v>
      </c>
      <c r="C763" s="446"/>
      <c r="D763" s="446"/>
      <c r="E763" s="442"/>
      <c r="F763" s="502"/>
    </row>
    <row r="764" spans="1:6" ht="12.75" customHeight="1">
      <c r="A764" s="464"/>
      <c r="B764" s="449" t="s">
        <v>121</v>
      </c>
      <c r="C764" s="463"/>
      <c r="D764" s="463"/>
      <c r="E764" s="442"/>
      <c r="F764" s="491"/>
    </row>
    <row r="765" spans="1:6" ht="12.75" customHeight="1">
      <c r="A765" s="464"/>
      <c r="B765" s="451" t="s">
        <v>319</v>
      </c>
      <c r="C765" s="463"/>
      <c r="D765" s="463"/>
      <c r="E765" s="442"/>
      <c r="F765" s="490"/>
    </row>
    <row r="766" spans="1:6" ht="12.75" customHeight="1">
      <c r="A766" s="464"/>
      <c r="B766" s="452" t="s">
        <v>303</v>
      </c>
      <c r="C766" s="463">
        <v>600</v>
      </c>
      <c r="D766" s="463">
        <v>1000</v>
      </c>
      <c r="E766" s="780">
        <f>SUM(D766/C766)</f>
        <v>1.6666666666666667</v>
      </c>
      <c r="F766" s="608"/>
    </row>
    <row r="767" spans="1:6" ht="12.75" customHeight="1">
      <c r="A767" s="464"/>
      <c r="B767" s="453" t="s">
        <v>126</v>
      </c>
      <c r="C767" s="463"/>
      <c r="D767" s="463"/>
      <c r="E767" s="442"/>
      <c r="F767" s="608"/>
    </row>
    <row r="768" spans="1:6" ht="12.75" customHeight="1">
      <c r="A768" s="464"/>
      <c r="B768" s="453" t="s">
        <v>313</v>
      </c>
      <c r="C768" s="463"/>
      <c r="D768" s="463"/>
      <c r="E768" s="442"/>
      <c r="F768" s="491"/>
    </row>
    <row r="769" spans="1:6" ht="12.75" customHeight="1" thickBot="1">
      <c r="A769" s="464"/>
      <c r="B769" s="454" t="s">
        <v>94</v>
      </c>
      <c r="C769" s="812"/>
      <c r="D769" s="812"/>
      <c r="E769" s="831"/>
      <c r="F769" s="519"/>
    </row>
    <row r="770" spans="1:6" ht="12.75" customHeight="1" thickBot="1">
      <c r="A770" s="466"/>
      <c r="B770" s="458" t="s">
        <v>143</v>
      </c>
      <c r="C770" s="798">
        <f>SUM(C764:C769)</f>
        <v>600</v>
      </c>
      <c r="D770" s="798">
        <f>SUM(D764:D769)</f>
        <v>1000</v>
      </c>
      <c r="E770" s="832">
        <f>SUM(D770/C770)</f>
        <v>1.6666666666666667</v>
      </c>
      <c r="F770" s="520"/>
    </row>
    <row r="771" spans="1:6" ht="12.75" customHeight="1">
      <c r="A771" s="468">
        <v>3452</v>
      </c>
      <c r="B771" s="445" t="s">
        <v>34</v>
      </c>
      <c r="C771" s="446"/>
      <c r="D771" s="446"/>
      <c r="E771" s="442"/>
      <c r="F771" s="491"/>
    </row>
    <row r="772" spans="1:6" ht="12.75" customHeight="1">
      <c r="A772" s="464"/>
      <c r="B772" s="449" t="s">
        <v>121</v>
      </c>
      <c r="C772" s="463"/>
      <c r="D772" s="463"/>
      <c r="E772" s="442"/>
      <c r="F772" s="491"/>
    </row>
    <row r="773" spans="1:6" ht="12.75" customHeight="1">
      <c r="A773" s="464"/>
      <c r="B773" s="451" t="s">
        <v>319</v>
      </c>
      <c r="C773" s="463"/>
      <c r="D773" s="463"/>
      <c r="E773" s="442"/>
      <c r="F773" s="490"/>
    </row>
    <row r="774" spans="1:6" ht="10.5" customHeight="1">
      <c r="A774" s="464"/>
      <c r="B774" s="452" t="s">
        <v>303</v>
      </c>
      <c r="C774" s="463"/>
      <c r="D774" s="463"/>
      <c r="E774" s="442"/>
      <c r="F774" s="490"/>
    </row>
    <row r="775" spans="1:6" ht="10.5" customHeight="1">
      <c r="A775" s="464"/>
      <c r="B775" s="453" t="s">
        <v>126</v>
      </c>
      <c r="C775" s="463"/>
      <c r="D775" s="463"/>
      <c r="E775" s="442"/>
      <c r="F775" s="491"/>
    </row>
    <row r="776" spans="1:6" ht="10.5" customHeight="1">
      <c r="A776" s="464"/>
      <c r="B776" s="453" t="s">
        <v>313</v>
      </c>
      <c r="C776" s="463"/>
      <c r="D776" s="463"/>
      <c r="E776" s="442"/>
      <c r="F776" s="491"/>
    </row>
    <row r="777" spans="1:6" ht="12.75" customHeight="1" thickBot="1">
      <c r="A777" s="464"/>
      <c r="B777" s="454" t="s">
        <v>268</v>
      </c>
      <c r="C777" s="807">
        <v>1000</v>
      </c>
      <c r="D777" s="807">
        <v>1000</v>
      </c>
      <c r="E777" s="900">
        <f>SUM(D777/C777)</f>
        <v>1</v>
      </c>
      <c r="F777" s="519"/>
    </row>
    <row r="778" spans="1:6" ht="12.75" customHeight="1" thickBot="1">
      <c r="A778" s="466"/>
      <c r="B778" s="458" t="s">
        <v>143</v>
      </c>
      <c r="C778" s="798">
        <f>SUM(C772:C777)</f>
        <v>1000</v>
      </c>
      <c r="D778" s="798">
        <f>SUM(D772:D777)</f>
        <v>1000</v>
      </c>
      <c r="E778" s="832">
        <f>SUM(D778/C778)</f>
        <v>1</v>
      </c>
      <c r="F778" s="520"/>
    </row>
    <row r="779" spans="1:6" ht="12" customHeight="1">
      <c r="A779" s="376">
        <v>3600</v>
      </c>
      <c r="B779" s="481" t="s">
        <v>59</v>
      </c>
      <c r="C779" s="384"/>
      <c r="D779" s="384"/>
      <c r="E779" s="442"/>
      <c r="F779" s="469"/>
    </row>
    <row r="780" spans="1:6" ht="12" customHeight="1">
      <c r="A780" s="376"/>
      <c r="B780" s="407" t="s">
        <v>76</v>
      </c>
      <c r="C780" s="384"/>
      <c r="D780" s="384"/>
      <c r="E780" s="442"/>
      <c r="F780" s="469"/>
    </row>
    <row r="781" spans="1:6" ht="12" customHeight="1">
      <c r="A781" s="299"/>
      <c r="B781" s="388" t="s">
        <v>121</v>
      </c>
      <c r="C781" s="305">
        <f>SUM(C11+C28+C36+C45+C55+C71+C88+C96+C104+C112+C121+C129+C138+C146+C154+C172+C180+C188+C196+C205+C213+C222+C230+C238+C246+C255+C263+C271+C279+C287+C296+C313+C321+C356+C364+C372+C421+C430+C438+C454+C462+C470+C479+C487+C495+C503+C511+C519+C535+C543+C551+C560+C568+C576+C584+C610+C618+C626+C634+C642+C659+C667+C675+C683+C691+C699+C707+C715+C723+C731+C739+C748+C756+C764+C772+C162+C600+C651)</f>
        <v>189671</v>
      </c>
      <c r="D781" s="305">
        <f>SUM(D11+D28+D36+D45+D55+D71+D88+D96+D104+D112+D121+D129+D138+D146+D154+D172+D180+D188+D196+D205+D213+D222+D230+D238+D246+D255+D263+D271+D279+D287+D296+D313+D321+D356+D364+D372+D421+D430+D438+D454+D462+D470+D479+D487+D495+D503+D511+D519+D535+D543+D551+D560+D568+D576+D584+D610+D618+D626+D634+D642+D659+D667+D675+D683+D691+D699+D707+D715+D723+D731+D739+D748+D756+D764+D772+D162+D600+D651)</f>
        <v>191841</v>
      </c>
      <c r="E781" s="891">
        <f aca="true" t="shared" si="0" ref="E781:E786">SUM(D781/C781)</f>
        <v>1.0114408633897645</v>
      </c>
      <c r="F781" s="443"/>
    </row>
    <row r="782" spans="1:6" ht="12" customHeight="1">
      <c r="A782" s="299"/>
      <c r="B782" s="306" t="s">
        <v>116</v>
      </c>
      <c r="C782" s="305">
        <f>SUM(C12+C29+C37+C46+C56+C72+C89+C97+C105+C113+C122+C130+C139+C147+C155+C173+C181+C189+C197+C206+C214+C223+C231+C239+C247+C256+C264+C272+C280+C288+C297+C314+C322+C357+C365+C373+C422+C431+C439+C455+C463+C471+C480+C488+C496+C504+C512+C520+C536+C544+C552+C561+C569+C577+C585+C611+C619+C627+C635+C643+C660+C668+C676+C684+C692+C700+C708+C716+C724+C732+C740+C749+C757+C765+C773+C163+C601+C652)</f>
        <v>54313</v>
      </c>
      <c r="D782" s="305">
        <f>SUM(D12+D29+D37+D46+D56+D72+D89+D97+D105+D113+D122+D130+D139+D147+D155+D173+D181+D189+D197+D206+D214+D223+D231+D239+D247+D256+D264+D272+D280+D288+D297+D314+D322+D357+D365+D373+D422+D431+D439+D455+D463+D471+D480+D488+D496+D504+D512+D520+D536+D544+D552+D561+D569+D577+D585+D611+D619+D627+D635+D643+D660+D668+D676+D684+D692+D700+D708+D716+D724+D732+D740+D749+D757+D765+D773+D163+D601+D652)</f>
        <v>53003</v>
      </c>
      <c r="E782" s="780">
        <f t="shared" si="0"/>
        <v>0.9758805442527572</v>
      </c>
      <c r="F782" s="443"/>
    </row>
    <row r="783" spans="1:6" ht="12" customHeight="1">
      <c r="A783" s="299"/>
      <c r="B783" s="306" t="s">
        <v>316</v>
      </c>
      <c r="C783" s="305">
        <f>SUM(C13+C30+C38+C47+C57+C73+C90+C98+C106+C114+C123+C131+C140+C148+C156+C174+C182+C190+C198+C207+C215+C224+C232+C240+C248+C257+C265+C273+C281+C289+C298+C315+C323+C358+C366+C374+C423+C432+C440+C456+C464+C472+C481+C489+C497+C505+C513+C521+C537+C545+C553+C562+C570+C578+C586+C612+C620+C628+C636+C644+C661+C669+C677+C685+C693+C701+C709+C717+C725+C733+C741+C750+C758+C766+C774+C529+C594+C602+C390+C382+C406+C164+C340+C414+C81+C653+C65+C448+C306)</f>
        <v>3268711</v>
      </c>
      <c r="D783" s="305">
        <f>SUM(D13+D30+D38+D47+D57+D73+D90+D98+D106+D114+D123+D131+D140+D148+D156+D174+D182+D190+D198+D207+D215+D224+D232+D240+D248+D257+D265+D273+D281+D289+D298+D315+D323+D358+D366+D374+D423+D432+D440+D456+D464+D472+D481+D489+D497+D505+D513+D521+D537+D545+D553+D562+D570+D578+D586+D612+D620+D628+D636+D644+D661+D669+D677+D685+D693+D701+D709+D717+D725+D733+D741+D750+D758+D766+D774+D529+D594+D602+D390+D382+D406+D164+D340+D414+D81+D653+D65+D448+D306+D21)</f>
        <v>3435419</v>
      </c>
      <c r="E783" s="780">
        <f t="shared" si="0"/>
        <v>1.0510011438759805</v>
      </c>
      <c r="F783" s="514"/>
    </row>
    <row r="784" spans="1:6" ht="12" customHeight="1">
      <c r="A784" s="299"/>
      <c r="B784" s="187" t="s">
        <v>126</v>
      </c>
      <c r="C784" s="305">
        <f>SUM(C14+C31+C39+C48+C58+C74+C91+C99+C107+C115+C124+C132+C141+C149+C157+C175+C183+C191+C199+C208+C216+C225+C233+C241+C249+C258+C266+C274+C282+C290+C299+C316+C324+C359+C367+C375+C424+C433+C441+C457+C465+C473+C482+C490+C498+C506+C514+C522+C538+C546+C554+C563+C571+C579+C587+C613+C621+C629+C637+C645+C662+C670+C678+C686+C694+C702+C710+C718+C726+C734+C742+C751+C759+C767+C775+C332+C341+C350+C391+C383+C399+C407+C415)</f>
        <v>298343</v>
      </c>
      <c r="D784" s="305">
        <f>SUM(D14+D31+D39+D48+D58+D74+D91+D99+D107+D115+D124+D132+D141+D149+D157+D175+D183+D191+D199+D208+D216+D225+D233+D241+D249+D258+D266+D274+D282+D290+D299+D316+D324+D359+D367+D375+D424+D433+D441+D457+D465+D473+D482+D490+D498+D506+D514+D522+D538+D546+D554+D563+D571+D579+D587+D613+D621+D629+D637+D645+D662+D670+D678+D686+D694+D702+D710+D718+D726+D734+D742+D751+D759+D767+D775+D332+D341+D350+D391+D383+D399+D407+D415)</f>
        <v>212460</v>
      </c>
      <c r="E784" s="780">
        <f t="shared" si="0"/>
        <v>0.7121333498691104</v>
      </c>
      <c r="F784" s="514"/>
    </row>
    <row r="785" spans="1:6" ht="12" customHeight="1" thickBot="1">
      <c r="A785" s="299"/>
      <c r="B785" s="524" t="s">
        <v>313</v>
      </c>
      <c r="C785" s="806">
        <f>SUM(C15+C32+C40+C49+C59+C75+C92+C100+C108+C116+C125+C133+C142+C150+C158+C176+C184+C192+C200+C209+C217+C226+C234+C242+C250+C259+C267+C275+C300+C317+C325+C351+C360+C368+C376+C425+C434+C442+C458+C466+C474+C483+C491+C499+C507+C515+C523+C539+C547+C555+C564+C572+C580+C588+C614+C622+C630+C638+C646+C663+C671+C679+C687+C695+C703+C711+C719+C727+C735+C743+C752+C760+C768+C776+C166+C596+C604)</f>
        <v>100850</v>
      </c>
      <c r="D785" s="806">
        <f>SUM(D15+D32+D40+D49+D59+D75+D92+D100+D108+D116+D125+D133+D142+D150+D158+D176+D184+D192+D200+D209+D217+D226+D234+D242+D250+D259+D267+D275+D300+D317+D325+D351+D360+D368+D376+D425+D434+D442+D458+D466+D474+D483+D491+D499+D507+D515+D523+D539+D547+D555+D564+D572+D580+D588+D614+D622+D630+D638+D646+D663+D671+D679+D687+D695+D703+D711+D719+D727+D735+D743+D752+D760+D768+D776+D166+D596+D604+D308)</f>
        <v>101774</v>
      </c>
      <c r="E785" s="892">
        <f t="shared" si="0"/>
        <v>1.0091621219633118</v>
      </c>
      <c r="F785" s="472"/>
    </row>
    <row r="786" spans="1:6" ht="12" customHeight="1" thickBot="1">
      <c r="A786" s="299"/>
      <c r="B786" s="525" t="s">
        <v>66</v>
      </c>
      <c r="C786" s="814">
        <f>SUM(C781:C785)</f>
        <v>3911888</v>
      </c>
      <c r="D786" s="814">
        <f>SUM(D781:D785)</f>
        <v>3994497</v>
      </c>
      <c r="E786" s="832">
        <f t="shared" si="0"/>
        <v>1.021117424629744</v>
      </c>
      <c r="F786" s="488"/>
    </row>
    <row r="787" spans="1:6" ht="12" customHeight="1">
      <c r="A787" s="299"/>
      <c r="B787" s="526" t="s">
        <v>77</v>
      </c>
      <c r="C787" s="305"/>
      <c r="D787" s="305"/>
      <c r="E787" s="442"/>
      <c r="F787" s="469"/>
    </row>
    <row r="788" spans="1:6" ht="12" customHeight="1">
      <c r="A788" s="299"/>
      <c r="B788" s="306" t="s">
        <v>263</v>
      </c>
      <c r="C788" s="305">
        <f>SUM(C201+C283+C777+C33+C185+C615+C292+C301+C664+C84+C167+C565+C76)</f>
        <v>36857</v>
      </c>
      <c r="D788" s="305">
        <f>SUM(D201+D283+D777+D33+D185+D615+D292+D664+D84+D167+D565+D134+D581)</f>
        <v>30009</v>
      </c>
      <c r="E788" s="891">
        <f>SUM(D788/C788)</f>
        <v>0.8142008302357762</v>
      </c>
      <c r="F788" s="469"/>
    </row>
    <row r="789" spans="1:6" ht="12" customHeight="1">
      <c r="A789" s="299"/>
      <c r="B789" s="306" t="s">
        <v>264</v>
      </c>
      <c r="C789" s="305"/>
      <c r="D789" s="305">
        <f>SUM(D76)</f>
        <v>0</v>
      </c>
      <c r="E789" s="780"/>
      <c r="F789" s="443"/>
    </row>
    <row r="790" spans="1:6" ht="12" customHeight="1" thickBot="1">
      <c r="A790" s="299"/>
      <c r="B790" s="524" t="s">
        <v>347</v>
      </c>
      <c r="C790" s="806">
        <f>SUM(C60+C193+C202+C243+C143+C318+C597+C605+C219+C251+C672+C135)</f>
        <v>620000</v>
      </c>
      <c r="D790" s="806">
        <f>SUM(D60+D193+D202+D243+D143+D318+D597+D605+D219+D251+D672+D135+D301+D631+D168)</f>
        <v>1215826</v>
      </c>
      <c r="E790" s="892">
        <f>SUM(D790/C790)</f>
        <v>1.9610096774193548</v>
      </c>
      <c r="F790" s="488"/>
    </row>
    <row r="791" spans="1:6" ht="12" customHeight="1" thickBot="1">
      <c r="A791" s="299"/>
      <c r="B791" s="525" t="s">
        <v>72</v>
      </c>
      <c r="C791" s="814">
        <f>SUM(C788:C790)</f>
        <v>656857</v>
      </c>
      <c r="D791" s="814">
        <f>SUM(D788:D790)</f>
        <v>1245835</v>
      </c>
      <c r="E791" s="832">
        <f>SUM(D791/C791)</f>
        <v>1.8966609170641402</v>
      </c>
      <c r="F791" s="488"/>
    </row>
    <row r="792" spans="1:6" ht="10.5" customHeight="1" thickBot="1">
      <c r="A792" s="378"/>
      <c r="B792" s="393" t="s">
        <v>272</v>
      </c>
      <c r="C792" s="815">
        <f>SUM(C791+C786)</f>
        <v>4568745</v>
      </c>
      <c r="D792" s="815">
        <f>SUM(D791+D786)</f>
        <v>5240332</v>
      </c>
      <c r="E792" s="893">
        <f>SUM(D792/C792)</f>
        <v>1.1469959474647853</v>
      </c>
      <c r="F792" s="474"/>
    </row>
  </sheetData>
  <sheetProtection/>
  <mergeCells count="5">
    <mergeCell ref="A1:F1"/>
    <mergeCell ref="A2:F2"/>
    <mergeCell ref="E5:E7"/>
    <mergeCell ref="C5:C7"/>
    <mergeCell ref="D5:D7"/>
  </mergeCells>
  <printOptions horizontalCentered="1"/>
  <pageMargins left="0.5905511811023623" right="0" top="0.1968503937007874" bottom="0" header="0.1968503937007874" footer="0"/>
  <pageSetup firstPageNumber="25" useFirstPageNumber="1" horizontalDpi="600" verticalDpi="600" orientation="landscape" paperSize="9" scale="85" r:id="rId1"/>
  <headerFooter alignWithMargins="0">
    <oddFooter>&amp;C&amp;P. oldal</oddFooter>
  </headerFooter>
  <rowBreaks count="16" manualBreakCount="16">
    <brk id="51" max="255" man="1"/>
    <brk id="94" max="255" man="1"/>
    <brk id="144" max="255" man="1"/>
    <brk id="194" max="255" man="1"/>
    <brk id="244" max="255" man="1"/>
    <brk id="293" max="255" man="1"/>
    <brk id="336" max="255" man="1"/>
    <brk id="386" max="255" man="1"/>
    <brk id="436" max="255" man="1"/>
    <brk id="485" max="255" man="1"/>
    <brk id="533" max="255" man="1"/>
    <brk id="582" max="255" man="1"/>
    <brk id="632" max="255" man="1"/>
    <brk id="681" max="255" man="1"/>
    <brk id="721" max="255" man="1"/>
    <brk id="76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67"/>
  <sheetViews>
    <sheetView showZeros="0" zoomScale="95" zoomScaleNormal="95" zoomScalePageLayoutView="0" workbookViewId="0" topLeftCell="A43">
      <selection activeCell="B66" sqref="B66"/>
    </sheetView>
  </sheetViews>
  <sheetFormatPr defaultColWidth="9.125" defaultRowHeight="12.75" customHeight="1"/>
  <cols>
    <col min="1" max="1" width="6.875" style="9" customWidth="1"/>
    <col min="2" max="2" width="51.00390625" style="9" customWidth="1"/>
    <col min="3" max="4" width="13.125" style="10" customWidth="1"/>
    <col min="5" max="5" width="8.50390625" style="10" customWidth="1"/>
    <col min="6" max="6" width="50.875" style="9" customWidth="1"/>
    <col min="7" max="16384" width="9.125" style="9" customWidth="1"/>
  </cols>
  <sheetData>
    <row r="1" spans="1:6" ht="12.75" customHeight="1">
      <c r="A1" s="1274" t="s">
        <v>318</v>
      </c>
      <c r="B1" s="1273"/>
      <c r="C1" s="1273"/>
      <c r="D1" s="1273"/>
      <c r="E1" s="1273"/>
      <c r="F1" s="1273"/>
    </row>
    <row r="2" spans="1:6" ht="12.75" customHeight="1">
      <c r="A2" s="1272" t="s">
        <v>1114</v>
      </c>
      <c r="B2" s="1273"/>
      <c r="C2" s="1273"/>
      <c r="D2" s="1273"/>
      <c r="E2" s="1273"/>
      <c r="F2" s="1273"/>
    </row>
    <row r="3" spans="3:6" ht="12" customHeight="1">
      <c r="C3" s="69"/>
      <c r="D3" s="69"/>
      <c r="E3" s="69"/>
      <c r="F3" s="80" t="s">
        <v>192</v>
      </c>
    </row>
    <row r="4" spans="1:6" ht="12.75" customHeight="1">
      <c r="A4" s="48"/>
      <c r="B4" s="49"/>
      <c r="C4" s="1218" t="s">
        <v>499</v>
      </c>
      <c r="D4" s="1218" t="s">
        <v>254</v>
      </c>
      <c r="E4" s="1218" t="s">
        <v>1111</v>
      </c>
      <c r="F4" s="89" t="s">
        <v>152</v>
      </c>
    </row>
    <row r="5" spans="1:6" ht="12.75">
      <c r="A5" s="50" t="s">
        <v>297</v>
      </c>
      <c r="B5" s="88" t="s">
        <v>151</v>
      </c>
      <c r="C5" s="1237"/>
      <c r="D5" s="1237"/>
      <c r="E5" s="1270"/>
      <c r="F5" s="51" t="s">
        <v>153</v>
      </c>
    </row>
    <row r="6" spans="1:6" ht="13.5" thickBot="1">
      <c r="A6" s="52"/>
      <c r="B6" s="53"/>
      <c r="C6" s="1238"/>
      <c r="D6" s="1238"/>
      <c r="E6" s="1271"/>
      <c r="F6" s="54"/>
    </row>
    <row r="7" spans="1:6" ht="15" customHeight="1">
      <c r="A7" s="202" t="s">
        <v>173</v>
      </c>
      <c r="B7" s="203" t="s">
        <v>174</v>
      </c>
      <c r="C7" s="204" t="s">
        <v>175</v>
      </c>
      <c r="D7" s="204" t="s">
        <v>176</v>
      </c>
      <c r="E7" s="204" t="s">
        <v>177</v>
      </c>
      <c r="F7" s="204" t="s">
        <v>48</v>
      </c>
    </row>
    <row r="8" spans="1:6" ht="12.75" customHeight="1">
      <c r="A8" s="104"/>
      <c r="B8" s="86" t="s">
        <v>279</v>
      </c>
      <c r="C8" s="626"/>
      <c r="D8" s="626"/>
      <c r="E8" s="656"/>
      <c r="F8" s="657"/>
    </row>
    <row r="9" spans="1:6" ht="12.75" customHeight="1" thickBot="1">
      <c r="A9" s="42">
        <v>3911</v>
      </c>
      <c r="B9" s="35" t="s">
        <v>197</v>
      </c>
      <c r="C9" s="816">
        <v>15000</v>
      </c>
      <c r="D9" s="816">
        <v>15000</v>
      </c>
      <c r="E9" s="782">
        <f>SUM(D9/C9)</f>
        <v>1</v>
      </c>
      <c r="F9" s="627"/>
    </row>
    <row r="10" spans="1:6" ht="12.75" customHeight="1" thickBot="1">
      <c r="A10" s="63">
        <v>3910</v>
      </c>
      <c r="B10" s="36" t="s">
        <v>187</v>
      </c>
      <c r="C10" s="754">
        <f>SUM(C9:C9)</f>
        <v>15000</v>
      </c>
      <c r="D10" s="754">
        <f>SUM(D9:D9)</f>
        <v>15000</v>
      </c>
      <c r="E10" s="894">
        <f>SUM(D10/C10)</f>
        <v>1</v>
      </c>
      <c r="F10" s="627"/>
    </row>
    <row r="11" spans="1:6" s="13" customFormat="1" ht="12.75" customHeight="1">
      <c r="A11" s="11"/>
      <c r="B11" s="38" t="s">
        <v>278</v>
      </c>
      <c r="C11" s="751"/>
      <c r="D11" s="751"/>
      <c r="E11" s="658"/>
      <c r="F11" s="628"/>
    </row>
    <row r="12" spans="1:6" s="13" customFormat="1" ht="12.75" customHeight="1">
      <c r="A12" s="42">
        <v>3921</v>
      </c>
      <c r="B12" s="35" t="s">
        <v>538</v>
      </c>
      <c r="C12" s="752">
        <v>6000</v>
      </c>
      <c r="D12" s="752">
        <v>6000</v>
      </c>
      <c r="E12" s="658">
        <f>SUM(D12/C12)</f>
        <v>1</v>
      </c>
      <c r="F12" s="629" t="s">
        <v>408</v>
      </c>
    </row>
    <row r="13" spans="1:6" s="13" customFormat="1" ht="12.75" customHeight="1">
      <c r="A13" s="42">
        <v>3922</v>
      </c>
      <c r="B13" s="35" t="s">
        <v>537</v>
      </c>
      <c r="C13" s="752">
        <v>5000</v>
      </c>
      <c r="D13" s="752">
        <v>5000</v>
      </c>
      <c r="E13" s="658">
        <f>SUM(D13/C13)</f>
        <v>1</v>
      </c>
      <c r="F13" s="630" t="s">
        <v>498</v>
      </c>
    </row>
    <row r="14" spans="1:6" s="13" customFormat="1" ht="12.75" customHeight="1">
      <c r="A14" s="42">
        <v>3924</v>
      </c>
      <c r="B14" s="35" t="s">
        <v>453</v>
      </c>
      <c r="C14" s="752"/>
      <c r="D14" s="752">
        <v>3000</v>
      </c>
      <c r="E14" s="658"/>
      <c r="F14" s="630"/>
    </row>
    <row r="15" spans="1:6" s="13" customFormat="1" ht="12.75" customHeight="1">
      <c r="A15" s="42">
        <v>3925</v>
      </c>
      <c r="B15" s="35" t="s">
        <v>29</v>
      </c>
      <c r="C15" s="752">
        <v>430400</v>
      </c>
      <c r="D15" s="752">
        <v>464674</v>
      </c>
      <c r="E15" s="658">
        <f>SUM(D15/C15)</f>
        <v>1.0796328996282527</v>
      </c>
      <c r="F15" s="631"/>
    </row>
    <row r="16" spans="1:6" s="13" customFormat="1" ht="12.75" customHeight="1">
      <c r="A16" s="42">
        <v>3926</v>
      </c>
      <c r="B16" s="35" t="s">
        <v>1171</v>
      </c>
      <c r="C16" s="752"/>
      <c r="D16" s="752">
        <v>159695</v>
      </c>
      <c r="E16" s="658"/>
      <c r="F16" s="631"/>
    </row>
    <row r="17" spans="1:6" s="13" customFormat="1" ht="12.75" customHeight="1">
      <c r="A17" s="42">
        <v>3928</v>
      </c>
      <c r="B17" s="35" t="s">
        <v>161</v>
      </c>
      <c r="C17" s="752">
        <v>180000</v>
      </c>
      <c r="D17" s="752">
        <f>SUM(D22+D18)</f>
        <v>192000</v>
      </c>
      <c r="E17" s="658">
        <f>SUM(D17/C17)</f>
        <v>1.0666666666666667</v>
      </c>
      <c r="F17" s="1181" t="s">
        <v>1146</v>
      </c>
    </row>
    <row r="18" spans="1:6" s="13" customFormat="1" ht="12.75" customHeight="1">
      <c r="A18" s="42"/>
      <c r="B18" s="196" t="s">
        <v>86</v>
      </c>
      <c r="C18" s="681">
        <v>10000</v>
      </c>
      <c r="D18" s="681">
        <f>SUM(D19:D21)</f>
        <v>12000</v>
      </c>
      <c r="E18" s="658">
        <f>SUM(D18/C18)</f>
        <v>1.2</v>
      </c>
      <c r="F18" s="438"/>
    </row>
    <row r="19" spans="1:6" s="13" customFormat="1" ht="12.75" customHeight="1">
      <c r="A19" s="42"/>
      <c r="B19" s="196" t="s">
        <v>529</v>
      </c>
      <c r="C19" s="681"/>
      <c r="D19" s="681">
        <v>2000</v>
      </c>
      <c r="E19" s="658"/>
      <c r="F19" s="1182"/>
    </row>
    <row r="20" spans="1:6" s="13" customFormat="1" ht="12.75" customHeight="1">
      <c r="A20" s="42"/>
      <c r="B20" s="196" t="s">
        <v>530</v>
      </c>
      <c r="C20" s="681"/>
      <c r="D20" s="681"/>
      <c r="E20" s="658"/>
      <c r="F20" s="631"/>
    </row>
    <row r="21" spans="1:6" s="13" customFormat="1" ht="12.75" customHeight="1">
      <c r="A21" s="42"/>
      <c r="B21" s="196" t="s">
        <v>531</v>
      </c>
      <c r="C21" s="681"/>
      <c r="D21" s="681">
        <v>10000</v>
      </c>
      <c r="E21" s="658"/>
      <c r="F21" s="631"/>
    </row>
    <row r="22" spans="1:6" s="13" customFormat="1" ht="12.75" customHeight="1">
      <c r="A22" s="42"/>
      <c r="B22" s="196" t="s">
        <v>421</v>
      </c>
      <c r="C22" s="681">
        <v>170000</v>
      </c>
      <c r="D22" s="681">
        <v>180000</v>
      </c>
      <c r="E22" s="658">
        <f>SUM(D22/C22)</f>
        <v>1.0588235294117647</v>
      </c>
      <c r="F22" s="631"/>
    </row>
    <row r="23" spans="1:6" s="13" customFormat="1" ht="12.75" customHeight="1" thickBot="1">
      <c r="A23" s="42">
        <v>3929</v>
      </c>
      <c r="B23" s="56" t="s">
        <v>306</v>
      </c>
      <c r="C23" s="753">
        <v>10000</v>
      </c>
      <c r="D23" s="753">
        <v>10000</v>
      </c>
      <c r="E23" s="782">
        <f>SUM(D23/C23)</f>
        <v>1</v>
      </c>
      <c r="F23" s="517" t="s">
        <v>1146</v>
      </c>
    </row>
    <row r="24" spans="1:6" s="13" customFormat="1" ht="12.75" customHeight="1" thickBot="1">
      <c r="A24" s="63">
        <v>3920</v>
      </c>
      <c r="B24" s="36" t="s">
        <v>187</v>
      </c>
      <c r="C24" s="754">
        <f>SUM(C12:C17)+C23</f>
        <v>631400</v>
      </c>
      <c r="D24" s="754">
        <f>SUM(D12:D17)+D23</f>
        <v>840369</v>
      </c>
      <c r="E24" s="894">
        <f>SUM(D24/C24)</f>
        <v>1.3309613557174533</v>
      </c>
      <c r="F24" s="632"/>
    </row>
    <row r="25" spans="1:6" s="13" customFormat="1" ht="12.75" customHeight="1">
      <c r="A25" s="11"/>
      <c r="B25" s="38" t="s">
        <v>132</v>
      </c>
      <c r="C25" s="751"/>
      <c r="D25" s="751"/>
      <c r="E25" s="658"/>
      <c r="F25" s="633"/>
    </row>
    <row r="26" spans="1:6" s="13" customFormat="1" ht="12.75" customHeight="1">
      <c r="A26" s="67">
        <v>3931</v>
      </c>
      <c r="B26" s="87" t="s">
        <v>165</v>
      </c>
      <c r="C26" s="611">
        <v>5000</v>
      </c>
      <c r="D26" s="611">
        <v>5000</v>
      </c>
      <c r="E26" s="658">
        <f>SUM(D26/C26)</f>
        <v>1</v>
      </c>
      <c r="F26" s="778"/>
    </row>
    <row r="27" spans="1:6" s="13" customFormat="1" ht="12.75" customHeight="1">
      <c r="A27" s="67">
        <v>3932</v>
      </c>
      <c r="B27" s="87" t="s">
        <v>198</v>
      </c>
      <c r="C27" s="611">
        <v>12500</v>
      </c>
      <c r="D27" s="611">
        <v>12500</v>
      </c>
      <c r="E27" s="658">
        <f>SUM(D27/C27)</f>
        <v>1</v>
      </c>
      <c r="F27" s="634"/>
    </row>
    <row r="28" spans="1:6" s="13" customFormat="1" ht="12.75" customHeight="1" thickBot="1">
      <c r="A28" s="67">
        <v>3934</v>
      </c>
      <c r="B28" s="87" t="s">
        <v>457</v>
      </c>
      <c r="C28" s="753"/>
      <c r="D28" s="753">
        <v>5000</v>
      </c>
      <c r="E28" s="782"/>
      <c r="F28" s="634"/>
    </row>
    <row r="29" spans="1:6" s="13" customFormat="1" ht="12.75" customHeight="1" thickBot="1">
      <c r="A29" s="63">
        <v>3930</v>
      </c>
      <c r="B29" s="36" t="s">
        <v>187</v>
      </c>
      <c r="C29" s="754">
        <f>SUM(C26:C27)</f>
        <v>17500</v>
      </c>
      <c r="D29" s="754">
        <f>SUM(D26:D28)</f>
        <v>22500</v>
      </c>
      <c r="E29" s="894">
        <f>SUM(D29/C29)</f>
        <v>1.2857142857142858</v>
      </c>
      <c r="F29" s="635"/>
    </row>
    <row r="30" spans="1:6" ht="12.75" customHeight="1">
      <c r="A30" s="11"/>
      <c r="B30" s="38" t="s">
        <v>61</v>
      </c>
      <c r="C30" s="755"/>
      <c r="D30" s="755"/>
      <c r="E30" s="658"/>
      <c r="F30" s="636"/>
    </row>
    <row r="31" spans="1:6" ht="12.75" customHeight="1">
      <c r="A31" s="42">
        <v>3941</v>
      </c>
      <c r="B31" s="35" t="s">
        <v>523</v>
      </c>
      <c r="C31" s="752">
        <v>266760</v>
      </c>
      <c r="D31" s="752">
        <v>305160</v>
      </c>
      <c r="E31" s="658">
        <f aca="true" t="shared" si="0" ref="E31:E38">SUM(D31/C31)</f>
        <v>1.1439496176338282</v>
      </c>
      <c r="F31" s="778"/>
    </row>
    <row r="32" spans="1:6" ht="12.75" customHeight="1">
      <c r="A32" s="42">
        <v>3942</v>
      </c>
      <c r="B32" s="35" t="s">
        <v>466</v>
      </c>
      <c r="C32" s="752">
        <v>5000</v>
      </c>
      <c r="D32" s="752">
        <v>8000</v>
      </c>
      <c r="E32" s="658">
        <f t="shared" si="0"/>
        <v>1.6</v>
      </c>
      <c r="F32" s="630" t="s">
        <v>25</v>
      </c>
    </row>
    <row r="33" spans="1:6" ht="12.75" customHeight="1">
      <c r="A33" s="42">
        <v>3943</v>
      </c>
      <c r="B33" s="35" t="s">
        <v>6</v>
      </c>
      <c r="C33" s="752">
        <v>2000</v>
      </c>
      <c r="D33" s="752">
        <v>2000</v>
      </c>
      <c r="E33" s="658">
        <f t="shared" si="0"/>
        <v>1</v>
      </c>
      <c r="F33" s="630" t="s">
        <v>25</v>
      </c>
    </row>
    <row r="34" spans="1:6" ht="12.75" customHeight="1">
      <c r="A34" s="42"/>
      <c r="B34" s="196" t="s">
        <v>422</v>
      </c>
      <c r="C34" s="681">
        <v>787</v>
      </c>
      <c r="D34" s="681">
        <v>1300</v>
      </c>
      <c r="E34" s="658">
        <f t="shared" si="0"/>
        <v>1.6518424396442186</v>
      </c>
      <c r="F34" s="630"/>
    </row>
    <row r="35" spans="1:6" ht="12.75" customHeight="1">
      <c r="A35" s="42"/>
      <c r="B35" s="196" t="s">
        <v>423</v>
      </c>
      <c r="C35" s="556">
        <v>213</v>
      </c>
      <c r="D35" s="681">
        <v>700</v>
      </c>
      <c r="E35" s="658">
        <f t="shared" si="0"/>
        <v>3.2863849765258215</v>
      </c>
      <c r="F35" s="630"/>
    </row>
    <row r="36" spans="1:6" ht="12.75" customHeight="1">
      <c r="A36" s="42"/>
      <c r="B36" s="779" t="s">
        <v>421</v>
      </c>
      <c r="C36" s="556">
        <v>1000</v>
      </c>
      <c r="D36" s="681"/>
      <c r="E36" s="658">
        <f t="shared" si="0"/>
        <v>0</v>
      </c>
      <c r="F36" s="630"/>
    </row>
    <row r="37" spans="1:6" ht="12.75" customHeight="1" thickBot="1">
      <c r="A37" s="42">
        <v>3944</v>
      </c>
      <c r="B37" s="87" t="s">
        <v>463</v>
      </c>
      <c r="C37" s="753">
        <v>14741</v>
      </c>
      <c r="D37" s="753">
        <v>57365</v>
      </c>
      <c r="E37" s="782">
        <f t="shared" si="0"/>
        <v>3.8915270334441354</v>
      </c>
      <c r="F37" s="630"/>
    </row>
    <row r="38" spans="1:6" s="13" customFormat="1" ht="12.75" customHeight="1" thickBot="1">
      <c r="A38" s="63">
        <v>3940</v>
      </c>
      <c r="B38" s="36" t="s">
        <v>185</v>
      </c>
      <c r="C38" s="754">
        <f>SUM(C31:C33)+C37</f>
        <v>288501</v>
      </c>
      <c r="D38" s="754">
        <f>SUM(D31:D33)+D37</f>
        <v>372525</v>
      </c>
      <c r="E38" s="894">
        <f t="shared" si="0"/>
        <v>1.2912433579086382</v>
      </c>
      <c r="F38" s="637"/>
    </row>
    <row r="39" spans="1:6" s="13" customFormat="1" ht="12.75" customHeight="1">
      <c r="A39" s="207"/>
      <c r="B39" s="208" t="s">
        <v>60</v>
      </c>
      <c r="C39" s="756"/>
      <c r="D39" s="756"/>
      <c r="E39" s="658"/>
      <c r="F39" s="638"/>
    </row>
    <row r="40" spans="1:6" s="13" customFormat="1" ht="12.75" customHeight="1">
      <c r="A40" s="66">
        <v>3961</v>
      </c>
      <c r="B40" s="84" t="s">
        <v>425</v>
      </c>
      <c r="C40" s="757">
        <v>135900</v>
      </c>
      <c r="D40" s="757">
        <v>215900</v>
      </c>
      <c r="E40" s="658">
        <f>SUM(D40/C40)</f>
        <v>1.5886681383370125</v>
      </c>
      <c r="F40" s="778"/>
    </row>
    <row r="41" spans="1:6" s="13" customFormat="1" ht="12.75" customHeight="1">
      <c r="A41" s="66">
        <v>3962</v>
      </c>
      <c r="B41" s="297" t="s">
        <v>381</v>
      </c>
      <c r="C41" s="757">
        <v>50000</v>
      </c>
      <c r="D41" s="757">
        <v>50000</v>
      </c>
      <c r="E41" s="658">
        <f>SUM(D41/C41)</f>
        <v>1</v>
      </c>
      <c r="F41" s="778"/>
    </row>
    <row r="42" spans="1:6" s="13" customFormat="1" ht="12.75" customHeight="1">
      <c r="A42" s="66">
        <v>3963</v>
      </c>
      <c r="B42" s="297" t="s">
        <v>1172</v>
      </c>
      <c r="C42" s="757"/>
      <c r="D42" s="757">
        <v>41900</v>
      </c>
      <c r="E42" s="658"/>
      <c r="F42" s="778"/>
    </row>
    <row r="43" spans="1:6" s="13" customFormat="1" ht="12.75" customHeight="1" thickBot="1">
      <c r="A43" s="66">
        <v>3972</v>
      </c>
      <c r="B43" s="212" t="s">
        <v>467</v>
      </c>
      <c r="C43" s="757">
        <v>18500</v>
      </c>
      <c r="D43" s="757">
        <v>20000</v>
      </c>
      <c r="E43" s="782">
        <f>SUM(D43/C43)</f>
        <v>1.0810810810810811</v>
      </c>
      <c r="F43" s="629" t="s">
        <v>408</v>
      </c>
    </row>
    <row r="44" spans="1:6" s="13" customFormat="1" ht="12.75" customHeight="1" thickBot="1">
      <c r="A44" s="209">
        <v>3970</v>
      </c>
      <c r="B44" s="210" t="s">
        <v>160</v>
      </c>
      <c r="C44" s="758">
        <f>SUM(C40:C43)</f>
        <v>204400</v>
      </c>
      <c r="D44" s="758">
        <f>SUM(D40:D43)</f>
        <v>327800</v>
      </c>
      <c r="E44" s="894">
        <f>SUM(D44/C44)</f>
        <v>1.6037181996086105</v>
      </c>
      <c r="F44" s="637"/>
    </row>
    <row r="45" spans="1:6" s="13" customFormat="1" ht="12.75" customHeight="1">
      <c r="A45" s="211"/>
      <c r="B45" s="213" t="s">
        <v>277</v>
      </c>
      <c r="C45" s="756"/>
      <c r="D45" s="756"/>
      <c r="E45" s="658"/>
      <c r="F45" s="628"/>
    </row>
    <row r="46" spans="1:6" s="13" customFormat="1" ht="12.75" customHeight="1">
      <c r="A46" s="66">
        <v>3988</v>
      </c>
      <c r="B46" s="84" t="s">
        <v>17</v>
      </c>
      <c r="C46" s="757">
        <v>800</v>
      </c>
      <c r="D46" s="757">
        <v>800</v>
      </c>
      <c r="E46" s="658">
        <f aca="true" t="shared" si="1" ref="E46:E60">SUM(D46/C46)</f>
        <v>1</v>
      </c>
      <c r="F46" s="639"/>
    </row>
    <row r="47" spans="1:6" s="13" customFormat="1" ht="12.75" customHeight="1">
      <c r="A47" s="66">
        <v>3989</v>
      </c>
      <c r="B47" s="84" t="s">
        <v>383</v>
      </c>
      <c r="C47" s="757">
        <v>6000</v>
      </c>
      <c r="D47" s="757">
        <v>6000</v>
      </c>
      <c r="E47" s="658">
        <f t="shared" si="1"/>
        <v>1</v>
      </c>
      <c r="F47" s="629" t="s">
        <v>408</v>
      </c>
    </row>
    <row r="48" spans="1:6" s="13" customFormat="1" ht="12.75" customHeight="1">
      <c r="A48" s="67">
        <v>3990</v>
      </c>
      <c r="B48" s="87" t="s">
        <v>330</v>
      </c>
      <c r="C48" s="611">
        <v>1000</v>
      </c>
      <c r="D48" s="611">
        <v>1000</v>
      </c>
      <c r="E48" s="658">
        <f t="shared" si="1"/>
        <v>1</v>
      </c>
      <c r="F48" s="639"/>
    </row>
    <row r="49" spans="1:6" s="13" customFormat="1" ht="12.75" customHeight="1">
      <c r="A49" s="67">
        <v>3991</v>
      </c>
      <c r="B49" s="87" t="s">
        <v>377</v>
      </c>
      <c r="C49" s="611">
        <v>4820</v>
      </c>
      <c r="D49" s="611">
        <v>4820</v>
      </c>
      <c r="E49" s="658">
        <f t="shared" si="1"/>
        <v>1</v>
      </c>
      <c r="F49" s="639"/>
    </row>
    <row r="50" spans="1:6" s="13" customFormat="1" ht="12.75" customHeight="1">
      <c r="A50" s="67">
        <v>3992</v>
      </c>
      <c r="B50" s="87" t="s">
        <v>331</v>
      </c>
      <c r="C50" s="611">
        <v>1400</v>
      </c>
      <c r="D50" s="611">
        <v>1400</v>
      </c>
      <c r="E50" s="658">
        <f t="shared" si="1"/>
        <v>1</v>
      </c>
      <c r="F50" s="639"/>
    </row>
    <row r="51" spans="1:6" s="13" customFormat="1" ht="12.75" customHeight="1">
      <c r="A51" s="67">
        <v>3993</v>
      </c>
      <c r="B51" s="87" t="s">
        <v>332</v>
      </c>
      <c r="C51" s="611">
        <v>900</v>
      </c>
      <c r="D51" s="611">
        <v>900</v>
      </c>
      <c r="E51" s="658">
        <f t="shared" si="1"/>
        <v>1</v>
      </c>
      <c r="F51" s="639"/>
    </row>
    <row r="52" spans="1:6" s="13" customFormat="1" ht="12.75" customHeight="1">
      <c r="A52" s="67">
        <v>3994</v>
      </c>
      <c r="B52" s="87" t="s">
        <v>109</v>
      </c>
      <c r="C52" s="611">
        <v>900</v>
      </c>
      <c r="D52" s="611">
        <v>900</v>
      </c>
      <c r="E52" s="658">
        <f t="shared" si="1"/>
        <v>1</v>
      </c>
      <c r="F52" s="639"/>
    </row>
    <row r="53" spans="1:6" s="13" customFormat="1" ht="12.75" customHeight="1">
      <c r="A53" s="67">
        <v>3995</v>
      </c>
      <c r="B53" s="87" t="s">
        <v>110</v>
      </c>
      <c r="C53" s="611">
        <v>900</v>
      </c>
      <c r="D53" s="611">
        <v>900</v>
      </c>
      <c r="E53" s="658">
        <f t="shared" si="1"/>
        <v>1</v>
      </c>
      <c r="F53" s="639"/>
    </row>
    <row r="54" spans="1:6" s="13" customFormat="1" ht="12.75" customHeight="1">
      <c r="A54" s="67">
        <v>3997</v>
      </c>
      <c r="B54" s="87" t="s">
        <v>111</v>
      </c>
      <c r="C54" s="611">
        <v>900</v>
      </c>
      <c r="D54" s="611">
        <v>900</v>
      </c>
      <c r="E54" s="658">
        <f t="shared" si="1"/>
        <v>1</v>
      </c>
      <c r="F54" s="639"/>
    </row>
    <row r="55" spans="1:6" s="13" customFormat="1" ht="12.75" customHeight="1">
      <c r="A55" s="67">
        <v>3998</v>
      </c>
      <c r="B55" s="87" t="s">
        <v>112</v>
      </c>
      <c r="C55" s="611">
        <v>900</v>
      </c>
      <c r="D55" s="611">
        <v>900</v>
      </c>
      <c r="E55" s="658">
        <f t="shared" si="1"/>
        <v>1</v>
      </c>
      <c r="F55" s="639"/>
    </row>
    <row r="56" spans="1:6" s="13" customFormat="1" ht="12.75" customHeight="1" thickBot="1">
      <c r="A56" s="101">
        <v>3999</v>
      </c>
      <c r="B56" s="87" t="s">
        <v>113</v>
      </c>
      <c r="C56" s="753">
        <v>1000</v>
      </c>
      <c r="D56" s="753">
        <v>1000</v>
      </c>
      <c r="E56" s="782">
        <f t="shared" si="1"/>
        <v>1</v>
      </c>
      <c r="F56" s="639"/>
    </row>
    <row r="57" spans="1:6" s="13" customFormat="1" ht="12.75" customHeight="1" thickBot="1">
      <c r="A57" s="63"/>
      <c r="B57" s="36" t="s">
        <v>160</v>
      </c>
      <c r="C57" s="754">
        <f>SUM(C46:C56)</f>
        <v>19520</v>
      </c>
      <c r="D57" s="754">
        <f>SUM(D46:D56)</f>
        <v>19520</v>
      </c>
      <c r="E57" s="894">
        <f t="shared" si="1"/>
        <v>1</v>
      </c>
      <c r="F57" s="637"/>
    </row>
    <row r="58" spans="1:6" s="13" customFormat="1" ht="12.75" customHeight="1" thickBot="1">
      <c r="A58" s="63">
        <v>3900</v>
      </c>
      <c r="B58" s="36" t="s">
        <v>154</v>
      </c>
      <c r="C58" s="754">
        <f>C38+C24+C10+C29+C44+C57</f>
        <v>1176321</v>
      </c>
      <c r="D58" s="754">
        <f>D38+D24+D10+D29+D44+D57</f>
        <v>1597714</v>
      </c>
      <c r="E58" s="894">
        <f t="shared" si="1"/>
        <v>1.3582295988934994</v>
      </c>
      <c r="F58" s="637"/>
    </row>
    <row r="59" spans="1:6" s="13" customFormat="1" ht="12.75" customHeight="1">
      <c r="A59" s="46"/>
      <c r="B59" s="84" t="s">
        <v>182</v>
      </c>
      <c r="C59" s="611">
        <f>SUM(C34)</f>
        <v>787</v>
      </c>
      <c r="D59" s="611">
        <f>SUM(D34)</f>
        <v>1300</v>
      </c>
      <c r="E59" s="658">
        <f t="shared" si="1"/>
        <v>1.6518424396442186</v>
      </c>
      <c r="F59" s="633"/>
    </row>
    <row r="60" spans="1:6" s="13" customFormat="1" ht="12.75" customHeight="1">
      <c r="A60" s="46"/>
      <c r="B60" s="24" t="s">
        <v>116</v>
      </c>
      <c r="C60" s="611">
        <f>SUM(C35)</f>
        <v>213</v>
      </c>
      <c r="D60" s="611">
        <f>SUM(D35)</f>
        <v>700</v>
      </c>
      <c r="E60" s="658">
        <f t="shared" si="1"/>
        <v>3.2863849765258215</v>
      </c>
      <c r="F60" s="633"/>
    </row>
    <row r="61" spans="1:6" s="13" customFormat="1" ht="12.75" customHeight="1">
      <c r="A61" s="46"/>
      <c r="B61" s="84" t="s">
        <v>316</v>
      </c>
      <c r="C61" s="611">
        <f>SUM(C19)</f>
        <v>0</v>
      </c>
      <c r="D61" s="611">
        <f>SUM(D19)</f>
        <v>2000</v>
      </c>
      <c r="E61" s="658"/>
      <c r="F61" s="633"/>
    </row>
    <row r="62" spans="1:6" s="13" customFormat="1" ht="12.75" customHeight="1">
      <c r="A62" s="45"/>
      <c r="B62" s="24" t="s">
        <v>313</v>
      </c>
      <c r="C62" s="752">
        <f>SUM(C10+C24+C29+C38+C44+C57)-C64-C59-C60-C61-C63</f>
        <v>979321</v>
      </c>
      <c r="D62" s="752">
        <f>SUM(D10+D24+D29+D38+D44+D57)-D64-D59-D60-D61-D63</f>
        <v>1161654</v>
      </c>
      <c r="E62" s="658">
        <f>SUM(D62/C62)</f>
        <v>1.1861830799094475</v>
      </c>
      <c r="F62" s="633"/>
    </row>
    <row r="63" spans="1:6" s="13" customFormat="1" ht="12.75" customHeight="1">
      <c r="A63" s="45"/>
      <c r="B63" s="24" t="s">
        <v>22</v>
      </c>
      <c r="C63" s="752">
        <f>SUM(C21)</f>
        <v>0</v>
      </c>
      <c r="D63" s="752">
        <f>SUM(D21)</f>
        <v>10000</v>
      </c>
      <c r="E63" s="658"/>
      <c r="F63" s="633"/>
    </row>
    <row r="64" spans="1:6" s="13" customFormat="1" ht="12.75" customHeight="1">
      <c r="A64" s="45"/>
      <c r="B64" s="91" t="s">
        <v>290</v>
      </c>
      <c r="C64" s="752">
        <f>SUM(C9+C23+C22+C36)</f>
        <v>196000</v>
      </c>
      <c r="D64" s="752">
        <f>SUM(D9+D23+D22+D36+D37+D16)</f>
        <v>422060</v>
      </c>
      <c r="E64" s="895">
        <f>SUM(D64/C64)</f>
        <v>2.1533673469387753</v>
      </c>
      <c r="F64" s="640"/>
    </row>
    <row r="65" spans="1:6" s="13" customFormat="1" ht="12.75" customHeight="1">
      <c r="A65" s="224"/>
      <c r="B65" s="225" t="s">
        <v>1174</v>
      </c>
      <c r="C65" s="759">
        <f>SUM(C59:C64)</f>
        <v>1176321</v>
      </c>
      <c r="D65" s="759">
        <f>SUM(D59:D64)</f>
        <v>1597714</v>
      </c>
      <c r="E65" s="896">
        <f>SUM(D65/C65)</f>
        <v>1.3582295988934994</v>
      </c>
      <c r="F65" s="640"/>
    </row>
    <row r="66" spans="1:6" ht="12.75" customHeight="1">
      <c r="A66" s="40"/>
      <c r="B66" s="41"/>
      <c r="C66" s="18"/>
      <c r="D66" s="18"/>
      <c r="E66" s="18"/>
      <c r="F66" s="41"/>
    </row>
    <row r="67" ht="12.75" customHeight="1">
      <c r="A67" s="55"/>
    </row>
  </sheetData>
  <sheetProtection/>
  <mergeCells count="5">
    <mergeCell ref="E4:E6"/>
    <mergeCell ref="A2:F2"/>
    <mergeCell ref="A1:F1"/>
    <mergeCell ref="C4:C6"/>
    <mergeCell ref="D4:D6"/>
  </mergeCells>
  <printOptions horizontalCentered="1"/>
  <pageMargins left="0" right="0" top="0" bottom="0" header="0.5905511811023623" footer="0"/>
  <pageSetup firstPageNumber="42" useFirstPageNumber="1" horizontalDpi="300" verticalDpi="300" orientation="landscape" paperSize="9" scale="65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8"/>
  <sheetViews>
    <sheetView showZeros="0" zoomScalePageLayoutView="0" workbookViewId="0" topLeftCell="A55">
      <selection activeCell="D34" sqref="D34"/>
    </sheetView>
  </sheetViews>
  <sheetFormatPr defaultColWidth="9.125" defaultRowHeight="12.75" customHeight="1"/>
  <cols>
    <col min="1" max="1" width="5.875" style="40" customWidth="1"/>
    <col min="2" max="2" width="66.125" style="41" customWidth="1"/>
    <col min="3" max="4" width="12.125" style="47" customWidth="1"/>
    <col min="5" max="5" width="9.125" style="47" customWidth="1"/>
    <col min="6" max="6" width="66.875" style="41" customWidth="1"/>
    <col min="7" max="16384" width="9.125" style="41" customWidth="1"/>
  </cols>
  <sheetData>
    <row r="1" spans="1:6" s="16" customFormat="1" ht="12.75" customHeight="1">
      <c r="A1" s="1277" t="s">
        <v>155</v>
      </c>
      <c r="B1" s="1273"/>
      <c r="C1" s="1273"/>
      <c r="D1" s="1273"/>
      <c r="E1" s="1273"/>
      <c r="F1" s="1273"/>
    </row>
    <row r="2" spans="1:6" s="16" customFormat="1" ht="12.75" customHeight="1">
      <c r="A2" s="1272" t="s">
        <v>1113</v>
      </c>
      <c r="B2" s="1273"/>
      <c r="C2" s="1273"/>
      <c r="D2" s="1273"/>
      <c r="E2" s="1273"/>
      <c r="F2" s="1273"/>
    </row>
    <row r="3" spans="1:6" s="16" customFormat="1" ht="12.75" customHeight="1">
      <c r="A3" s="64"/>
      <c r="B3" s="64"/>
      <c r="C3" s="1275"/>
      <c r="D3" s="1275"/>
      <c r="E3" s="1275"/>
      <c r="F3" s="1276"/>
    </row>
    <row r="4" spans="1:6" ht="10.5" customHeight="1">
      <c r="A4" s="371"/>
      <c r="B4" s="368"/>
      <c r="C4" s="528"/>
      <c r="D4" s="528"/>
      <c r="E4" s="528"/>
      <c r="F4" s="529" t="s">
        <v>192</v>
      </c>
    </row>
    <row r="5" spans="1:6" ht="12.75" customHeight="1">
      <c r="A5" s="518"/>
      <c r="B5" s="530"/>
      <c r="C5" s="1249" t="s">
        <v>499</v>
      </c>
      <c r="D5" s="1249" t="s">
        <v>254</v>
      </c>
      <c r="E5" s="1249" t="s">
        <v>1107</v>
      </c>
      <c r="F5" s="531"/>
    </row>
    <row r="6" spans="1:6" ht="12" customHeight="1">
      <c r="A6" s="376" t="s">
        <v>297</v>
      </c>
      <c r="B6" s="532" t="s">
        <v>151</v>
      </c>
      <c r="C6" s="1250"/>
      <c r="D6" s="1250"/>
      <c r="E6" s="1278"/>
      <c r="F6" s="438" t="s">
        <v>152</v>
      </c>
    </row>
    <row r="7" spans="1:6" ht="12.75" customHeight="1" thickBot="1">
      <c r="A7" s="533"/>
      <c r="B7" s="534"/>
      <c r="C7" s="1257"/>
      <c r="D7" s="1257"/>
      <c r="E7" s="1279"/>
      <c r="F7" s="399" t="s">
        <v>153</v>
      </c>
    </row>
    <row r="8" spans="1:6" ht="12.75" customHeight="1">
      <c r="A8" s="535" t="s">
        <v>173</v>
      </c>
      <c r="B8" s="381" t="s">
        <v>174</v>
      </c>
      <c r="C8" s="536" t="s">
        <v>175</v>
      </c>
      <c r="D8" s="536" t="s">
        <v>176</v>
      </c>
      <c r="E8" s="536" t="s">
        <v>177</v>
      </c>
      <c r="F8" s="439" t="s">
        <v>48</v>
      </c>
    </row>
    <row r="9" spans="1:6" ht="16.5" customHeight="1">
      <c r="A9" s="486"/>
      <c r="B9" s="537" t="s">
        <v>285</v>
      </c>
      <c r="C9" s="443"/>
      <c r="D9" s="443"/>
      <c r="E9" s="443"/>
      <c r="F9" s="538"/>
    </row>
    <row r="10" spans="1:6" ht="11.25">
      <c r="A10" s="376"/>
      <c r="B10" s="539" t="s">
        <v>273</v>
      </c>
      <c r="C10" s="540"/>
      <c r="D10" s="540"/>
      <c r="E10" s="540"/>
      <c r="F10" s="391"/>
    </row>
    <row r="11" spans="1:6" ht="11.25">
      <c r="A11" s="561">
        <v>4013</v>
      </c>
      <c r="B11" s="762" t="s">
        <v>435</v>
      </c>
      <c r="C11" s="542">
        <v>40000</v>
      </c>
      <c r="D11" s="542">
        <v>6000</v>
      </c>
      <c r="E11" s="302">
        <f>SUM(D11/C11)</f>
        <v>0.15</v>
      </c>
      <c r="F11" s="391"/>
    </row>
    <row r="12" spans="1:6" ht="12">
      <c r="A12" s="541">
        <v>4014</v>
      </c>
      <c r="B12" s="300" t="s">
        <v>1121</v>
      </c>
      <c r="C12" s="542">
        <v>20000</v>
      </c>
      <c r="D12" s="542">
        <v>15000</v>
      </c>
      <c r="E12" s="302">
        <f>SUM(D12/C12)</f>
        <v>0.75</v>
      </c>
      <c r="F12" s="545"/>
    </row>
    <row r="13" spans="1:6" ht="12">
      <c r="A13" s="541">
        <v>4016</v>
      </c>
      <c r="B13" s="300" t="s">
        <v>468</v>
      </c>
      <c r="C13" s="804">
        <v>6000</v>
      </c>
      <c r="D13" s="804"/>
      <c r="E13" s="897">
        <f>SUM(D13/C13)</f>
        <v>0</v>
      </c>
      <c r="F13" s="545"/>
    </row>
    <row r="14" spans="1:6" s="37" customFormat="1" ht="11.25">
      <c r="A14" s="486">
        <v>4010</v>
      </c>
      <c r="B14" s="546" t="s">
        <v>274</v>
      </c>
      <c r="C14" s="786">
        <f>SUM(C11+C12+C13)</f>
        <v>66000</v>
      </c>
      <c r="D14" s="786">
        <f>SUM(D11:D13)</f>
        <v>21000</v>
      </c>
      <c r="E14" s="898">
        <f>SUM(D14/C14)</f>
        <v>0.3181818181818182</v>
      </c>
      <c r="F14" s="547"/>
    </row>
    <row r="15" spans="1:6" s="37" customFormat="1" ht="11.25">
      <c r="A15" s="76"/>
      <c r="B15" s="548" t="s">
        <v>275</v>
      </c>
      <c r="C15" s="301"/>
      <c r="D15" s="301"/>
      <c r="E15" s="899"/>
      <c r="F15" s="387"/>
    </row>
    <row r="16" spans="1:6" s="37" customFormat="1" ht="11.25">
      <c r="A16" s="486">
        <v>4030</v>
      </c>
      <c r="B16" s="546" t="s">
        <v>276</v>
      </c>
      <c r="C16" s="584"/>
      <c r="D16" s="584"/>
      <c r="E16" s="899"/>
      <c r="F16" s="549"/>
    </row>
    <row r="17" spans="1:6" s="37" customFormat="1" ht="12">
      <c r="A17" s="76"/>
      <c r="B17" s="550" t="s">
        <v>280</v>
      </c>
      <c r="C17" s="551"/>
      <c r="D17" s="551"/>
      <c r="E17" s="302"/>
      <c r="F17" s="552"/>
    </row>
    <row r="18" spans="1:6" s="37" customFormat="1" ht="12">
      <c r="A18" s="541">
        <v>4112</v>
      </c>
      <c r="B18" s="553" t="s">
        <v>249</v>
      </c>
      <c r="C18" s="551"/>
      <c r="D18" s="301">
        <v>575000</v>
      </c>
      <c r="E18" s="302"/>
      <c r="F18" s="552"/>
    </row>
    <row r="19" spans="1:6" s="37" customFormat="1" ht="12">
      <c r="A19" s="541">
        <v>4114</v>
      </c>
      <c r="B19" s="553" t="s">
        <v>190</v>
      </c>
      <c r="C19" s="301">
        <v>857396</v>
      </c>
      <c r="D19" s="301">
        <v>144982</v>
      </c>
      <c r="E19" s="302">
        <f>SUM(D19/C19)</f>
        <v>0.16909572706194104</v>
      </c>
      <c r="F19" s="545"/>
    </row>
    <row r="20" spans="1:6" s="37" customFormat="1" ht="12">
      <c r="A20" s="541">
        <v>4115</v>
      </c>
      <c r="B20" s="553" t="s">
        <v>434</v>
      </c>
      <c r="C20" s="301">
        <v>800000</v>
      </c>
      <c r="D20" s="301">
        <v>266001</v>
      </c>
      <c r="E20" s="302">
        <f>SUM(D20/C20)</f>
        <v>0.33250125</v>
      </c>
      <c r="F20" s="545"/>
    </row>
    <row r="21" spans="1:6" s="37" customFormat="1" ht="12">
      <c r="A21" s="541">
        <v>4116</v>
      </c>
      <c r="B21" s="553" t="s">
        <v>458</v>
      </c>
      <c r="C21" s="301">
        <v>179000</v>
      </c>
      <c r="D21" s="301"/>
      <c r="E21" s="302">
        <f>SUM(D21/C21)</f>
        <v>0</v>
      </c>
      <c r="F21" s="545"/>
    </row>
    <row r="22" spans="1:6" s="37" customFormat="1" ht="12">
      <c r="A22" s="541">
        <v>4117</v>
      </c>
      <c r="B22" s="553" t="s">
        <v>459</v>
      </c>
      <c r="C22" s="301">
        <v>147600</v>
      </c>
      <c r="D22" s="301"/>
      <c r="E22" s="302">
        <f>SUM(D22/C22)</f>
        <v>0</v>
      </c>
      <c r="F22" s="545"/>
    </row>
    <row r="23" spans="1:6" s="37" customFormat="1" ht="12">
      <c r="A23" s="541">
        <v>4120</v>
      </c>
      <c r="B23" s="300" t="s">
        <v>253</v>
      </c>
      <c r="C23" s="542"/>
      <c r="D23" s="542">
        <v>856040</v>
      </c>
      <c r="E23" s="302"/>
      <c r="F23" s="545"/>
    </row>
    <row r="24" spans="1:6" s="34" customFormat="1" ht="12">
      <c r="A24" s="387">
        <v>4121</v>
      </c>
      <c r="B24" s="554" t="s">
        <v>133</v>
      </c>
      <c r="C24" s="392">
        <v>40000</v>
      </c>
      <c r="D24" s="392">
        <v>40000</v>
      </c>
      <c r="E24" s="302">
        <f>SUM(D24/C24)</f>
        <v>1</v>
      </c>
      <c r="F24" s="545"/>
    </row>
    <row r="25" spans="1:6" s="34" customFormat="1" ht="12">
      <c r="A25" s="387">
        <v>4122</v>
      </c>
      <c r="B25" s="555" t="s">
        <v>199</v>
      </c>
      <c r="C25" s="301">
        <v>120000</v>
      </c>
      <c r="D25" s="301">
        <v>170000</v>
      </c>
      <c r="E25" s="302">
        <f>SUM(D25/C25)</f>
        <v>1.4166666666666667</v>
      </c>
      <c r="F25" s="545"/>
    </row>
    <row r="26" spans="1:6" s="34" customFormat="1" ht="11.25">
      <c r="A26" s="464">
        <v>4125</v>
      </c>
      <c r="B26" s="553" t="s">
        <v>1163</v>
      </c>
      <c r="C26" s="557"/>
      <c r="D26" s="557">
        <v>101939</v>
      </c>
      <c r="E26" s="302"/>
      <c r="F26" s="391"/>
    </row>
    <row r="27" spans="1:6" s="34" customFormat="1" ht="11.25">
      <c r="A27" s="558"/>
      <c r="B27" s="559" t="s">
        <v>156</v>
      </c>
      <c r="C27" s="408">
        <f>SUM(C19:C26)</f>
        <v>2143996</v>
      </c>
      <c r="D27" s="408">
        <f>SUM(D18:D26)</f>
        <v>2153962</v>
      </c>
      <c r="E27" s="898">
        <f aca="true" t="shared" si="0" ref="E27:E34">SUM(D27/C27)</f>
        <v>1.004648329567779</v>
      </c>
      <c r="F27" s="388"/>
    </row>
    <row r="28" spans="1:6" s="34" customFormat="1" ht="12">
      <c r="A28" s="387">
        <v>4131</v>
      </c>
      <c r="B28" s="554" t="s">
        <v>307</v>
      </c>
      <c r="C28" s="301">
        <v>60000</v>
      </c>
      <c r="D28" s="301">
        <v>61000</v>
      </c>
      <c r="E28" s="302">
        <f t="shared" si="0"/>
        <v>1.0166666666666666</v>
      </c>
      <c r="F28" s="545"/>
    </row>
    <row r="29" spans="1:6" s="34" customFormat="1" ht="12" customHeight="1">
      <c r="A29" s="387">
        <v>4132</v>
      </c>
      <c r="B29" s="554" t="s">
        <v>130</v>
      </c>
      <c r="C29" s="301">
        <v>40000</v>
      </c>
      <c r="D29" s="301">
        <v>40000</v>
      </c>
      <c r="E29" s="302">
        <f t="shared" si="0"/>
        <v>1</v>
      </c>
      <c r="F29" s="545"/>
    </row>
    <row r="30" spans="1:6" s="34" customFormat="1" ht="12.75" customHeight="1">
      <c r="A30" s="299">
        <v>4133</v>
      </c>
      <c r="B30" s="303" t="s">
        <v>308</v>
      </c>
      <c r="C30" s="301">
        <v>220447</v>
      </c>
      <c r="D30" s="301">
        <v>150000</v>
      </c>
      <c r="E30" s="302">
        <f t="shared" si="0"/>
        <v>0.6804356602720836</v>
      </c>
      <c r="F30" s="545"/>
    </row>
    <row r="31" spans="1:6" s="34" customFormat="1" ht="12">
      <c r="A31" s="299">
        <v>4135</v>
      </c>
      <c r="B31" s="303" t="s">
        <v>309</v>
      </c>
      <c r="C31" s="301">
        <v>123000</v>
      </c>
      <c r="D31" s="301"/>
      <c r="E31" s="302">
        <f t="shared" si="0"/>
        <v>0</v>
      </c>
      <c r="F31" s="545"/>
    </row>
    <row r="32" spans="1:6" s="34" customFormat="1" ht="12">
      <c r="A32" s="299">
        <v>4136</v>
      </c>
      <c r="B32" s="303" t="s">
        <v>426</v>
      </c>
      <c r="C32" s="301">
        <v>51200</v>
      </c>
      <c r="D32" s="301">
        <v>51200</v>
      </c>
      <c r="E32" s="302">
        <f t="shared" si="0"/>
        <v>1</v>
      </c>
      <c r="F32" s="545"/>
    </row>
    <row r="33" spans="1:6" s="34" customFormat="1" ht="11.25">
      <c r="A33" s="299">
        <v>4141</v>
      </c>
      <c r="B33" s="1185" t="s">
        <v>411</v>
      </c>
      <c r="C33" s="301">
        <v>30000</v>
      </c>
      <c r="D33" s="301">
        <v>30000</v>
      </c>
      <c r="E33" s="897">
        <f t="shared" si="0"/>
        <v>1</v>
      </c>
      <c r="F33" s="303"/>
    </row>
    <row r="34" spans="1:6" s="34" customFormat="1" ht="11.25">
      <c r="A34" s="486">
        <v>4100</v>
      </c>
      <c r="B34" s="839" t="s">
        <v>185</v>
      </c>
      <c r="C34" s="402">
        <f>C27+C28+C29+C30+C31+C33+C32</f>
        <v>2668643</v>
      </c>
      <c r="D34" s="402">
        <f>SUM(D28:D33)+D27</f>
        <v>2486162</v>
      </c>
      <c r="E34" s="898">
        <f t="shared" si="0"/>
        <v>0.931620302903011</v>
      </c>
      <c r="F34" s="538"/>
    </row>
    <row r="35" spans="1:6" s="34" customFormat="1" ht="11.25">
      <c r="A35" s="518"/>
      <c r="B35" s="560" t="s">
        <v>132</v>
      </c>
      <c r="C35" s="301"/>
      <c r="D35" s="301"/>
      <c r="E35" s="302"/>
      <c r="F35" s="391"/>
    </row>
    <row r="36" spans="1:6" s="34" customFormat="1" ht="11.25">
      <c r="A36" s="541">
        <v>4211</v>
      </c>
      <c r="B36" s="300" t="s">
        <v>134</v>
      </c>
      <c r="C36" s="301"/>
      <c r="D36" s="301"/>
      <c r="E36" s="302"/>
      <c r="F36" s="391"/>
    </row>
    <row r="37" spans="1:6" s="34" customFormat="1" ht="11.25">
      <c r="A37" s="541">
        <v>4213</v>
      </c>
      <c r="B37" s="300" t="s">
        <v>136</v>
      </c>
      <c r="C37" s="301"/>
      <c r="D37" s="301"/>
      <c r="E37" s="302"/>
      <c r="F37" s="391"/>
    </row>
    <row r="38" spans="1:6" s="34" customFormat="1" ht="11.25">
      <c r="A38" s="541">
        <v>4215</v>
      </c>
      <c r="B38" s="300" t="s">
        <v>281</v>
      </c>
      <c r="C38" s="301"/>
      <c r="D38" s="301"/>
      <c r="E38" s="302"/>
      <c r="F38" s="391"/>
    </row>
    <row r="39" spans="1:6" s="34" customFormat="1" ht="11.25">
      <c r="A39" s="541">
        <v>4217</v>
      </c>
      <c r="B39" s="300" t="s">
        <v>47</v>
      </c>
      <c r="C39" s="301"/>
      <c r="D39" s="301"/>
      <c r="E39" s="302"/>
      <c r="F39" s="391"/>
    </row>
    <row r="40" spans="1:6" s="34" customFormat="1" ht="11.25">
      <c r="A40" s="541">
        <v>4219</v>
      </c>
      <c r="B40" s="300" t="s">
        <v>137</v>
      </c>
      <c r="C40" s="301"/>
      <c r="D40" s="301"/>
      <c r="E40" s="302"/>
      <c r="F40" s="391"/>
    </row>
    <row r="41" spans="1:6" s="34" customFormat="1" ht="11.25">
      <c r="A41" s="541">
        <v>4221</v>
      </c>
      <c r="B41" s="300" t="s">
        <v>135</v>
      </c>
      <c r="C41" s="301"/>
      <c r="D41" s="301"/>
      <c r="E41" s="302"/>
      <c r="F41" s="391"/>
    </row>
    <row r="42" spans="1:6" s="34" customFormat="1" ht="11.25">
      <c r="A42" s="541">
        <v>4223</v>
      </c>
      <c r="B42" s="300" t="s">
        <v>138</v>
      </c>
      <c r="C42" s="301"/>
      <c r="D42" s="301"/>
      <c r="E42" s="302"/>
      <c r="F42" s="391"/>
    </row>
    <row r="43" spans="1:6" s="34" customFormat="1" ht="11.25">
      <c r="A43" s="541">
        <v>4225</v>
      </c>
      <c r="B43" s="300" t="s">
        <v>139</v>
      </c>
      <c r="C43" s="301"/>
      <c r="D43" s="301"/>
      <c r="E43" s="302"/>
      <c r="F43" s="391"/>
    </row>
    <row r="44" spans="1:6" s="34" customFormat="1" ht="11.25">
      <c r="A44" s="541">
        <v>4227</v>
      </c>
      <c r="B44" s="300" t="s">
        <v>140</v>
      </c>
      <c r="C44" s="301"/>
      <c r="D44" s="301"/>
      <c r="E44" s="302"/>
      <c r="F44" s="391"/>
    </row>
    <row r="45" spans="1:6" s="34" customFormat="1" ht="12">
      <c r="A45" s="561">
        <v>4265</v>
      </c>
      <c r="B45" s="562" t="s">
        <v>1147</v>
      </c>
      <c r="C45" s="611">
        <v>200000</v>
      </c>
      <c r="D45" s="611">
        <v>250000</v>
      </c>
      <c r="E45" s="302">
        <f>SUM(D45/C45)</f>
        <v>1.25</v>
      </c>
      <c r="F45" s="612"/>
    </row>
    <row r="46" spans="1:6" s="34" customFormat="1" ht="12" thickBot="1">
      <c r="A46" s="378">
        <v>4200</v>
      </c>
      <c r="B46" s="1186" t="s">
        <v>282</v>
      </c>
      <c r="C46" s="810">
        <f>SUM(C36:C45)</f>
        <v>200000</v>
      </c>
      <c r="D46" s="810">
        <f>SUM(D36:D45)</f>
        <v>250000</v>
      </c>
      <c r="E46" s="1187">
        <f>SUM(D46/C46)</f>
        <v>1.25</v>
      </c>
      <c r="F46" s="1188"/>
    </row>
    <row r="47" spans="1:6" s="37" customFormat="1" ht="11.25">
      <c r="A47" s="76"/>
      <c r="B47" s="548" t="s">
        <v>283</v>
      </c>
      <c r="C47" s="301"/>
      <c r="D47" s="301"/>
      <c r="E47" s="302"/>
      <c r="F47" s="552"/>
    </row>
    <row r="48" spans="1:6" s="34" customFormat="1" ht="12">
      <c r="A48" s="387">
        <v>4310</v>
      </c>
      <c r="B48" s="303" t="s">
        <v>399</v>
      </c>
      <c r="C48" s="301">
        <v>55000</v>
      </c>
      <c r="D48" s="301">
        <v>25000</v>
      </c>
      <c r="E48" s="302">
        <f>SUM(D48/C48)</f>
        <v>0.45454545454545453</v>
      </c>
      <c r="F48" s="545"/>
    </row>
    <row r="49" spans="1:6" s="34" customFormat="1" ht="12">
      <c r="A49" s="387">
        <v>4311</v>
      </c>
      <c r="B49" s="303" t="s">
        <v>1165</v>
      </c>
      <c r="C49" s="301"/>
      <c r="D49" s="301">
        <v>120000</v>
      </c>
      <c r="E49" s="302"/>
      <c r="F49" s="545"/>
    </row>
    <row r="50" spans="1:6" s="34" customFormat="1" ht="12">
      <c r="A50" s="387">
        <v>4321</v>
      </c>
      <c r="B50" s="303" t="s">
        <v>439</v>
      </c>
      <c r="C50" s="301"/>
      <c r="D50" s="301"/>
      <c r="E50" s="302"/>
      <c r="F50" s="545"/>
    </row>
    <row r="51" spans="1:6" s="34" customFormat="1" ht="12">
      <c r="A51" s="387">
        <v>4322</v>
      </c>
      <c r="B51" s="303" t="s">
        <v>445</v>
      </c>
      <c r="C51" s="301"/>
      <c r="D51" s="301"/>
      <c r="E51" s="302"/>
      <c r="F51" s="545"/>
    </row>
    <row r="52" spans="1:6" s="34" customFormat="1" ht="12">
      <c r="A52" s="387">
        <v>4323</v>
      </c>
      <c r="B52" s="303" t="s">
        <v>444</v>
      </c>
      <c r="C52" s="301"/>
      <c r="D52" s="301"/>
      <c r="E52" s="302"/>
      <c r="F52" s="545"/>
    </row>
    <row r="53" spans="1:6" s="37" customFormat="1" ht="11.25">
      <c r="A53" s="538">
        <v>4300</v>
      </c>
      <c r="B53" s="560" t="s">
        <v>284</v>
      </c>
      <c r="C53" s="314">
        <f>SUM(C48:C50)</f>
        <v>55000</v>
      </c>
      <c r="D53" s="314">
        <f>SUM(D48:D52)</f>
        <v>145000</v>
      </c>
      <c r="E53" s="1183">
        <f>SUM(D53/C53)</f>
        <v>2.6363636363636362</v>
      </c>
      <c r="F53" s="482"/>
    </row>
    <row r="54" spans="1:6" s="37" customFormat="1" ht="16.5" customHeight="1">
      <c r="A54" s="538"/>
      <c r="B54" s="537" t="s">
        <v>286</v>
      </c>
      <c r="C54" s="314">
        <f>SUM(C53+C46+C34+C16+C14)</f>
        <v>2989643</v>
      </c>
      <c r="D54" s="314">
        <f>SUM(D53+D46+D34+D16+D14)</f>
        <v>2902162</v>
      </c>
      <c r="E54" s="1183">
        <f>SUM(D54/C54)</f>
        <v>0.9707386467213643</v>
      </c>
      <c r="F54" s="482"/>
    </row>
    <row r="55" spans="1:6" s="37" customFormat="1" ht="11.25">
      <c r="A55" s="564"/>
      <c r="B55" s="565" t="s">
        <v>76</v>
      </c>
      <c r="C55" s="540"/>
      <c r="D55" s="540"/>
      <c r="E55" s="302"/>
      <c r="F55" s="552"/>
    </row>
    <row r="56" spans="1:6" s="37" customFormat="1" ht="11.25">
      <c r="A56" s="564"/>
      <c r="B56" s="301" t="s">
        <v>302</v>
      </c>
      <c r="C56" s="542"/>
      <c r="D56" s="542"/>
      <c r="E56" s="302"/>
      <c r="F56" s="552"/>
    </row>
    <row r="57" spans="1:6" s="37" customFormat="1" ht="11.25">
      <c r="A57" s="564"/>
      <c r="B57" s="301" t="s">
        <v>33</v>
      </c>
      <c r="C57" s="542"/>
      <c r="D57" s="542"/>
      <c r="E57" s="302"/>
      <c r="F57" s="552"/>
    </row>
    <row r="58" spans="1:6" s="34" customFormat="1" ht="11.25">
      <c r="A58" s="564"/>
      <c r="B58" s="566" t="s">
        <v>316</v>
      </c>
      <c r="C58" s="542"/>
      <c r="D58" s="542"/>
      <c r="E58" s="302"/>
      <c r="F58" s="391"/>
    </row>
    <row r="59" spans="1:6" ht="12" customHeight="1">
      <c r="A59" s="299"/>
      <c r="B59" s="566" t="s">
        <v>313</v>
      </c>
      <c r="C59" s="301"/>
      <c r="D59" s="301"/>
      <c r="E59" s="302"/>
      <c r="F59" s="391"/>
    </row>
    <row r="60" spans="1:6" ht="12" customHeight="1">
      <c r="A60" s="299"/>
      <c r="B60" s="567" t="s">
        <v>66</v>
      </c>
      <c r="C60" s="567">
        <f>SUM(C56:C59)</f>
        <v>0</v>
      </c>
      <c r="D60" s="567">
        <f>SUM(D56:D59)</f>
        <v>0</v>
      </c>
      <c r="E60" s="302"/>
      <c r="F60" s="391"/>
    </row>
    <row r="61" spans="1:6" ht="12" customHeight="1">
      <c r="A61" s="299"/>
      <c r="B61" s="568" t="s">
        <v>77</v>
      </c>
      <c r="C61" s="551"/>
      <c r="D61" s="551"/>
      <c r="E61" s="302"/>
      <c r="F61" s="391"/>
    </row>
    <row r="62" spans="1:6" ht="12" customHeight="1">
      <c r="A62" s="299"/>
      <c r="B62" s="301" t="s">
        <v>263</v>
      </c>
      <c r="C62" s="301"/>
      <c r="D62" s="301"/>
      <c r="E62" s="302"/>
      <c r="F62" s="391"/>
    </row>
    <row r="63" spans="1:6" ht="11.25">
      <c r="A63" s="299"/>
      <c r="B63" s="566" t="s">
        <v>264</v>
      </c>
      <c r="C63" s="301">
        <f>SUM(C14+C16+C34+C46+C53)-C56-C57-C58-C59-C62-C64</f>
        <v>2949643</v>
      </c>
      <c r="D63" s="301">
        <f>SUM(D14+D16+D34+D46+D53)-D56-D57-D58-D59-D62-D64</f>
        <v>2862162</v>
      </c>
      <c r="E63" s="302">
        <f>SUM(D63/C63)</f>
        <v>0.970341834588118</v>
      </c>
      <c r="F63" s="391"/>
    </row>
    <row r="64" spans="1:6" ht="11.25">
      <c r="A64" s="299"/>
      <c r="B64" s="566" t="s">
        <v>347</v>
      </c>
      <c r="C64" s="301">
        <f>SUM(C29)</f>
        <v>40000</v>
      </c>
      <c r="D64" s="301">
        <f>SUM(D29)</f>
        <v>40000</v>
      </c>
      <c r="E64" s="302">
        <f>SUM(D64/C64)</f>
        <v>1</v>
      </c>
      <c r="F64" s="391"/>
    </row>
    <row r="65" spans="1:6" ht="11.25">
      <c r="A65" s="299"/>
      <c r="B65" s="567" t="s">
        <v>72</v>
      </c>
      <c r="C65" s="567">
        <f>SUM(C62:C64)</f>
        <v>2989643</v>
      </c>
      <c r="D65" s="567">
        <f>SUM(D62:D64)</f>
        <v>2902162</v>
      </c>
      <c r="E65" s="1184">
        <f>SUM(D65/C65)</f>
        <v>0.9707386467213643</v>
      </c>
      <c r="F65" s="391"/>
    </row>
    <row r="66" spans="1:6" ht="12" customHeight="1">
      <c r="A66" s="569"/>
      <c r="B66" s="563" t="s">
        <v>118</v>
      </c>
      <c r="C66" s="310">
        <f>SUM(C60+C65)</f>
        <v>2989643</v>
      </c>
      <c r="D66" s="310">
        <f>SUM(D60+D65)</f>
        <v>2902162</v>
      </c>
      <c r="E66" s="1184">
        <f>SUM(D66/C66)</f>
        <v>0.9707386467213643</v>
      </c>
      <c r="F66" s="388"/>
    </row>
    <row r="67" spans="1:5" ht="11.25">
      <c r="A67" s="33"/>
      <c r="C67" s="281"/>
      <c r="D67" s="281"/>
      <c r="E67" s="280"/>
    </row>
    <row r="68" spans="2:4" ht="11.25">
      <c r="B68" s="41" t="s">
        <v>1148</v>
      </c>
      <c r="C68" s="229"/>
      <c r="D68" s="229"/>
    </row>
  </sheetData>
  <sheetProtection/>
  <mergeCells count="6">
    <mergeCell ref="C3:F3"/>
    <mergeCell ref="A1:F1"/>
    <mergeCell ref="A2:F2"/>
    <mergeCell ref="E5:E7"/>
    <mergeCell ref="C5:C7"/>
    <mergeCell ref="D5:D7"/>
  </mergeCells>
  <printOptions horizontalCentered="1"/>
  <pageMargins left="0" right="0" top="0.5905511811023623" bottom="0.3937007874015748" header="0.11811023622047245" footer="0"/>
  <pageSetup firstPageNumber="43" useFirstPageNumber="1" horizontalDpi="600" verticalDpi="600" orientation="landscape" paperSize="9" scale="74" r:id="rId1"/>
  <headerFooter alignWithMargins="0">
    <oddFooter>&amp;C&amp;P. oldal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2018-02-09T10:47:25Z</cp:lastPrinted>
  <dcterms:created xsi:type="dcterms:W3CDTF">2004-02-02T11:10:51Z</dcterms:created>
  <dcterms:modified xsi:type="dcterms:W3CDTF">2018-02-09T10:52:09Z</dcterms:modified>
  <cp:category/>
  <cp:version/>
  <cp:contentType/>
  <cp:contentStatus/>
</cp:coreProperties>
</file>