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595" windowWidth="11340" windowHeight="1305" tabRatio="652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'4.mell.'!$3:$7</definedName>
    <definedName name="_xlnm.Print_Titles" localSheetId="9">'5.mell. '!$4:$8</definedName>
    <definedName name="_xlnm.Print_Titles" localSheetId="13">'9.mell. '!$8:$11</definedName>
    <definedName name="_xlnm.Print_Area" localSheetId="0">'1a.mell '!$A$1:$J$51</definedName>
    <definedName name="_xlnm.Print_Area" localSheetId="1">'1b.mell '!$A$1:$G$272</definedName>
    <definedName name="_xlnm.Print_Area" localSheetId="2">'1c.mell '!$A$1:$F$153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<sst xmlns="http://schemas.openxmlformats.org/spreadsheetml/2006/main" count="3277" uniqueCount="1215">
  <si>
    <t xml:space="preserve">       - Helyiség megszerzési díj  </t>
  </si>
  <si>
    <t xml:space="preserve">       - Önkormányzat közvetített szolgáltatások ellenértéke  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</si>
  <si>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</si>
  <si>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</si>
  <si>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</si>
  <si>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</si>
  <si>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Akadálymentesítési támogatás</t>
  </si>
  <si>
    <t>Ferencvárosi Helytörténeti Egyesület</t>
  </si>
  <si>
    <t>Gyermekétkeztetés támogatása</t>
  </si>
  <si>
    <t>Gépkocsi elszállítás</t>
  </si>
  <si>
    <t>Jövedelempótló rendszeres támogatás</t>
  </si>
  <si>
    <t>Közüzemi díj és közös költség támogatása</t>
  </si>
  <si>
    <t>Lakások és helyiségek, ingatlan vásárlása</t>
  </si>
  <si>
    <t xml:space="preserve">                                   9TV</t>
  </si>
  <si>
    <t xml:space="preserve">                        ebből: kiemelt rendezvények</t>
  </si>
  <si>
    <t xml:space="preserve">                 ebből: őrzés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</si>
  <si>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</si>
  <si>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</si>
  <si>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</si>
  <si>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</si>
  <si>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</si>
  <si>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</si>
  <si>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>Közfoglalkoztatottak pályázat tám.önrésze, kapcs.egyéb kiad.tám.</t>
  </si>
  <si>
    <t>Termelői piac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</si>
  <si>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</si>
  <si>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</si>
  <si>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</si>
  <si>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</si>
  <si>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</si>
  <si>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</si>
  <si>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</si>
  <si>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 xml:space="preserve">    Építményadó                        </t>
  </si>
  <si>
    <t xml:space="preserve">    Telekadó                   </t>
  </si>
  <si>
    <t xml:space="preserve">Felhalmozási finanszírozási kiadások </t>
  </si>
  <si>
    <t xml:space="preserve">Működési finanszírozási kiadások 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</si>
  <si>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</si>
  <si>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</si>
  <si>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</si>
  <si>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</si>
  <si>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</si>
  <si>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</si>
  <si>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</si>
  <si>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</si>
  <si>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</si>
  <si>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</si>
  <si>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</si>
  <si>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</si>
  <si>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</si>
  <si>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</si>
  <si>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</si>
  <si>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</si>
  <si>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</si>
  <si>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</si>
  <si>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</si>
  <si>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</si>
  <si>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</si>
  <si>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</si>
  <si>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</si>
  <si>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</si>
  <si>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</si>
  <si>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</si>
  <si>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</si>
  <si>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</si>
  <si>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</si>
  <si>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</si>
  <si>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</si>
  <si>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</si>
  <si>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</si>
  <si>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</si>
  <si>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</si>
  <si>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</si>
  <si>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</si>
  <si>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</si>
  <si>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</si>
  <si>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</si>
  <si>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</si>
  <si>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</si>
  <si>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</si>
  <si>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</si>
  <si>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</si>
  <si>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</si>
  <si>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</si>
  <si>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</si>
  <si>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</si>
  <si>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</si>
  <si>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</si>
  <si>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</si>
  <si>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</si>
  <si>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</si>
  <si>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</si>
  <si>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</si>
  <si>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</si>
  <si>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</si>
  <si>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</si>
  <si>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</si>
  <si>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</si>
  <si>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</si>
  <si>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</si>
  <si>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</si>
  <si>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</si>
  <si>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</si>
  <si>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</si>
  <si>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</si>
  <si>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</si>
  <si>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</si>
  <si>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</si>
  <si>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</si>
  <si>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</si>
  <si>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</si>
  <si>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</si>
  <si>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</si>
  <si>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</si>
  <si>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</si>
  <si>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</si>
  <si>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</si>
  <si>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</si>
  <si>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</si>
  <si>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</si>
  <si>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</si>
  <si>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</si>
  <si>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</si>
  <si>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</si>
  <si>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</si>
  <si>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</si>
  <si>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</si>
  <si>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</si>
  <si>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</si>
  <si>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</si>
  <si>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</si>
  <si>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</si>
  <si>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</si>
  <si>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</si>
  <si>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</si>
  <si>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</si>
  <si>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</si>
  <si>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</si>
  <si>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</si>
  <si>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</si>
  <si>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</si>
  <si>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</si>
  <si>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</si>
  <si>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</si>
  <si>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</si>
  <si>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</si>
  <si>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</si>
  <si>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</si>
  <si>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</si>
  <si>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</si>
  <si>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</si>
  <si>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</si>
  <si>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</si>
  <si>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</si>
  <si>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</si>
  <si>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</si>
  <si>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</si>
  <si>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</si>
  <si>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</si>
  <si>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</si>
  <si>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</si>
  <si>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</si>
  <si>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</si>
  <si>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</si>
  <si>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Környezetvédelmi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</si>
  <si>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</si>
  <si>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</si>
  <si>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</si>
  <si>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</si>
  <si>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</si>
  <si>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</si>
  <si>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</si>
  <si>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</si>
  <si>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</si>
  <si>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</si>
  <si>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</si>
  <si>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</si>
  <si>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</si>
  <si>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</si>
  <si>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</si>
  <si>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</si>
  <si>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</si>
  <si>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</si>
  <si>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</si>
  <si>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</si>
  <si>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</si>
  <si>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</si>
  <si>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</si>
  <si>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</si>
  <si>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</si>
  <si>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</si>
  <si>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</si>
  <si>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</si>
  <si>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</si>
  <si>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</si>
  <si>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</si>
  <si>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</si>
  <si>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</si>
  <si>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</si>
  <si>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</si>
  <si>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</si>
  <si>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</si>
  <si>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</si>
  <si>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</si>
  <si>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</si>
  <si>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</si>
  <si>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</si>
  <si>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</si>
  <si>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</si>
  <si>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</si>
  <si>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</si>
  <si>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</si>
  <si>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</si>
  <si>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</si>
  <si>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</si>
  <si>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</si>
  <si>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</si>
  <si>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</si>
  <si>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</si>
  <si>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</si>
  <si>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</si>
  <si>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</si>
  <si>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</si>
  <si>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</si>
  <si>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</si>
  <si>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</si>
  <si>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</si>
  <si>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</si>
  <si>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</si>
  <si>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</si>
  <si>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</si>
  <si>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</si>
  <si>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</si>
  <si>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</si>
  <si>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</si>
  <si>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</si>
  <si>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</si>
  <si>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</si>
  <si>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</si>
  <si>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</si>
  <si>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</si>
  <si>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>Felhalmozási bevételek összesen</t>
  </si>
  <si>
    <t>Balázs B. u. 13. lakóház felújítás</t>
  </si>
  <si>
    <t>Közterületi növényvédelem</t>
  </si>
  <si>
    <t>"Bakáts projekt" tervezések, megvalósítás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</si>
  <si>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</si>
  <si>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</si>
  <si>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</si>
  <si>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</si>
  <si>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</si>
  <si>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</si>
  <si>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</si>
  <si>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</si>
  <si>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</si>
  <si>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</si>
  <si>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</si>
  <si>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</si>
  <si>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</si>
  <si>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</si>
  <si>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</si>
  <si>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</si>
  <si>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</si>
  <si>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</si>
  <si>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</si>
  <si>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</si>
  <si>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</si>
  <si>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</si>
  <si>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</si>
  <si>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</si>
  <si>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</si>
  <si>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</si>
  <si>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</si>
  <si>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</si>
  <si>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</si>
  <si>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</si>
  <si>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</si>
  <si>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</si>
  <si>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</si>
  <si>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</si>
  <si>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</si>
  <si>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</si>
  <si>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</si>
  <si>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</si>
  <si>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</si>
  <si>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</si>
  <si>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</si>
  <si>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</si>
  <si>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</si>
  <si>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</si>
  <si>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</si>
  <si>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</si>
  <si>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</si>
  <si>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</si>
  <si>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</si>
  <si>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</si>
  <si>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</si>
  <si>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</si>
  <si>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</si>
  <si>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</si>
  <si>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</si>
  <si>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</si>
  <si>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</si>
  <si>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</si>
  <si>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</si>
  <si>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</si>
  <si>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</si>
  <si>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</si>
  <si>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</si>
  <si>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</si>
  <si>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</si>
  <si>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</si>
  <si>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</si>
  <si>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</si>
  <si>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</si>
  <si>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</si>
  <si>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</si>
  <si>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</si>
  <si>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</si>
  <si>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</si>
  <si>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</si>
  <si>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</si>
  <si>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</si>
  <si>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</si>
  <si>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</si>
  <si>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</si>
  <si>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</si>
  <si>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</si>
  <si>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</si>
  <si>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</si>
  <si>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</si>
  <si>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</si>
  <si>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</si>
  <si>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</si>
  <si>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</si>
  <si>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</si>
  <si>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</si>
  <si>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</si>
  <si>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</si>
  <si>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</si>
  <si>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</si>
  <si>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</si>
  <si>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</si>
  <si>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</si>
  <si>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</si>
  <si>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</si>
  <si>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</si>
  <si>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</si>
  <si>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</si>
  <si>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</si>
  <si>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</si>
  <si>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</si>
  <si>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</si>
  <si>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</si>
  <si>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</si>
  <si>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</si>
  <si>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</si>
  <si>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</si>
  <si>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</si>
  <si>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</si>
  <si>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</si>
  <si>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</si>
  <si>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</si>
  <si>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</si>
  <si>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</si>
  <si>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</si>
  <si>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</si>
  <si>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</si>
  <si>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</si>
  <si>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</si>
  <si>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</si>
  <si>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</si>
  <si>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</si>
  <si>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</si>
  <si>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eFt</t>
  </si>
  <si>
    <t>7.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</si>
  <si>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</si>
  <si>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</si>
  <si>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</si>
  <si>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</si>
  <si>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</si>
  <si>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</si>
  <si>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</si>
  <si>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</si>
  <si>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</si>
  <si>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</si>
  <si>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</si>
  <si>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</si>
  <si>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</si>
  <si>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</si>
  <si>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 xml:space="preserve">          Márton 5./a</t>
  </si>
  <si>
    <t>FESZ KN Kft.</t>
  </si>
  <si>
    <t>KÉSZ-ek tervezése</t>
  </si>
  <si>
    <t>Rendkívüli támogatás</t>
  </si>
  <si>
    <t>Közgyógytámogatás, gyógyszertámogatás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</si>
  <si>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</si>
  <si>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</si>
  <si>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</si>
  <si>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</si>
  <si>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</si>
  <si>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</si>
  <si>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</si>
  <si>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</si>
  <si>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</si>
  <si>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</si>
  <si>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</si>
  <si>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Zeneművészeti szervezetek támogatása</t>
  </si>
  <si>
    <t>Polgármesteri Hivatal épületeinek felújítása</t>
  </si>
  <si>
    <t>Karácsonyi támogatás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</si>
  <si>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</si>
  <si>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</si>
  <si>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</si>
  <si>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</si>
  <si>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</si>
  <si>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r>
      <t xml:space="preserve">    Kamat kiadás </t>
    </r>
    <r>
      <rPr>
        <sz val="9"/>
        <rFont val="Arial CE"/>
        <family val="0"/>
      </rPr>
      <t>- Dologi kiadások</t>
    </r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</si>
  <si>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</si>
  <si>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Közművelődés érdekeltségnöv. pályázat FMK eszközbeszerzés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</si>
  <si>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</si>
  <si>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</si>
  <si>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Ferencvárosi Pinceszínház</t>
  </si>
  <si>
    <t>Munkásszálló kialakítása</t>
  </si>
  <si>
    <t xml:space="preserve">     Beruházások (2.mell.,3.A mell.,3.B., 3/C, 3/D, 4. mell.nélkül)</t>
  </si>
  <si>
    <t xml:space="preserve"> Készletértékesítés</t>
  </si>
  <si>
    <t xml:space="preserve"> Egyéb tárgyi eszköz értékesítés</t>
  </si>
  <si>
    <t xml:space="preserve"> Készlet értékesítés</t>
  </si>
  <si>
    <t>Készletértékesítés</t>
  </si>
  <si>
    <t>Egészségügy, szabadidő, sport, kultúra, oktatás, vallás</t>
  </si>
  <si>
    <t>Ferencvárosi Tanoda támogatása</t>
  </si>
  <si>
    <t>FESZ műszer beszerzés</t>
  </si>
  <si>
    <t>Belföldi értékpapírok bevételei</t>
  </si>
  <si>
    <t>"Végre Önnek is van esélye felújítani otthonát"</t>
  </si>
  <si>
    <t>Kulturális tevékenység támogatása</t>
  </si>
  <si>
    <t>Játszóterek karbantartása</t>
  </si>
  <si>
    <t>Utcanév és tájékoztató táblák</t>
  </si>
  <si>
    <t>Képviselők és választott tisztségviselők juttatásai</t>
  </si>
  <si>
    <t>Parkolási feladatok (FEV IX. Zrt. által ellátott feladatokkal együtt)</t>
  </si>
  <si>
    <t>Vállalkozás ösztönző program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</si>
  <si>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</si>
  <si>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</si>
  <si>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</si>
  <si>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</si>
  <si>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</si>
  <si>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</si>
  <si>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</si>
  <si>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</si>
  <si>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</si>
  <si>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</si>
  <si>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</si>
  <si>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</si>
  <si>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</si>
  <si>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</si>
  <si>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</si>
  <si>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</si>
  <si>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</si>
  <si>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</si>
  <si>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</si>
  <si>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</si>
  <si>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</si>
  <si>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</si>
  <si>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"Útravaló" Jegyescsomag</t>
  </si>
  <si>
    <t xml:space="preserve">   Közigazgatási bírság</t>
  </si>
  <si>
    <t>Előző év vállalkozkozási maradványának igénybevétele</t>
  </si>
  <si>
    <t>Előző év vállalkozási maradványának igénybevétele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</si>
  <si>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</si>
  <si>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</si>
  <si>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</si>
  <si>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</si>
  <si>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</si>
  <si>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</si>
  <si>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</si>
  <si>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</si>
  <si>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</si>
  <si>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</si>
  <si>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</si>
  <si>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</si>
  <si>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</si>
  <si>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</si>
  <si>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</si>
  <si>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</si>
  <si>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>Küldetés Egyesület ellátási szerződés</t>
  </si>
  <si>
    <t>Kifli, túró rudi, tej beszerzés</t>
  </si>
  <si>
    <t>FESZOFE kiemelkedően közhasznú Non-profit Kft működési tám.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</si>
  <si>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</si>
  <si>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</si>
  <si>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</si>
  <si>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</si>
  <si>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</si>
  <si>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</si>
  <si>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</si>
  <si>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</si>
  <si>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Egyéb felhalmozási célú támogatások bevételei államháztartáson belülről</t>
  </si>
  <si>
    <t>Egyéb tárgyi eszköz értékesítés</t>
  </si>
  <si>
    <t>Kulturális, Egyházi és Nemzetiségi feladatok</t>
  </si>
  <si>
    <t>Esélyegyenlőségi feladatok</t>
  </si>
  <si>
    <t>Jelzőrendszeres házi segítségnyújtás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</si>
  <si>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</si>
  <si>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</si>
  <si>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</si>
  <si>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</si>
  <si>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</si>
  <si>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</si>
  <si>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Bakáts projekt</t>
  </si>
  <si>
    <t>Részesedések értékesítése, részesedések megszűnéséhez kapcsolódó bevételek</t>
  </si>
  <si>
    <t>Részesedések értékesítéséhez kapcsolódó realizált nyereség</t>
  </si>
  <si>
    <t>Óvodák, oktatási, szociális és kulturális intézmények  felújítása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</si>
  <si>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</si>
  <si>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t xml:space="preserve">    Földterület, telek, ingatlan értékesítése</t>
  </si>
  <si>
    <t>Budapest Art Center Nonprofit Kft. - Színházművészeti szerv.támogatása</t>
  </si>
  <si>
    <t>Működési és felhalmozási költségvetési kiadások mindösszesen</t>
  </si>
  <si>
    <t>Óvodák, oktatási, szociális és kulturális intézmények  összesen</t>
  </si>
  <si>
    <t xml:space="preserve">    Fejlesztések, beruházások, felújítások</t>
  </si>
  <si>
    <t xml:space="preserve">Játszóterek, műfüves és sportpályák, fitness eszközök, zöldf. felúj., </t>
  </si>
  <si>
    <t>Haller park felújítás</t>
  </si>
  <si>
    <t xml:space="preserve">   ebből: Általános tartalék</t>
  </si>
  <si>
    <t xml:space="preserve">             Intézményvezetői jutalom céltartalék</t>
  </si>
  <si>
    <t xml:space="preserve">Egyéb felhalmozási célú támog.bevételei ÁH-n belülről </t>
  </si>
  <si>
    <t>Tűzliliom park</t>
  </si>
  <si>
    <t>TÉR-KÖZ 2018</t>
  </si>
  <si>
    <t>Európai Uniós Választás</t>
  </si>
  <si>
    <t>Önkormányzati választások</t>
  </si>
  <si>
    <t>Polgármesteri Hivatal épületeiben beruházási kiadások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</si>
  <si>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</si>
  <si>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</si>
  <si>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</si>
  <si>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</si>
  <si>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</si>
  <si>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</si>
  <si>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</si>
  <si>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</si>
  <si>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2020.</t>
  </si>
  <si>
    <t>2021.</t>
  </si>
  <si>
    <t>2022.</t>
  </si>
  <si>
    <t>2023.</t>
  </si>
  <si>
    <t>2024.</t>
  </si>
  <si>
    <t>További kötelezettségek</t>
  </si>
  <si>
    <t>Multifunkcionális nyomtatók üzemelt.</t>
  </si>
  <si>
    <t>Govsys üzemeltetés</t>
  </si>
  <si>
    <t>Telefonalközpont üzemeltetés és tanácsad.</t>
  </si>
  <si>
    <t>Irodaszer beszerzés</t>
  </si>
  <si>
    <t>Tisztítószer beszerzés</t>
  </si>
  <si>
    <t>Hivatali szállítás (taxi)</t>
  </si>
  <si>
    <t>Hivatali szállítás, rakodás</t>
  </si>
  <si>
    <t>Nyomtatvány beszerzés</t>
  </si>
  <si>
    <t>Üzemanyagkártya szerződés</t>
  </si>
  <si>
    <t>Bérmentesítő bérleti díj, alkatr.besz.</t>
  </si>
  <si>
    <t>Kémény-felújítási munkák</t>
  </si>
  <si>
    <t>Könyvvizsgálati díj</t>
  </si>
  <si>
    <t>Concerto Akadémia Nonprofit Kft</t>
  </si>
  <si>
    <t>Semmelweis Egyetem bérl.díj Közter-f.</t>
  </si>
  <si>
    <t>Töltőállomás üzemeltetés</t>
  </si>
  <si>
    <t xml:space="preserve">Ferencvárosi Újság előállítása </t>
  </si>
  <si>
    <t>Ferencvárosi Kosárlabda Egyesület</t>
  </si>
  <si>
    <t>Ferencvárosi Szabadidős SE</t>
  </si>
  <si>
    <t>FTC kajak-kenu Utánpótlás Közh. Kft.</t>
  </si>
  <si>
    <t>FTC Icehokey Utánpótlás Kft.</t>
  </si>
  <si>
    <t>FTC Női Torna Kft.</t>
  </si>
  <si>
    <t>Roma Kulturális és Sport IX. KHE.</t>
  </si>
  <si>
    <t>Közalk.,közsz.,eü-i,közokt. jogi szakértő</t>
  </si>
  <si>
    <t>FIÜK étkezés biztosítása</t>
  </si>
  <si>
    <t>8. sz. melléklet</t>
  </si>
  <si>
    <t>Tervezett költségvetési adatok</t>
  </si>
  <si>
    <t>KEHOP-5.2.9 "Önkormányzati épületek Energetikai Fejlesztése Ferencvárosban"</t>
  </si>
  <si>
    <t>Támogatás államháztartáson belülről -működési</t>
  </si>
  <si>
    <t>Támogatás államháztartáson belülről -felhalmozási</t>
  </si>
  <si>
    <t>Munkaadókat terhelő járulékok és szocho.</t>
  </si>
  <si>
    <t>Beruházási kiadások</t>
  </si>
  <si>
    <t>Felújítási kiadások</t>
  </si>
  <si>
    <t xml:space="preserve">   ebből önkormányzati hozzájárulás</t>
  </si>
  <si>
    <t xml:space="preserve">    ASP bevezetés támogatás KÖFOP-VEKOP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</si>
  <si>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</si>
  <si>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</si>
  <si>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</si>
  <si>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</si>
  <si>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</si>
  <si>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</si>
  <si>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</si>
  <si>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</si>
  <si>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</si>
  <si>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</si>
  <si>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</si>
  <si>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</si>
  <si>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</si>
  <si>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</si>
  <si>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</si>
  <si>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</si>
  <si>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</si>
  <si>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</si>
  <si>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8.</t>
  </si>
  <si>
    <t>Pénzügyi Iroda</t>
  </si>
  <si>
    <t>9.</t>
  </si>
  <si>
    <t>10.</t>
  </si>
  <si>
    <t xml:space="preserve">Szervezési és informatikai Iroda </t>
  </si>
  <si>
    <t>11.</t>
  </si>
  <si>
    <t>Üzemeltetési Iroda</t>
  </si>
  <si>
    <t>12.</t>
  </si>
  <si>
    <t>Vagyonkezelési Iroda</t>
  </si>
  <si>
    <t>13.</t>
  </si>
  <si>
    <t>Városüzemeltetési és Felújítási Iroda</t>
  </si>
  <si>
    <t>14.</t>
  </si>
  <si>
    <t>Közterületfelügyelet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</si>
  <si>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</si>
  <si>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</si>
  <si>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</si>
  <si>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</si>
  <si>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</si>
  <si>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</si>
  <si>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</si>
  <si>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</si>
  <si>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</si>
  <si>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</si>
  <si>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</si>
  <si>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</si>
  <si>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</si>
  <si>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</si>
  <si>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</si>
  <si>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</si>
  <si>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</si>
  <si>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</si>
  <si>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</si>
  <si>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</si>
  <si>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</si>
  <si>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</si>
  <si>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</si>
  <si>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27.</t>
  </si>
  <si>
    <t>Pinceszínház</t>
  </si>
  <si>
    <t>Összesen nevelési, szoc., kult, intézmények</t>
  </si>
  <si>
    <t>Mindösszesen: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</si>
  <si>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</si>
  <si>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</si>
  <si>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</si>
  <si>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</si>
  <si>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</si>
  <si>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</si>
  <si>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</si>
  <si>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</si>
  <si>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</si>
  <si>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</si>
  <si>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</si>
  <si>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</si>
  <si>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</si>
  <si>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</si>
  <si>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</si>
  <si>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</si>
  <si>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</si>
  <si>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</si>
  <si>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23. § (5) bekezdés alapján)</t>
  </si>
  <si>
    <t>Költségvetési bevételi előirányzat</t>
  </si>
  <si>
    <t>Önkormányzatok működési támogatása, elvonások és befizetések</t>
  </si>
  <si>
    <t>Közhatalmi bevételek</t>
  </si>
  <si>
    <t>Saját bevétel</t>
  </si>
  <si>
    <t>Támogatás Áht-n belülről</t>
  </si>
  <si>
    <t>Átvett pénzeszköz</t>
  </si>
  <si>
    <t>Előző évi mar. igénybev.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</si>
  <si>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</si>
  <si>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</si>
  <si>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</si>
  <si>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</si>
  <si>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</si>
  <si>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</si>
  <si>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kezelése, fejlesztése és üzemeltetése</t>
  </si>
  <si>
    <t xml:space="preserve">             3054 Kerületi növényvédelem</t>
  </si>
  <si>
    <t xml:space="preserve">             3071 Köztisztasági feladatok</t>
  </si>
  <si>
    <t xml:space="preserve">             3112 Játszóterek karbantartása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</si>
  <si>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</si>
  <si>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</si>
  <si>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</t>
  </si>
  <si>
    <t xml:space="preserve">             4012 Haller park</t>
  </si>
  <si>
    <t xml:space="preserve">             5012 Utcanév és tájékozatató táblák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</si>
  <si>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</si>
  <si>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</si>
  <si>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</si>
  <si>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feladatok (FEV IX. Zrt. Parkolási feladatokkal együttt)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</si>
  <si>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</si>
  <si>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</si>
  <si>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</si>
  <si>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</si>
  <si>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4112 Balázs B. u. 13. lakóház felújítás</t>
  </si>
  <si>
    <t xml:space="preserve">             4121 Felújításokkal kapcsolatos tervezések</t>
  </si>
  <si>
    <t xml:space="preserve">             4136 Polgármesteri Hivatal épületeinek felújítása</t>
  </si>
  <si>
    <t xml:space="preserve">             4141 KÉSZ-ek tervezése</t>
  </si>
  <si>
    <t xml:space="preserve">             5021 Lakás és helyiségek, ingatlan vásárlás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</si>
  <si>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</si>
  <si>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</si>
  <si>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</si>
  <si>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</si>
  <si>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</si>
  <si>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</si>
  <si>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3302 FESZ KN Kft.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</si>
  <si>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</si>
  <si>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</si>
  <si>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</si>
  <si>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</si>
  <si>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</si>
  <si>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</si>
  <si>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</si>
  <si>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</si>
  <si>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</si>
  <si>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</si>
  <si>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Gyermekjóléti szolgáltatások, szociális szolgált.ell.</t>
  </si>
  <si>
    <t xml:space="preserve">      3081 Köztemetés</t>
  </si>
  <si>
    <t xml:space="preserve">      3311 Lakbértámogatás</t>
  </si>
  <si>
    <t xml:space="preserve">      3319 Rendkívüli gyermekvédelmi támogatás</t>
  </si>
  <si>
    <t xml:space="preserve">      3320 Gyermekétkeztetés támogatás</t>
  </si>
  <si>
    <t xml:space="preserve">      3323 Születési és életkezdési támogatás</t>
  </si>
  <si>
    <t xml:space="preserve">      3340 Jelzőrendszeres házi segítségnyújtás</t>
  </si>
  <si>
    <t xml:space="preserve">      3341 VIII. kerület Józsefváros Önkormányzata ellátási szerződés</t>
  </si>
  <si>
    <t xml:space="preserve">      3342 Küldetés Egyesület ellátási szerződés</t>
  </si>
  <si>
    <t xml:space="preserve">      3345 Támogató Szolgálat (Motivácó Alapítvány)</t>
  </si>
  <si>
    <t xml:space="preserve">      3346 Férőhely fenntartási díj Magyar Vöröskereszt</t>
  </si>
  <si>
    <t xml:space="preserve">      3347 Fogyatékos személyek nappali ellátása Gond-viselés Kht.</t>
  </si>
  <si>
    <t xml:space="preserve">      3349 Pszichiátriai betegek nappali ellátása Moravcsik Alapítvány</t>
  </si>
  <si>
    <t>Hajléktalanná vált személyek ell.és rehab., vmint megakadályozása</t>
  </si>
  <si>
    <t xml:space="preserve">      3344 Utcai szociális munka (Menhely Alapítvány)</t>
  </si>
  <si>
    <t>Helyi közművelődési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</si>
  <si>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</si>
  <si>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</si>
  <si>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</si>
  <si>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</si>
  <si>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</si>
  <si>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</si>
  <si>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 3435 Ferencvárosi Úrhölgyek Polgári Egyesülete</t>
  </si>
  <si>
    <t xml:space="preserve">      3931 Bursa Hungarica</t>
  </si>
  <si>
    <t xml:space="preserve">     3961 Zeneművészeti szervezetek támogatása</t>
  </si>
  <si>
    <t xml:space="preserve">      3963 Budapest Art Center Nonprofit Kft. - Színházművészeti szerv.támogatása</t>
  </si>
  <si>
    <t>Saját tulajdonú lakás és helyiség gazdálkodás</t>
  </si>
  <si>
    <t xml:space="preserve">      3111 Lakáslemondás térítés, lakásbiztosítés visszafizetése</t>
  </si>
  <si>
    <t xml:space="preserve">      3114 Ingatlanokkal kapcsolatos egyéb feladatok</t>
  </si>
  <si>
    <t xml:space="preserve">      3115 Lakás és helyiség karbantartás, berendezési tárgyak cseréje</t>
  </si>
  <si>
    <t xml:space="preserve">      3121 KF - rehabilitáció járulékos költségek</t>
  </si>
  <si>
    <t xml:space="preserve">      3122 Kényszer kiköltöztetés</t>
  </si>
  <si>
    <t xml:space="preserve">      3123 Bérlakás és egyéb ingatlan elidegenítés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</si>
  <si>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</si>
  <si>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</si>
  <si>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</si>
  <si>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</si>
  <si>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</si>
  <si>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intézmények, óvodák felújítása</t>
  </si>
  <si>
    <t xml:space="preserve">      4310 Orvosi rendelők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</si>
  <si>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</si>
  <si>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</si>
  <si>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</si>
  <si>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</si>
  <si>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</si>
  <si>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Kulturális, Egyházi és Nemzetiségi feladatok</t>
  </si>
  <si>
    <t xml:space="preserve">      3145 Ifjusági koncepció végrehajtásával összefüggő feladatok</t>
  </si>
  <si>
    <t xml:space="preserve">      3357 Ifjusági és drogprevenciós feladatok</t>
  </si>
  <si>
    <t xml:space="preserve">      3412 Sport és szabadidős feladatok</t>
  </si>
  <si>
    <t xml:space="preserve">      3413 Diáksport</t>
  </si>
  <si>
    <t xml:space="preserve">      3414 Óvodai sport tevékenység támogatása</t>
  </si>
  <si>
    <t xml:space="preserve">      3415 Pályázat kiemelt sport rendezvények megrendezésére</t>
  </si>
  <si>
    <t>Közreműködés a helyi közbiztonság biztosításában</t>
  </si>
  <si>
    <t xml:space="preserve">      3204 Térfigyelő rendszer karbantartásának, üzemeltetésének költsége</t>
  </si>
  <si>
    <t xml:space="preserve">      3452 Katasztrófa védelemhez kapcs. "M" készletek</t>
  </si>
  <si>
    <t>Nemzetiségi ügyek</t>
  </si>
  <si>
    <t xml:space="preserve">     3202 Roma koncepció</t>
  </si>
  <si>
    <t xml:space="preserve">     3362 Esélyegyenlőségi feladatok</t>
  </si>
  <si>
    <t xml:space="preserve">     3451 Nemzetiségi Önkormányzatok működési kiadásai</t>
  </si>
  <si>
    <t>3200 Képviselők és választott tisztségviselők juttatásai</t>
  </si>
  <si>
    <t>3201 Önkormányzati szakmai feladatokkal kapcsolatos kiadások</t>
  </si>
  <si>
    <t>3021-3026 PH  Igazgatási és informatikai működés és fejlesztés kiadásai</t>
  </si>
  <si>
    <t>3208 Ügyvédi díjak</t>
  </si>
  <si>
    <t>3223 Pályázat előkészítés, lebonyolítás</t>
  </si>
  <si>
    <t>3925 FEV IX. Zrt. támogatása</t>
  </si>
  <si>
    <t>1801 Kamat kiadás</t>
  </si>
  <si>
    <t>1803 Szolidaritási hozzájárulási adó</t>
  </si>
  <si>
    <t>1804 Fizetendő Általános forgalmi adó</t>
  </si>
  <si>
    <t>1851 Hitel-, kölcsön törlesztése államháztartáson kívülre</t>
  </si>
  <si>
    <t>2795 Ferencvárosi Intézmény Üzemeltetési Központ</t>
  </si>
  <si>
    <t>2850 Ferencvárosi Egyesített Bölcsöde</t>
  </si>
  <si>
    <t>2875 FESZGYI</t>
  </si>
  <si>
    <t>2985 Ferencvárosi Művelődési Központ</t>
  </si>
  <si>
    <t xml:space="preserve"> 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</si>
  <si>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</si>
  <si>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</si>
  <si>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</si>
  <si>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</si>
  <si>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marad. Igénybev.</t>
  </si>
  <si>
    <t>Felhalmozási bevételek</t>
  </si>
  <si>
    <t>Kölcsön visszatérülés/Működ.finansz.bev</t>
  </si>
  <si>
    <t xml:space="preserve">Működési célú </t>
  </si>
  <si>
    <t>Felhalmozási célú</t>
  </si>
  <si>
    <t>Működési célú</t>
  </si>
  <si>
    <t>TV üzemeltetés</t>
  </si>
  <si>
    <t>Polgármesteri tisztséggel összefüggő egyéb feladatok</t>
  </si>
  <si>
    <t>Közfoglalkoztatottak pályázat támogatásának önrésze, kapcsolódó egyéb kiadások támogatása</t>
  </si>
  <si>
    <t>HPV védőoltás</t>
  </si>
  <si>
    <t>FESZOFE kiemelkedően közhasznú Non-Profit Kft működési támogatása</t>
  </si>
  <si>
    <t>Horváth Nemzetiségi Önkormányzat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</si>
  <si>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</si>
  <si>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</si>
  <si>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</si>
  <si>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</si>
  <si>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</si>
  <si>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</si>
  <si>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</si>
  <si>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</si>
  <si>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</si>
  <si>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</si>
  <si>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</si>
  <si>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</si>
  <si>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</si>
  <si>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</si>
  <si>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</si>
  <si>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</si>
  <si>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</si>
  <si>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</si>
  <si>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</si>
  <si>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</si>
  <si>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</si>
  <si>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</si>
  <si>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</si>
  <si>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</si>
  <si>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</si>
  <si>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</si>
  <si>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</si>
  <si>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</si>
  <si>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</si>
  <si>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</si>
  <si>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</si>
  <si>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</si>
  <si>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</si>
  <si>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</si>
  <si>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</si>
  <si>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2020. év várható terv szám</t>
  </si>
  <si>
    <t>2021. év várható terv szám</t>
  </si>
  <si>
    <t>Helyi adóból és a települési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</si>
  <si>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</si>
  <si>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</si>
  <si>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</si>
  <si>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lakás, törzstőke ért.)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</si>
  <si>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</si>
  <si>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 illetve garancia vállalással kapcsolatos megtérülés</t>
  </si>
  <si>
    <t>Adósságot keletkeztető ügyletből eredő fizetési kötelezettség</t>
  </si>
  <si>
    <t>16. sz. melléklet</t>
  </si>
  <si>
    <t>Kiadások felosztása KOFOG szerint</t>
  </si>
  <si>
    <t>011130</t>
  </si>
  <si>
    <t>Önkormányzatok és önkormányzati hivatalok jogalkotó és általános igazgatási tevékenysége</t>
  </si>
  <si>
    <t>Polgármesteri Hivatal kiadásai</t>
  </si>
  <si>
    <t>Kamatkiadás</t>
  </si>
  <si>
    <t>Fizetendő Általános forgalmi adó</t>
  </si>
  <si>
    <t>013350</t>
  </si>
  <si>
    <t>Az önkormányzati vagyonnal való gazdálkodással kapcsolatos feladatok</t>
  </si>
  <si>
    <t>Felújításokkal kapcsolatos tervezések</t>
  </si>
  <si>
    <t>Épületek elektromos felújítása</t>
  </si>
  <si>
    <t>Lakás és helyiségfelújítás</t>
  </si>
  <si>
    <t>Oktatási intézmények, óvodák felújítása</t>
  </si>
  <si>
    <t>016080</t>
  </si>
  <si>
    <t>Kiemelt állami és önkormányzati rendezvények</t>
  </si>
  <si>
    <t>018020</t>
  </si>
  <si>
    <t>Központi költségvetési befizetések</t>
  </si>
  <si>
    <t>Szolidaritási hozzájárulási adó</t>
  </si>
  <si>
    <t>031030</t>
  </si>
  <si>
    <t>Közetület rendjének fenntartása</t>
  </si>
  <si>
    <t>Közterület-felügyelet kiadásai</t>
  </si>
  <si>
    <t>031060</t>
  </si>
  <si>
    <t>Térfigyelő rendszer karbantartásának, üzemeltetésének költsége</t>
  </si>
  <si>
    <t>032020</t>
  </si>
  <si>
    <t>Tűz és katasztrófavédelmi tevékenység</t>
  </si>
  <si>
    <t>Katasztrófa védelemhez kapcsolódó "M" készlet</t>
  </si>
  <si>
    <t>013360</t>
  </si>
  <si>
    <t>Más szerv részére végzett pénzügyi-gazdálkodási, üzemeltetési, egyéb szolgáltatások</t>
  </si>
  <si>
    <t>Ferencvárosi Intézményüzemeltetési Központ</t>
  </si>
  <si>
    <t>041231</t>
  </si>
  <si>
    <t>Rövid időtartamú közfoglalkoztatás</t>
  </si>
  <si>
    <t>Közfoglalkoztatottak pályázat támogatás önrésze, egyéb kapcs. kiadások</t>
  </si>
  <si>
    <t>041233</t>
  </si>
  <si>
    <t>Hosszabb időtartamú közfoglalkoztatás</t>
  </si>
  <si>
    <t>FESZOFE kiemelkedően közhasznú Non-profit Kft. Működési támogatása</t>
  </si>
  <si>
    <t>045140</t>
  </si>
  <si>
    <t>Városi és elővárosi közúti személyszállítás</t>
  </si>
  <si>
    <t>045170</t>
  </si>
  <si>
    <t>Parkoló, garázsüzemeltetés, fenntartása</t>
  </si>
  <si>
    <t xml:space="preserve">Parkolási feladatok (FEV IX. Zrt. által ellátott feladatokkal együtt) </t>
  </si>
  <si>
    <t>053010</t>
  </si>
  <si>
    <t>Környezetszennyezés csökkentésének igazgatása</t>
  </si>
  <si>
    <t>064010</t>
  </si>
  <si>
    <t>Közvilágítás</t>
  </si>
  <si>
    <t>066010</t>
  </si>
  <si>
    <t>Zöldterület-kezelés</t>
  </si>
  <si>
    <t>FESZOFE Nonprofit Kft.</t>
  </si>
  <si>
    <t>066020</t>
  </si>
  <si>
    <t>Város-, községgazdálkodási egyéb szolgáltatások</t>
  </si>
  <si>
    <t>Társasházak támogatásai</t>
  </si>
  <si>
    <t>Haller park felújítása</t>
  </si>
  <si>
    <t>072210</t>
  </si>
  <si>
    <t>Járóbetegek gyógyító szakellátása</t>
  </si>
  <si>
    <t>IX. kerületi szakrendelő</t>
  </si>
  <si>
    <t>074052</t>
  </si>
  <si>
    <t>Kábítószer megelőzés programjai, tevékenységei</t>
  </si>
  <si>
    <t>Ifjúsági és drogprevenciós feladatok</t>
  </si>
  <si>
    <t>074054</t>
  </si>
  <si>
    <t>Komplex egészségfejlesztő, prevenciós programok</t>
  </si>
  <si>
    <t>081041</t>
  </si>
  <si>
    <t>Versenysport- és utánpótlás-nevelési tevékenység és támogatása</t>
  </si>
  <si>
    <t>081043</t>
  </si>
  <si>
    <t>Iskolai, diáksport-tevékenység és támogatása</t>
  </si>
  <si>
    <t>081045</t>
  </si>
  <si>
    <t>Szabadidősport- (rekreációs sport-) tevékenység és támogatása</t>
  </si>
  <si>
    <t>081071</t>
  </si>
  <si>
    <t>Üdülő szálláshely szolgáltatás és étkeztetés</t>
  </si>
  <si>
    <t>FIÜK</t>
  </si>
  <si>
    <t>082010</t>
  </si>
  <si>
    <t>Kultúra igazgatása</t>
  </si>
  <si>
    <t>MÁV Szimfónikus Zenekari Alapítvány</t>
  </si>
  <si>
    <t>082020</t>
  </si>
  <si>
    <t>Színházak</t>
  </si>
  <si>
    <t>082030</t>
  </si>
  <si>
    <t>Művészeti tevékenység kivéve színház</t>
  </si>
  <si>
    <t>082061</t>
  </si>
  <si>
    <t>Múzeumi gyűjtemény tevékenység</t>
  </si>
  <si>
    <t>082063</t>
  </si>
  <si>
    <t>Múzeumi kiállítási tevékenység</t>
  </si>
  <si>
    <t>082091</t>
  </si>
  <si>
    <t>Közművelődés - közösségi és társadalmi részvétel fejlesztése</t>
  </si>
  <si>
    <t>083030</t>
  </si>
  <si>
    <t>Egyéb kiadói tevékenyég</t>
  </si>
  <si>
    <t>083050</t>
  </si>
  <si>
    <t>Televízió-műsor szolgáltatása és támogatása</t>
  </si>
  <si>
    <t>084010</t>
  </si>
  <si>
    <t>Társadalmi tevékenységekkel, esélyegyenlőséggel, érdekképviselettel,nemzetiségekkel, egyházakkal összefüggő feladatok igazgatása és szabályozása</t>
  </si>
  <si>
    <t>084020</t>
  </si>
  <si>
    <t>Nemzetiségi közfeladatok és ellátása és támogatása</t>
  </si>
  <si>
    <t xml:space="preserve">Horvát Nemzetiségi Önkormányzat </t>
  </si>
  <si>
    <t>084031</t>
  </si>
  <si>
    <t>Civil szervezetek működési támogatása</t>
  </si>
  <si>
    <t>084032</t>
  </si>
  <si>
    <t>Civil szervezetek programtámogatása</t>
  </si>
  <si>
    <t>Kulturális tevékenységek pályázati támogatása</t>
  </si>
  <si>
    <t>084040</t>
  </si>
  <si>
    <t>Egyházak közösségi és hitéleti tevékenységének támogatása</t>
  </si>
  <si>
    <t>Templom felújítás pályázat</t>
  </si>
  <si>
    <t>084070</t>
  </si>
  <si>
    <t>A fiatalok társadalmi integrációját segítő struktúra, szakmai szolgáltatások fejlesztése, működtetése</t>
  </si>
  <si>
    <t>Ifjusági koncepció végrehajtásával összefüggő feladatok</t>
  </si>
  <si>
    <t>086010</t>
  </si>
  <si>
    <t>Határon túli magyarok egyéb támogatása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</si>
  <si>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</si>
  <si>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</si>
  <si>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</si>
  <si>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</si>
  <si>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</si>
  <si>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094250</t>
  </si>
  <si>
    <t>Tankönyv és jegyzettámogatás</t>
  </si>
  <si>
    <t>Tankönyvtámogatás</t>
  </si>
  <si>
    <t>096015</t>
  </si>
  <si>
    <t>Gyermekétkeztetés köznevelési intézményben</t>
  </si>
  <si>
    <t>098010</t>
  </si>
  <si>
    <t>Oktatás igazgatása</t>
  </si>
  <si>
    <t>101141</t>
  </si>
  <si>
    <t xml:space="preserve">Pszichiátriai betegek nappali ellátása </t>
  </si>
  <si>
    <t>Pszichiátriai betegek nappali ellátása Moravcsik Alapítváy</t>
  </si>
  <si>
    <t>101142</t>
  </si>
  <si>
    <t>Szenvedélybetegek nappali ellátása</t>
  </si>
  <si>
    <t>101221</t>
  </si>
  <si>
    <t>Fogyatékossággal élők nappali ellátása</t>
  </si>
  <si>
    <t>101222</t>
  </si>
  <si>
    <t>Támogató szolgáltatás fogyatékos személyek részére</t>
  </si>
  <si>
    <t>Támogató Szolgálat (Motíváció Alapítvány)</t>
  </si>
  <si>
    <t>102031</t>
  </si>
  <si>
    <t>Idősek nappali ellátása</t>
  </si>
  <si>
    <t>102050</t>
  </si>
  <si>
    <t>Az időskorúak társadalmi integrációját célzó programok</t>
  </si>
  <si>
    <t>104031</t>
  </si>
  <si>
    <t>Gyermekek bölcsődei ellátása</t>
  </si>
  <si>
    <t>Ferencvárosi Egyesített Bölcsőde</t>
  </si>
  <si>
    <t>104035</t>
  </si>
  <si>
    <t>Gyermekétkeztetés bölcsődében, fogyatékosok nappali intézményében</t>
  </si>
  <si>
    <t>104036</t>
  </si>
  <si>
    <t>Mumkahelyi étkeztetés gyermekek napközbeni ellátását biztosító intézményben</t>
  </si>
  <si>
    <t>104051</t>
  </si>
  <si>
    <t>Gyermekvédelmi pénzbeli és természetbeni ellátások</t>
  </si>
  <si>
    <t>106020</t>
  </si>
  <si>
    <t>Lakásfenntartással, lakhatással összefüggő ellátások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</si>
  <si>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</si>
  <si>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</si>
  <si>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</si>
  <si>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</si>
  <si>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</si>
  <si>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107052</t>
  </si>
  <si>
    <t>Házi segítségnyújtás</t>
  </si>
  <si>
    <t>107053</t>
  </si>
  <si>
    <t>107060</t>
  </si>
  <si>
    <t>Egyéb szociális pénzbeli és természetbeni ellátások, támogatások</t>
  </si>
  <si>
    <t>"Végre van esélye felújítani otthonát"</t>
  </si>
  <si>
    <t>107090</t>
  </si>
  <si>
    <t>Romák társadalmi integrációját elősegítő tevékenységek, programok</t>
  </si>
  <si>
    <t>900060</t>
  </si>
  <si>
    <t>Forgatási és befektetési célú finanszírozási műveletek</t>
  </si>
  <si>
    <t>Általános tartalék</t>
  </si>
  <si>
    <t>Intézményvezetői jutalom</t>
  </si>
  <si>
    <t>17. sz. melléklet</t>
  </si>
  <si>
    <t>Bevételek felosztása KOFOG szerint</t>
  </si>
  <si>
    <t>Igazgatászolgáltatási díj</t>
  </si>
  <si>
    <t>Szabálysértési bírság</t>
  </si>
  <si>
    <t>Egyéb bírságból származó bevételek</t>
  </si>
  <si>
    <t>Egyéb szolgáltatás</t>
  </si>
  <si>
    <t>Önkormányzat közvetített szolgáltatások ellenértéke</t>
  </si>
  <si>
    <t>Önkormányzat ÁFA</t>
  </si>
  <si>
    <t>Vagyonkezelés és városfejlesztési feladatokkal kapcsolatos ÁFA</t>
  </si>
  <si>
    <t>Parkolási feladatokkal kapcsolatos ÁFa</t>
  </si>
  <si>
    <t>Felhalmozási célú visszat. tám., kölcs. visszat. államháztartáson kívülről</t>
  </si>
  <si>
    <t>900020</t>
  </si>
  <si>
    <t>Önkormányzatok funkcióra nem sorolható bevételei államháztartáson kívülről</t>
  </si>
  <si>
    <t>Iparűzési adó</t>
  </si>
  <si>
    <t>Belföldi gépjűrművek adójának helyi önkormányzatot megillető része</t>
  </si>
  <si>
    <t>Idegenforgalmi adó</t>
  </si>
  <si>
    <t>Helyi adó pótlék, bírság</t>
  </si>
  <si>
    <t>Iparűzési adó pótlék, bírság</t>
  </si>
  <si>
    <t>Közterületfoglalási díj</t>
  </si>
  <si>
    <t>Bérleti díjak</t>
  </si>
  <si>
    <t>Lakbérbevételek</t>
  </si>
  <si>
    <t>Helyiség megszerzési díj</t>
  </si>
  <si>
    <t>Vagyonkezeléssel kapcsolatos közvetített szolgáltatások ellenértéke</t>
  </si>
  <si>
    <t>Földterület, telek értékesítése</t>
  </si>
  <si>
    <t>Helyiség értékesítés</t>
  </si>
  <si>
    <t>Önkormányzati lakások értékesítése</t>
  </si>
  <si>
    <t>018010</t>
  </si>
  <si>
    <t>Önkormányzatok elszámolása a központi költségvetéssel</t>
  </si>
  <si>
    <t>018030</t>
  </si>
  <si>
    <t>Támogatási célú finanszírozású műveletek</t>
  </si>
  <si>
    <t>Előző évi költségvetési maradványának igénybevétele</t>
  </si>
  <si>
    <t>Előző évi vállalkozási maradványának igénybevétele</t>
  </si>
  <si>
    <t>Parkolási bírság, pótdíj</t>
  </si>
  <si>
    <t>Közigazgatási bírság</t>
  </si>
  <si>
    <t>Kerékbilincs levétele</t>
  </si>
  <si>
    <t>Parkolási díj, ügyviteli költség</t>
  </si>
  <si>
    <t>Nyomvonal létesítés kártalanítás</t>
  </si>
  <si>
    <t>Parkolással kapcsolatos közvetített szolgáltatások ellenértéke</t>
  </si>
  <si>
    <t xml:space="preserve">             3061 Köztutak üzemeltetése</t>
  </si>
  <si>
    <t>TÉR-KÖZ</t>
  </si>
  <si>
    <t>14. Beruházások</t>
  </si>
  <si>
    <t>15. Felújítások</t>
  </si>
  <si>
    <t>16. Egyéb felhalmozási célú kiadások</t>
  </si>
  <si>
    <t>17. Hosszú lejáratú hitel tőke összegének törlesztése, megelőlegezett norm., működ.fin.kiad</t>
  </si>
  <si>
    <t>18. Kiadások mindösszesen</t>
  </si>
  <si>
    <t>2022. év várható terv szám</t>
  </si>
  <si>
    <t xml:space="preserve">             Fejlesztések, beruházások, felújítások</t>
  </si>
  <si>
    <t>FTC utánpótlás-nevelés, jubileumi évforduló támogatása</t>
  </si>
  <si>
    <t>Hivatalai karbantartás</t>
  </si>
  <si>
    <t>Ásványvíz beszerzés</t>
  </si>
  <si>
    <t>Mobil flotta beszerzés</t>
  </si>
  <si>
    <t>Pogácsa, virág beszerzés</t>
  </si>
  <si>
    <t>Magyar Máltai Szeretetszolgálat Egyesület-Közösségi hasznosítás</t>
  </si>
  <si>
    <t>Feladatellátási szerződés Belső-Pesti Tankerülettel</t>
  </si>
  <si>
    <t>Toronyház u. 11. nyílászáró csere</t>
  </si>
  <si>
    <t>Bakáts projekt</t>
  </si>
  <si>
    <t xml:space="preserve">             3116 Magyar Máltai Szeretetszolgálat Egyesület Közz.Haszn.</t>
  </si>
  <si>
    <t xml:space="preserve">       5033 Térfigyelő kamerák</t>
  </si>
  <si>
    <t xml:space="preserve">      4225 Napfény Óvoda felújítása</t>
  </si>
  <si>
    <t>Térfigyelő kamerák</t>
  </si>
  <si>
    <t>Feladatellátási szerz. Belső-Pesti Tankerület</t>
  </si>
  <si>
    <t>Elvonások és befizetések</t>
  </si>
  <si>
    <t>Megelőlegezett állami normatíva visszafiz.</t>
  </si>
  <si>
    <t>Magyar Máltai Szeretszolg. E. közösségi haszn.</t>
  </si>
  <si>
    <t>Közterület-felügyelet takarítás</t>
  </si>
  <si>
    <t>Közterület-felügyel.gépj.nyomk.</t>
  </si>
  <si>
    <t>2019. évi előirányzat 4/2019.</t>
  </si>
  <si>
    <t>2019. évi előirányzat  4/2019.</t>
  </si>
  <si>
    <t>Közterületüzemeltetési egyéb feladatok</t>
  </si>
  <si>
    <t>Ételliftek felújítása</t>
  </si>
  <si>
    <t xml:space="preserve">             3056 Közterületüzemeltetési egyéb feladatok</t>
  </si>
  <si>
    <t xml:space="preserve">            3214 Városfejlesztéssel kapcsolatos önkormányzati kiadások</t>
  </si>
  <si>
    <t xml:space="preserve">      4211 Csicsergő Óvoda felújítása</t>
  </si>
  <si>
    <t xml:space="preserve">             3072 Közterületi takarítóberendezés működtetése</t>
  </si>
  <si>
    <t>Ferencvárosi 65+ támogatás</t>
  </si>
  <si>
    <t>Ferencvárosi internet támogatás</t>
  </si>
  <si>
    <t>Ferencvárosi diákbérlet</t>
  </si>
  <si>
    <t>Ferencvárosi Internet támogatás</t>
  </si>
  <si>
    <t>1802 IPA visszafizetés</t>
  </si>
  <si>
    <t>Közterület-felügyelet őrzés</t>
  </si>
  <si>
    <t>Egyéb működési célú támogatások Áh-n belülről</t>
  </si>
  <si>
    <t>Egyéb felhalmozási célú támogatás Áh-n belülről</t>
  </si>
  <si>
    <t>Elvonások és  befizetések bevételei</t>
  </si>
  <si>
    <t>Általános forgalmi adó visszatérítés</t>
  </si>
  <si>
    <t xml:space="preserve">   Felújítás</t>
  </si>
  <si>
    <t>Egyéb bevételek</t>
  </si>
  <si>
    <t>Bölcsődei konyha felújítás</t>
  </si>
  <si>
    <t>Fővárosi Szabó Ervin könyvtár</t>
  </si>
  <si>
    <t>Városfejlesztéssel kapcsolatos önkormányzati kiadások (FEV IX. Zrt.</t>
  </si>
  <si>
    <t xml:space="preserve">Utcanév és tájékoztató táblák </t>
  </si>
  <si>
    <t>2019. évi előirányzat 22/2019.</t>
  </si>
  <si>
    <t xml:space="preserve">   TÉR-KÖZ 2018</t>
  </si>
  <si>
    <t>Közrend, közbiztonság</t>
  </si>
  <si>
    <t>Zöldfelületi kataszter, fakataszter elkészítése</t>
  </si>
  <si>
    <t>Kerékbilincs bevétele</t>
  </si>
  <si>
    <t>Kerékbilincs bevétel</t>
  </si>
  <si>
    <t>2020. évi előirányzat</t>
  </si>
  <si>
    <t xml:space="preserve">2020. évi előirányzat </t>
  </si>
  <si>
    <t>Az önkormányzat 2020. évi bevételei</t>
  </si>
  <si>
    <t>Az önkormányzat 2020. évi kiadásai</t>
  </si>
  <si>
    <t>Költségvetési szervek 2020. évi költségvetése</t>
  </si>
  <si>
    <t>A Polgármesteri Hivatal kiadásai 2020.</t>
  </si>
  <si>
    <t>Közterület-felügyelet  2020. év</t>
  </si>
  <si>
    <t xml:space="preserve">Az önkormányzat  költségvetésében szereplő 2020. évi kiadások </t>
  </si>
  <si>
    <t xml:space="preserve">Az önkormányzat  költségvetésében szereplő támogatások 2020. évi kiadásai </t>
  </si>
  <si>
    <t>2020. évi beruházási, fejlesztési kiadások</t>
  </si>
  <si>
    <t>Az önkormányzat költségvetésében szereplő 2020. évi tartalékok</t>
  </si>
  <si>
    <t>Faültetés</t>
  </si>
  <si>
    <t>Bölcsőde konyha felújítása</t>
  </si>
  <si>
    <t>Katasztrófa védelemhez kapcsolódó kiadások</t>
  </si>
  <si>
    <t>2019. évi VÁRHATÓ teljesítés</t>
  </si>
  <si>
    <t>Gyermekorvosi rend., védőnöi szolg. eszközb. tám.</t>
  </si>
  <si>
    <t>Önkormányzati lakások komfortosítása</t>
  </si>
  <si>
    <t>A 4.sz. melléklet 4112 sz. költségvetési sor (lakóházfelújítás)  a táblázatban nettó értékkel szerepel.</t>
  </si>
  <si>
    <t>Kerékpáros infrastruktúra tervezés, kiépítés, fejlesztés</t>
  </si>
  <si>
    <t xml:space="preserve">Városfejlesztés, üzemeltetés </t>
  </si>
  <si>
    <t>Közbiztonság</t>
  </si>
  <si>
    <t xml:space="preserve">Városfejlesztési, Innovációs és </t>
  </si>
  <si>
    <t>Városgazdálkodási Bizottság</t>
  </si>
  <si>
    <t>2018. évi teljesítés 8/2019.</t>
  </si>
  <si>
    <t xml:space="preserve">    József Attila-lakótelepi közösségi ház felújítása</t>
  </si>
  <si>
    <t>Index     4./3.</t>
  </si>
  <si>
    <t>Index        4./3.</t>
  </si>
  <si>
    <t>Index       4./3.</t>
  </si>
  <si>
    <t>Index    4./3.</t>
  </si>
  <si>
    <t>Index            4./3.</t>
  </si>
  <si>
    <t>Index   4./3.</t>
  </si>
  <si>
    <t>(zöld udvar, zöldfal)</t>
  </si>
  <si>
    <t xml:space="preserve">    Lakóház teljes felújítás</t>
  </si>
  <si>
    <t xml:space="preserve">Kulturális,Oktatási, Egyházügyi és </t>
  </si>
  <si>
    <t>Nemzetiségi Bizottság</t>
  </si>
  <si>
    <t xml:space="preserve">Városfejlesztési, Innovációs </t>
  </si>
  <si>
    <t>és Környezetvédelmi Bizottság</t>
  </si>
  <si>
    <t>Gazdasági és Közbeszerzési Bizottság</t>
  </si>
  <si>
    <t xml:space="preserve">Egészségügyi Szociális, Sport </t>
  </si>
  <si>
    <t>Ifjúsági és Civil Bizottság</t>
  </si>
  <si>
    <t xml:space="preserve">Kulturális, Oktatási, Egyházügyi és Nemzetiségi </t>
  </si>
  <si>
    <t>Bizottság</t>
  </si>
  <si>
    <t>és Civil Bizottság</t>
  </si>
  <si>
    <t>Egészségügyi Szociális, Sport, Ifjúsági</t>
  </si>
  <si>
    <t>Kulturális, Oktatási, Egyházügyi és Nemzetiségügyi Bizottság</t>
  </si>
  <si>
    <t>Kult.,Okt.,Egyh. És Nemz. Biz.és Egészsg.,Szoc.Sport,If.és Civ.Biz.</t>
  </si>
  <si>
    <t>Városfejl.,Innovációs és Környezetvédelmi Bizottság</t>
  </si>
  <si>
    <t>Egészségügyi Szociális, Sport Ifj. és Civil Bizottság</t>
  </si>
  <si>
    <t>Kulturális, Okt., Egyház. és Nemzetiségügyi Bizottság</t>
  </si>
  <si>
    <t>Közterületi takarítógépek beszerzése 2 db</t>
  </si>
  <si>
    <t>Kifli, túró rudi, tej beszerzés iskolák részére</t>
  </si>
  <si>
    <t xml:space="preserve">    Közösségi tervezés</t>
  </si>
  <si>
    <t>Haller park közzöséggi tervezés szerinti kiviteli terv módosítás</t>
  </si>
  <si>
    <t>Kulturális, Oktatási, Egyházügyi és Nemzetiségi Bizottság</t>
  </si>
  <si>
    <t>2020. évi előirányzat  …./2020.</t>
  </si>
  <si>
    <t>Az Európai Unió-s forrásokkal támogatott fejlesztések tervezett 2020. évi adatairól</t>
  </si>
  <si>
    <t>Engedélye-zett létszám összesen 2020. év       …./2020.</t>
  </si>
  <si>
    <t>Polgármesteri és Jegyzői Kabinet (ebből 1 fő Polgármester, 1 fő Alpolgármester az Önkormányzat létszámába tartozik)</t>
  </si>
  <si>
    <t xml:space="preserve">20. </t>
  </si>
  <si>
    <t>28.</t>
  </si>
  <si>
    <t>2020. évi közvetett támogatások</t>
  </si>
  <si>
    <t xml:space="preserve">              4013 Haller par közzösségi tervezés kiviteli terv</t>
  </si>
  <si>
    <t xml:space="preserve">             4014 Játszóterek, műfüves és sportpályák, fitness eszközök, zöldf.felúj., </t>
  </si>
  <si>
    <t>Rendszeres gyermekvédelmi támogatás</t>
  </si>
  <si>
    <t xml:space="preserve">      4125 Épületek elektromos felújítás</t>
  </si>
  <si>
    <t xml:space="preserve">      4124 Önkormányzati lakások komfortosítása</t>
  </si>
  <si>
    <t>2020. évi előirányzat  …../2020.</t>
  </si>
  <si>
    <t>3021 Polgármesteri Hivatal Igazgatási kiadásai 27 fő</t>
  </si>
  <si>
    <t>2020. év</t>
  </si>
  <si>
    <t>Gyermekorvosi rend. eszközb. tám.</t>
  </si>
  <si>
    <t>Közösségi tervezés</t>
  </si>
  <si>
    <t xml:space="preserve"> József Attila-lakótelepi közösségi ház felújítása</t>
  </si>
  <si>
    <t>Lakóház teljes felújítás</t>
  </si>
  <si>
    <t>3147 Feladatellátási szerződés Belső-Pesti Tankerülettel</t>
  </si>
  <si>
    <t>Közterületi takarítógépek beszerzése</t>
  </si>
  <si>
    <t xml:space="preserve">              3210 Közbiztonság</t>
  </si>
  <si>
    <t>Adatvédelmi biztos</t>
  </si>
  <si>
    <t xml:space="preserve">IT- Informatika Biztonság </t>
  </si>
  <si>
    <t>22020.</t>
  </si>
  <si>
    <t>2025.</t>
  </si>
  <si>
    <t>2020. évi előirányzat      .../2020.</t>
  </si>
  <si>
    <t>2020. évi előirányzat  .../2020.</t>
  </si>
  <si>
    <t xml:space="preserve"> 2020. évi előirányzat felhasználási ütemterv</t>
  </si>
  <si>
    <t>2023. év várható terv szám</t>
  </si>
  <si>
    <t>Bölcsődei konyha felújításfelújítása</t>
  </si>
  <si>
    <t>Haller park közösségi kiviteli terv</t>
  </si>
  <si>
    <t>Lakóház felújítás</t>
  </si>
  <si>
    <t>József Atttila közösségi ház felújítás</t>
  </si>
  <si>
    <t>Lakások komfortosítás</t>
  </si>
  <si>
    <t>Közterületi takarítógép beszerzs</t>
  </si>
  <si>
    <t>Fővárosi IPA visszafizetés</t>
  </si>
  <si>
    <t>Lakás és helyiség karbantartás</t>
  </si>
  <si>
    <t>Deák Alapítvány</t>
  </si>
  <si>
    <t>Fogyatékos személyek nappali ellátása (gyermekek) Újbuda Önkrom.</t>
  </si>
  <si>
    <t xml:space="preserve">    2.sz. melléklet szerinti intézmények bérintézkedés</t>
  </si>
  <si>
    <t xml:space="preserve">      3350 Fogyatékos személyek nappali ellátása gyermekek Újbuda Önk.</t>
  </si>
  <si>
    <t>Fogyatékos személyek nappali ellátása gyerekek Újbuda Önk.</t>
  </si>
  <si>
    <t>2.sz. melléklet szerinti intézmények bérintézkedés</t>
  </si>
  <si>
    <t>2. sz. melléklet szerinti iintézmények bérintézkedés</t>
  </si>
  <si>
    <t>Tervezési díjak TÉR-KÖZ</t>
  </si>
  <si>
    <t xml:space="preserve">             Közösségi tervezés</t>
  </si>
  <si>
    <t xml:space="preserve">            József Attila-lakótelepi közösségi ház felújítása</t>
  </si>
  <si>
    <t xml:space="preserve">            Lakóház teljes felújítás</t>
  </si>
  <si>
    <t xml:space="preserve">           2.sz. melléklet szerinti intézmények bérintézkedés</t>
  </si>
  <si>
    <t>Munkásszálló kialakítás</t>
  </si>
  <si>
    <t xml:space="preserve">Lakóépületek elektromos hálózat felújítása </t>
  </si>
  <si>
    <t>2020. évi felújítások (felújítási kiadások és egyéb felhalmozási célú kiadások)</t>
  </si>
  <si>
    <t>Városfejl.,Inn. és Környezetvédelmi Bizottság</t>
  </si>
  <si>
    <t>2020. évi Polgármesteri Hivatal és Intézményi engedélyezett létszámadatok</t>
  </si>
  <si>
    <t>Az  5024 sorból 45.518 eFt a táblázatban nettó értékkel szerepel</t>
  </si>
  <si>
    <t>IX. kerületi Rendőrkapitányság támogatása</t>
  </si>
  <si>
    <t>Engedélyezett létszám 2020.júl.1.-től</t>
  </si>
  <si>
    <t>FIÜK Munkásszálló üzemeltetés</t>
  </si>
  <si>
    <t>IX. ker. Rendőrségi támogatás</t>
  </si>
  <si>
    <t>Rendelők eszközbesz.</t>
  </si>
  <si>
    <t>IX. ker. Rendőrkapitányságtámogatása</t>
  </si>
  <si>
    <t>FIÜK munkásszálló üzemeltetés</t>
  </si>
  <si>
    <t>1843 Áh-n belüli megelőlegezések visszaf.</t>
  </si>
  <si>
    <t>Faültetés támogatása</t>
  </si>
  <si>
    <t>Faültetés támogatás</t>
  </si>
  <si>
    <t>Kátyuzógép</t>
  </si>
  <si>
    <t xml:space="preserve">             5017 Kátyuzógép vásárlás</t>
  </si>
  <si>
    <t>Kátyuzógép vásárlás</t>
  </si>
  <si>
    <t>Iratrendezés, levéltárba adás</t>
  </si>
  <si>
    <t>Hivatali parkolás bérlés</t>
  </si>
  <si>
    <t>Nagyvásárlói keretszerződés (praktiker)</t>
  </si>
  <si>
    <t>Vagyon és felelősség biztosítás</t>
  </si>
  <si>
    <t>Takarítás</t>
  </si>
  <si>
    <t>Kulturális közszolgáltatási szerződések</t>
  </si>
  <si>
    <t>Kifli, túró rudi beszerzés</t>
  </si>
  <si>
    <t>Újbuda Önk. Fogyatékos napp.ell.</t>
  </si>
  <si>
    <t>Moravcsik Alapítvány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</si>
</sst>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  <numFmt numFmtId="184" formatCode="[$-40E]yyyy\.\ mmmm\ d\.\,\ dddd"/>
  </numFmts>
  <fonts count="68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E"/>
      <family val="0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el CE"/>
      <family val="0"/>
    </font>
    <font>
      <b/>
      <sz val="10"/>
      <name val="MS Sans Serif"/>
      <family val="2"/>
    </font>
    <font>
      <sz val="10"/>
      <name val="MS Sans Serif"/>
      <family val="2"/>
    </font>
    <font>
      <b/>
      <i/>
      <sz val="10"/>
      <name val="Arial CE"/>
      <family val="0"/>
    </font>
    <font>
      <i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647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2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2" xfId="63" applyNumberFormat="1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2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3" fontId="2" fillId="0" borderId="21" xfId="63" applyNumberFormat="1" applyFont="1" applyBorder="1" applyAlignment="1">
      <alignment/>
      <protection/>
    </xf>
    <xf numFmtId="0" fontId="2" fillId="0" borderId="21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1" fillId="0" borderId="15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0" fontId="3" fillId="0" borderId="15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5" xfId="63" applyNumberFormat="1" applyFont="1" applyBorder="1" applyAlignment="1">
      <alignment/>
      <protection/>
    </xf>
    <xf numFmtId="3" fontId="1" fillId="0" borderId="21" xfId="63" applyNumberFormat="1" applyFont="1" applyBorder="1" applyAlignment="1">
      <alignment/>
      <protection/>
    </xf>
    <xf numFmtId="3" fontId="3" fillId="0" borderId="10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3" fontId="3" fillId="0" borderId="12" xfId="63" applyNumberFormat="1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0" fontId="1" fillId="0" borderId="10" xfId="63" applyFont="1" applyBorder="1" applyAlignment="1">
      <alignment/>
      <protection/>
    </xf>
    <xf numFmtId="0" fontId="35" fillId="0" borderId="0" xfId="62" applyFont="1">
      <alignment/>
      <protection/>
    </xf>
    <xf numFmtId="0" fontId="8" fillId="0" borderId="0" xfId="62" applyFont="1">
      <alignment/>
      <protection/>
    </xf>
    <xf numFmtId="0" fontId="37" fillId="0" borderId="16" xfId="62" applyFont="1" applyBorder="1">
      <alignment/>
      <protection/>
    </xf>
    <xf numFmtId="0" fontId="37" fillId="0" borderId="22" xfId="62" applyFont="1" applyBorder="1">
      <alignment/>
      <protection/>
    </xf>
    <xf numFmtId="0" fontId="37" fillId="0" borderId="23" xfId="62" applyFont="1" applyBorder="1">
      <alignment/>
      <protection/>
    </xf>
    <xf numFmtId="0" fontId="37" fillId="0" borderId="20" xfId="62" applyFont="1" applyBorder="1">
      <alignment/>
      <protection/>
    </xf>
    <xf numFmtId="0" fontId="37" fillId="0" borderId="24" xfId="62" applyFont="1" applyBorder="1">
      <alignment/>
      <protection/>
    </xf>
    <xf numFmtId="0" fontId="36" fillId="0" borderId="23" xfId="62" applyFont="1" applyBorder="1">
      <alignment/>
      <protection/>
    </xf>
    <xf numFmtId="3" fontId="37" fillId="0" borderId="12" xfId="62" applyNumberFormat="1" applyFont="1" applyBorder="1">
      <alignment/>
      <protection/>
    </xf>
    <xf numFmtId="3" fontId="36" fillId="0" borderId="25" xfId="62" applyNumberFormat="1" applyFont="1" applyBorder="1">
      <alignment/>
      <protection/>
    </xf>
    <xf numFmtId="3" fontId="37" fillId="0" borderId="24" xfId="62" applyNumberFormat="1" applyFont="1" applyBorder="1">
      <alignment/>
      <protection/>
    </xf>
    <xf numFmtId="3" fontId="3" fillId="0" borderId="2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2" applyFont="1" applyBorder="1">
      <alignment/>
      <protection/>
    </xf>
    <xf numFmtId="3" fontId="37" fillId="0" borderId="11" xfId="62" applyNumberFormat="1" applyFont="1" applyBorder="1">
      <alignment/>
      <protection/>
    </xf>
    <xf numFmtId="0" fontId="3" fillId="0" borderId="10" xfId="63" applyFont="1" applyBorder="1" applyAlignment="1">
      <alignment/>
      <protection/>
    </xf>
    <xf numFmtId="0" fontId="36" fillId="0" borderId="27" xfId="62" applyFont="1" applyBorder="1">
      <alignment/>
      <protection/>
    </xf>
    <xf numFmtId="3" fontId="36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34" fillId="0" borderId="25" xfId="62" applyFont="1" applyBorder="1" applyAlignment="1">
      <alignment vertical="center"/>
      <protection/>
    </xf>
    <xf numFmtId="3" fontId="34" fillId="0" borderId="25" xfId="62" applyNumberFormat="1" applyFont="1" applyBorder="1" applyAlignment="1">
      <alignment vertical="center"/>
      <protection/>
    </xf>
    <xf numFmtId="0" fontId="34" fillId="0" borderId="22" xfId="62" applyFont="1" applyBorder="1" applyAlignment="1">
      <alignment vertical="center"/>
      <protection/>
    </xf>
    <xf numFmtId="3" fontId="34" fillId="0" borderId="28" xfId="62" applyNumberFormat="1" applyFont="1" applyBorder="1" applyAlignment="1">
      <alignment vertical="center"/>
      <protection/>
    </xf>
    <xf numFmtId="0" fontId="34" fillId="0" borderId="29" xfId="62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15" xfId="63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3" xfId="63" applyNumberFormat="1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0" fontId="1" fillId="0" borderId="21" xfId="6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19" xfId="6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33" fillId="0" borderId="28" xfId="62" applyFont="1" applyBorder="1" applyAlignment="1">
      <alignment vertical="center"/>
      <protection/>
    </xf>
    <xf numFmtId="0" fontId="8" fillId="0" borderId="12" xfId="63" applyFont="1" applyBorder="1" applyAlignment="1">
      <alignment/>
      <protection/>
    </xf>
    <xf numFmtId="0" fontId="37" fillId="0" borderId="11" xfId="6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3" applyFont="1" applyBorder="1" applyAlignment="1">
      <alignment/>
      <protection/>
    </xf>
    <xf numFmtId="3" fontId="36" fillId="0" borderId="27" xfId="62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3" applyFont="1" applyBorder="1" applyAlignment="1">
      <alignment/>
      <protection/>
    </xf>
    <xf numFmtId="3" fontId="37" fillId="0" borderId="20" xfId="62" applyNumberFormat="1" applyFont="1" applyBorder="1">
      <alignment/>
      <protection/>
    </xf>
    <xf numFmtId="0" fontId="1" fillId="0" borderId="32" xfId="0" applyFont="1" applyFill="1" applyBorder="1" applyAlignment="1">
      <alignment horizontal="left" vertical="top"/>
    </xf>
    <xf numFmtId="0" fontId="11" fillId="0" borderId="10" xfId="6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3" applyNumberFormat="1" applyFont="1" applyBorder="1" applyAlignment="1">
      <alignment/>
      <protection/>
    </xf>
    <xf numFmtId="3" fontId="36" fillId="0" borderId="28" xfId="62" applyNumberFormat="1" applyFont="1" applyBorder="1">
      <alignment/>
      <protection/>
    </xf>
    <xf numFmtId="0" fontId="11" fillId="0" borderId="11" xfId="63" applyFont="1" applyBorder="1" applyAlignment="1">
      <alignment/>
      <protection/>
    </xf>
    <xf numFmtId="0" fontId="2" fillId="0" borderId="23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3" fillId="0" borderId="26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3" fontId="11" fillId="0" borderId="10" xfId="67" applyNumberFormat="1" applyFont="1" applyFill="1" applyBorder="1" applyAlignment="1">
      <alignment horizontal="center"/>
      <protection/>
    </xf>
    <xf numFmtId="3" fontId="11" fillId="0" borderId="10" xfId="67" applyNumberFormat="1" applyFont="1" applyFill="1" applyBorder="1" applyAlignment="1" applyProtection="1">
      <alignment horizontal="center"/>
      <protection locked="0"/>
    </xf>
    <xf numFmtId="3" fontId="11" fillId="0" borderId="31" xfId="67" applyNumberFormat="1" applyFont="1" applyFill="1" applyBorder="1" applyAlignment="1" applyProtection="1">
      <alignment horizontal="center"/>
      <protection locked="0"/>
    </xf>
    <xf numFmtId="3" fontId="14" fillId="0" borderId="10" xfId="67" applyNumberFormat="1" applyFont="1" applyFill="1" applyBorder="1" applyAlignment="1" applyProtection="1">
      <alignment horizontal="center"/>
      <protection locked="0"/>
    </xf>
    <xf numFmtId="0" fontId="11" fillId="0" borderId="31" xfId="67" applyFont="1" applyFill="1" applyBorder="1" applyProtection="1">
      <alignment/>
      <protection locked="0"/>
    </xf>
    <xf numFmtId="3" fontId="3" fillId="0" borderId="27" xfId="63" applyNumberFormat="1" applyFont="1" applyBorder="1" applyAlignment="1">
      <alignment/>
      <protection/>
    </xf>
    <xf numFmtId="0" fontId="11" fillId="0" borderId="14" xfId="63" applyFont="1" applyBorder="1" applyAlignment="1">
      <alignment/>
      <protection/>
    </xf>
    <xf numFmtId="0" fontId="9" fillId="0" borderId="12" xfId="63" applyFont="1" applyBorder="1" applyAlignment="1">
      <alignment/>
      <protection/>
    </xf>
    <xf numFmtId="0" fontId="11" fillId="0" borderId="18" xfId="63" applyFont="1" applyBorder="1" applyAlignment="1">
      <alignment/>
      <protection/>
    </xf>
    <xf numFmtId="0" fontId="45" fillId="0" borderId="15" xfId="63" applyFont="1" applyBorder="1" applyAlignment="1">
      <alignment/>
      <protection/>
    </xf>
    <xf numFmtId="0" fontId="45" fillId="0" borderId="10" xfId="63" applyFont="1" applyBorder="1" applyAlignment="1">
      <alignment/>
      <protection/>
    </xf>
    <xf numFmtId="0" fontId="45" fillId="0" borderId="15" xfId="63" applyFont="1" applyBorder="1" applyAlignment="1">
      <alignment vertical="center"/>
      <protection/>
    </xf>
    <xf numFmtId="0" fontId="45" fillId="0" borderId="15" xfId="63" applyFont="1" applyBorder="1" applyAlignment="1">
      <alignment vertical="center"/>
      <protection/>
    </xf>
    <xf numFmtId="0" fontId="3" fillId="0" borderId="13" xfId="63" applyFont="1" applyBorder="1" applyAlignment="1">
      <alignment/>
      <protection/>
    </xf>
    <xf numFmtId="0" fontId="11" fillId="0" borderId="12" xfId="63" applyFont="1" applyBorder="1" applyAlignment="1">
      <alignment vertical="center"/>
      <protection/>
    </xf>
    <xf numFmtId="0" fontId="11" fillId="0" borderId="12" xfId="63" applyFont="1" applyBorder="1" applyAlignment="1">
      <alignment/>
      <protection/>
    </xf>
    <xf numFmtId="0" fontId="11" fillId="0" borderId="15" xfId="63" applyFont="1" applyBorder="1" applyAlignment="1">
      <alignment vertical="center"/>
      <protection/>
    </xf>
    <xf numFmtId="0" fontId="45" fillId="0" borderId="18" xfId="63" applyFont="1" applyBorder="1" applyAlignment="1">
      <alignment vertical="center"/>
      <protection/>
    </xf>
    <xf numFmtId="0" fontId="45" fillId="0" borderId="12" xfId="63" applyFont="1" applyBorder="1" applyAlignment="1">
      <alignment vertical="center"/>
      <protection/>
    </xf>
    <xf numFmtId="0" fontId="13" fillId="0" borderId="15" xfId="63" applyFont="1" applyBorder="1" applyAlignment="1">
      <alignment/>
      <protection/>
    </xf>
    <xf numFmtId="0" fontId="3" fillId="0" borderId="25" xfId="63" applyFont="1" applyBorder="1" applyAlignment="1">
      <alignment/>
      <protection/>
    </xf>
    <xf numFmtId="0" fontId="45" fillId="0" borderId="28" xfId="63" applyFont="1" applyBorder="1" applyAlignment="1">
      <alignment/>
      <protection/>
    </xf>
    <xf numFmtId="0" fontId="3" fillId="0" borderId="33" xfId="63" applyFont="1" applyBorder="1" applyAlignment="1">
      <alignment/>
      <protection/>
    </xf>
    <xf numFmtId="0" fontId="45" fillId="0" borderId="28" xfId="63" applyFont="1" applyBorder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37" fillId="0" borderId="12" xfId="63" applyFont="1" applyBorder="1" applyAlignment="1">
      <alignment/>
      <protection/>
    </xf>
    <xf numFmtId="0" fontId="37" fillId="0" borderId="21" xfId="63" applyFont="1" applyBorder="1" applyAlignment="1">
      <alignment/>
      <protection/>
    </xf>
    <xf numFmtId="0" fontId="36" fillId="0" borderId="15" xfId="63" applyFont="1" applyBorder="1" applyAlignment="1">
      <alignment/>
      <protection/>
    </xf>
    <xf numFmtId="0" fontId="33" fillId="0" borderId="15" xfId="63" applyFont="1" applyBorder="1" applyAlignment="1">
      <alignment/>
      <protection/>
    </xf>
    <xf numFmtId="0" fontId="37" fillId="0" borderId="15" xfId="63" applyFont="1" applyBorder="1" applyAlignment="1">
      <alignment/>
      <protection/>
    </xf>
    <xf numFmtId="0" fontId="33" fillId="0" borderId="33" xfId="63" applyFont="1" applyBorder="1" applyAlignment="1">
      <alignment/>
      <protection/>
    </xf>
    <xf numFmtId="0" fontId="42" fillId="0" borderId="28" xfId="63" applyFont="1" applyBorder="1" applyAlignment="1">
      <alignment/>
      <protection/>
    </xf>
    <xf numFmtId="0" fontId="37" fillId="0" borderId="18" xfId="63" applyFont="1" applyBorder="1" applyAlignment="1">
      <alignment/>
      <protection/>
    </xf>
    <xf numFmtId="0" fontId="37" fillId="0" borderId="14" xfId="63" applyFont="1" applyBorder="1" applyAlignment="1">
      <alignment/>
      <protection/>
    </xf>
    <xf numFmtId="3" fontId="37" fillId="0" borderId="21" xfId="62" applyNumberFormat="1" applyFont="1" applyBorder="1">
      <alignment/>
      <protection/>
    </xf>
    <xf numFmtId="3" fontId="36" fillId="0" borderId="15" xfId="62" applyNumberFormat="1" applyFont="1" applyBorder="1">
      <alignment/>
      <protection/>
    </xf>
    <xf numFmtId="3" fontId="37" fillId="0" borderId="15" xfId="62" applyNumberFormat="1" applyFont="1" applyBorder="1">
      <alignment/>
      <protection/>
    </xf>
    <xf numFmtId="0" fontId="37" fillId="0" borderId="27" xfId="62" applyFont="1" applyBorder="1">
      <alignment/>
      <protection/>
    </xf>
    <xf numFmtId="0" fontId="34" fillId="0" borderId="15" xfId="62" applyFont="1" applyBorder="1" applyAlignment="1">
      <alignment vertical="center"/>
      <protection/>
    </xf>
    <xf numFmtId="3" fontId="1" fillId="0" borderId="33" xfId="63" applyNumberFormat="1" applyFont="1" applyBorder="1" applyAlignment="1">
      <alignment/>
      <protection/>
    </xf>
    <xf numFmtId="3" fontId="1" fillId="0" borderId="28" xfId="63" applyNumberFormat="1" applyFont="1" applyBorder="1" applyAlignment="1">
      <alignment/>
      <protection/>
    </xf>
    <xf numFmtId="3" fontId="1" fillId="0" borderId="25" xfId="63" applyNumberFormat="1" applyFont="1" applyBorder="1" applyAlignment="1">
      <alignment/>
      <protection/>
    </xf>
    <xf numFmtId="3" fontId="37" fillId="0" borderId="18" xfId="62" applyNumberFormat="1" applyFont="1" applyBorder="1">
      <alignment/>
      <protection/>
    </xf>
    <xf numFmtId="0" fontId="42" fillId="0" borderId="25" xfId="63" applyFont="1" applyBorder="1" applyAlignment="1">
      <alignment vertical="center"/>
      <protection/>
    </xf>
    <xf numFmtId="3" fontId="36" fillId="0" borderId="33" xfId="62" applyNumberFormat="1" applyFont="1" applyBorder="1">
      <alignment/>
      <protection/>
    </xf>
    <xf numFmtId="3" fontId="36" fillId="0" borderId="20" xfId="62" applyNumberFormat="1" applyFont="1" applyBorder="1">
      <alignment/>
      <protection/>
    </xf>
    <xf numFmtId="0" fontId="33" fillId="0" borderId="34" xfId="63" applyFont="1" applyBorder="1" applyAlignment="1">
      <alignment/>
      <protection/>
    </xf>
    <xf numFmtId="3" fontId="36" fillId="0" borderId="34" xfId="62" applyNumberFormat="1" applyFont="1" applyBorder="1">
      <alignment/>
      <protection/>
    </xf>
    <xf numFmtId="3" fontId="2" fillId="0" borderId="35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37" fillId="0" borderId="36" xfId="62" applyFont="1" applyBorder="1">
      <alignment/>
      <protection/>
    </xf>
    <xf numFmtId="0" fontId="37" fillId="0" borderId="25" xfId="62" applyFont="1" applyBorder="1">
      <alignment/>
      <protection/>
    </xf>
    <xf numFmtId="0" fontId="36" fillId="0" borderId="16" xfId="62" applyFont="1" applyBorder="1">
      <alignment/>
      <protection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7" fillId="0" borderId="34" xfId="63" applyFont="1" applyBorder="1" applyAlignment="1">
      <alignment/>
      <protection/>
    </xf>
    <xf numFmtId="3" fontId="37" fillId="0" borderId="34" xfId="62" applyNumberFormat="1" applyFont="1" applyBorder="1">
      <alignment/>
      <protection/>
    </xf>
    <xf numFmtId="0" fontId="34" fillId="0" borderId="25" xfId="63" applyFont="1" applyBorder="1" applyAlignment="1">
      <alignment vertical="center"/>
      <protection/>
    </xf>
    <xf numFmtId="3" fontId="37" fillId="0" borderId="10" xfId="62" applyNumberFormat="1" applyFont="1" applyBorder="1">
      <alignment/>
      <protection/>
    </xf>
    <xf numFmtId="3" fontId="36" fillId="0" borderId="24" xfId="62" applyNumberFormat="1" applyFont="1" applyBorder="1">
      <alignment/>
      <protection/>
    </xf>
    <xf numFmtId="3" fontId="37" fillId="0" borderId="22" xfId="0" applyNumberFormat="1" applyFont="1" applyBorder="1" applyAlignment="1">
      <alignment/>
    </xf>
    <xf numFmtId="0" fontId="8" fillId="0" borderId="14" xfId="63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9" fillId="0" borderId="10" xfId="63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7" xfId="62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3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19" xfId="67" applyFont="1" applyFill="1" applyBorder="1" applyAlignment="1">
      <alignment horizontal="center"/>
      <protection/>
    </xf>
    <xf numFmtId="0" fontId="2" fillId="0" borderId="19" xfId="67" applyFont="1" applyFill="1" applyBorder="1">
      <alignment/>
      <protection/>
    </xf>
    <xf numFmtId="0" fontId="1" fillId="0" borderId="19" xfId="67" applyFont="1" applyFill="1" applyBorder="1" applyAlignment="1">
      <alignment horizontal="right"/>
      <protection/>
    </xf>
    <xf numFmtId="0" fontId="1" fillId="0" borderId="14" xfId="67" applyFont="1" applyFill="1" applyBorder="1" applyAlignment="1">
      <alignment horizontal="center"/>
      <protection/>
    </xf>
    <xf numFmtId="0" fontId="1" fillId="0" borderId="38" xfId="67" applyFont="1" applyFill="1" applyBorder="1" applyAlignment="1">
      <alignment horizontal="center"/>
      <protection/>
    </xf>
    <xf numFmtId="0" fontId="11" fillId="0" borderId="16" xfId="67" applyFont="1" applyFill="1" applyBorder="1">
      <alignment/>
      <protection/>
    </xf>
    <xf numFmtId="0" fontId="1" fillId="0" borderId="10" xfId="67" applyFont="1" applyFill="1" applyBorder="1" applyAlignment="1">
      <alignment horizontal="center"/>
      <protection/>
    </xf>
    <xf numFmtId="9" fontId="0" fillId="0" borderId="10" xfId="67" applyNumberFormat="1" applyFill="1" applyBorder="1">
      <alignment/>
      <protection/>
    </xf>
    <xf numFmtId="0" fontId="2" fillId="0" borderId="16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0" fontId="1" fillId="0" borderId="15" xfId="67" applyFont="1" applyFill="1" applyBorder="1">
      <alignment/>
      <protection/>
    </xf>
    <xf numFmtId="3" fontId="2" fillId="0" borderId="10" xfId="67" applyNumberFormat="1" applyFont="1" applyFill="1" applyBorder="1" applyAlignment="1">
      <alignment horizontal="center"/>
      <protection/>
    </xf>
    <xf numFmtId="3" fontId="2" fillId="0" borderId="10" xfId="67" applyNumberFormat="1" applyFont="1" applyFill="1" applyBorder="1" applyAlignment="1">
      <alignment horizontal="right"/>
      <protection/>
    </xf>
    <xf numFmtId="9" fontId="2" fillId="0" borderId="10" xfId="67" applyNumberFormat="1" applyFont="1" applyFill="1" applyBorder="1">
      <alignment/>
      <protection/>
    </xf>
    <xf numFmtId="0" fontId="4" fillId="0" borderId="16" xfId="67" applyFont="1" applyFill="1" applyBorder="1">
      <alignment/>
      <protection/>
    </xf>
    <xf numFmtId="3" fontId="4" fillId="0" borderId="10" xfId="67" applyNumberFormat="1" applyFont="1" applyFill="1" applyBorder="1" applyAlignment="1">
      <alignment horizontal="right"/>
      <protection/>
    </xf>
    <xf numFmtId="0" fontId="2" fillId="0" borderId="16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3" fontId="2" fillId="0" borderId="14" xfId="67" applyNumberFormat="1" applyFont="1" applyFill="1" applyBorder="1" applyAlignment="1">
      <alignment horizontal="right"/>
      <protection/>
    </xf>
    <xf numFmtId="0" fontId="1" fillId="0" borderId="15" xfId="67" applyFont="1" applyFill="1" applyBorder="1">
      <alignment/>
      <protection/>
    </xf>
    <xf numFmtId="3" fontId="1" fillId="0" borderId="10" xfId="67" applyNumberFormat="1" applyFont="1" applyFill="1" applyBorder="1" applyAlignment="1">
      <alignment horizontal="center"/>
      <protection/>
    </xf>
    <xf numFmtId="0" fontId="3" fillId="0" borderId="38" xfId="67" applyFont="1" applyFill="1" applyBorder="1" applyAlignment="1">
      <alignment vertical="center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1" fillId="0" borderId="39" xfId="67" applyFont="1" applyFill="1" applyBorder="1" applyAlignment="1">
      <alignment vertical="center"/>
      <protection/>
    </xf>
    <xf numFmtId="0" fontId="2" fillId="0" borderId="31" xfId="63" applyFont="1" applyFill="1" applyBorder="1" applyAlignment="1">
      <alignment/>
      <protection/>
    </xf>
    <xf numFmtId="0" fontId="2" fillId="0" borderId="10" xfId="63" applyFont="1" applyFill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3" fillId="0" borderId="38" xfId="58" applyFont="1" applyFill="1" applyBorder="1" applyAlignment="1">
      <alignment vertical="center"/>
      <protection/>
    </xf>
    <xf numFmtId="3" fontId="4" fillId="0" borderId="10" xfId="67" applyNumberFormat="1" applyFont="1" applyFill="1" applyBorder="1" applyAlignment="1">
      <alignment horizontal="center"/>
      <protection/>
    </xf>
    <xf numFmtId="0" fontId="11" fillId="0" borderId="39" xfId="58" applyFont="1" applyFill="1" applyBorder="1">
      <alignment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39" xfId="58" applyFont="1" applyFill="1" applyBorder="1" applyAlignment="1">
      <alignment horizontal="left"/>
      <protection/>
    </xf>
    <xf numFmtId="0" fontId="11" fillId="0" borderId="39" xfId="58" applyFont="1" applyFill="1" applyBorder="1" applyAlignment="1">
      <alignment horizontal="left"/>
      <protection/>
    </xf>
    <xf numFmtId="0" fontId="11" fillId="0" borderId="31" xfId="67" applyFont="1" applyFill="1" applyBorder="1">
      <alignment/>
      <protection/>
    </xf>
    <xf numFmtId="0" fontId="11" fillId="0" borderId="16" xfId="67" applyFont="1" applyFill="1" applyBorder="1" applyProtection="1">
      <alignment/>
      <protection locked="0"/>
    </xf>
    <xf numFmtId="3" fontId="11" fillId="0" borderId="31" xfId="67" applyNumberFormat="1" applyFont="1" applyFill="1" applyBorder="1" applyAlignment="1" applyProtection="1">
      <alignment horizontal="left"/>
      <protection locked="0"/>
    </xf>
    <xf numFmtId="0" fontId="11" fillId="0" borderId="39" xfId="58" applyFont="1" applyFill="1" applyBorder="1" applyAlignment="1">
      <alignment vertical="center"/>
      <protection/>
    </xf>
    <xf numFmtId="0" fontId="14" fillId="0" borderId="31" xfId="67" applyFont="1" applyFill="1" applyBorder="1" applyProtection="1">
      <alignment/>
      <protection locked="0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2" applyFill="1">
      <alignment/>
      <protection/>
    </xf>
    <xf numFmtId="0" fontId="13" fillId="0" borderId="0" xfId="72" applyFont="1" applyFill="1" applyAlignment="1">
      <alignment horizontal="center"/>
      <protection/>
    </xf>
    <xf numFmtId="0" fontId="13" fillId="0" borderId="19" xfId="72" applyFont="1" applyFill="1" applyBorder="1" applyAlignment="1">
      <alignment horizontal="right"/>
      <protection/>
    </xf>
    <xf numFmtId="0" fontId="10" fillId="0" borderId="13" xfId="72" applyFill="1" applyBorder="1">
      <alignment/>
      <protection/>
    </xf>
    <xf numFmtId="0" fontId="1" fillId="0" borderId="17" xfId="72" applyFont="1" applyFill="1" applyBorder="1" applyAlignment="1">
      <alignment horizontal="center"/>
      <protection/>
    </xf>
    <xf numFmtId="0" fontId="10" fillId="0" borderId="10" xfId="72" applyFill="1" applyBorder="1">
      <alignment/>
      <protection/>
    </xf>
    <xf numFmtId="0" fontId="1" fillId="0" borderId="16" xfId="72" applyFont="1" applyFill="1" applyBorder="1" applyAlignment="1">
      <alignment horizontal="center"/>
      <protection/>
    </xf>
    <xf numFmtId="0" fontId="10" fillId="0" borderId="14" xfId="72" applyFill="1" applyBorder="1">
      <alignment/>
      <protection/>
    </xf>
    <xf numFmtId="0" fontId="1" fillId="0" borderId="38" xfId="72" applyFont="1" applyFill="1" applyBorder="1" applyAlignment="1">
      <alignment horizontal="center"/>
      <protection/>
    </xf>
    <xf numFmtId="0" fontId="9" fillId="0" borderId="14" xfId="72" applyFont="1" applyFill="1" applyBorder="1" applyAlignment="1">
      <alignment horizontal="center"/>
      <protection/>
    </xf>
    <xf numFmtId="0" fontId="1" fillId="0" borderId="14" xfId="72" applyFont="1" applyFill="1" applyBorder="1" applyAlignment="1">
      <alignment horizontal="center"/>
      <protection/>
    </xf>
    <xf numFmtId="0" fontId="13" fillId="0" borderId="10" xfId="72" applyFont="1" applyFill="1" applyBorder="1">
      <alignment/>
      <protection/>
    </xf>
    <xf numFmtId="0" fontId="3" fillId="0" borderId="16" xfId="72" applyFont="1" applyFill="1" applyBorder="1" applyAlignment="1">
      <alignment horizontal="left"/>
      <protection/>
    </xf>
    <xf numFmtId="0" fontId="1" fillId="0" borderId="10" xfId="72" applyFont="1" applyFill="1" applyBorder="1" applyAlignment="1">
      <alignment horizontal="center"/>
      <protection/>
    </xf>
    <xf numFmtId="0" fontId="10" fillId="0" borderId="31" xfId="72" applyFill="1" applyBorder="1">
      <alignment/>
      <protection/>
    </xf>
    <xf numFmtId="0" fontId="13" fillId="0" borderId="15" xfId="72" applyFont="1" applyFill="1" applyBorder="1">
      <alignment/>
      <protection/>
    </xf>
    <xf numFmtId="0" fontId="13" fillId="0" borderId="14" xfId="72" applyFont="1" applyFill="1" applyBorder="1">
      <alignment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1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3" fontId="41" fillId="0" borderId="43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41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23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/>
    </xf>
    <xf numFmtId="3" fontId="44" fillId="0" borderId="2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2" xfId="0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7" applyNumberFormat="1" applyFont="1" applyFill="1" applyBorder="1" applyAlignment="1">
      <alignment horizontal="right"/>
      <protection/>
    </xf>
    <xf numFmtId="3" fontId="2" fillId="0" borderId="16" xfId="67" applyNumberFormat="1" applyFont="1" applyFill="1" applyBorder="1" applyAlignment="1">
      <alignment horizontal="right" vertical="center"/>
      <protection/>
    </xf>
    <xf numFmtId="3" fontId="2" fillId="0" borderId="21" xfId="63" applyNumberFormat="1" applyFont="1" applyFill="1" applyBorder="1" applyAlignment="1">
      <alignment/>
      <protection/>
    </xf>
    <xf numFmtId="0" fontId="2" fillId="0" borderId="21" xfId="63" applyFont="1" applyFill="1" applyBorder="1" applyAlignment="1">
      <alignment/>
      <protection/>
    </xf>
    <xf numFmtId="0" fontId="2" fillId="0" borderId="12" xfId="63" applyFont="1" applyFill="1" applyBorder="1" applyAlignment="1">
      <alignment/>
      <protection/>
    </xf>
    <xf numFmtId="0" fontId="1" fillId="0" borderId="12" xfId="63" applyFont="1" applyFill="1" applyBorder="1" applyAlignment="1">
      <alignment/>
      <protection/>
    </xf>
    <xf numFmtId="3" fontId="1" fillId="0" borderId="11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0" fontId="1" fillId="0" borderId="14" xfId="67" applyFont="1" applyFill="1" applyBorder="1" applyAlignment="1">
      <alignment horizontal="right"/>
      <protection/>
    </xf>
    <xf numFmtId="0" fontId="2" fillId="0" borderId="14" xfId="67" applyFont="1" applyFill="1" applyBorder="1" applyAlignment="1">
      <alignment horizontal="right"/>
      <protection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2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4" xfId="63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16" xfId="58" applyFont="1" applyFill="1" applyBorder="1" applyAlignment="1">
      <alignment horizontal="left"/>
      <protection/>
    </xf>
    <xf numFmtId="0" fontId="4" fillId="0" borderId="38" xfId="58" applyFont="1" applyFill="1" applyBorder="1" applyAlignment="1">
      <alignment horizontal="left"/>
      <protection/>
    </xf>
    <xf numFmtId="0" fontId="1" fillId="0" borderId="16" xfId="67" applyFont="1" applyFill="1" applyBorder="1" applyAlignment="1">
      <alignment horizontal="center"/>
      <protection/>
    </xf>
    <xf numFmtId="0" fontId="2" fillId="0" borderId="38" xfId="58" applyFont="1" applyFill="1" applyBorder="1" applyAlignment="1">
      <alignment horizontal="left"/>
      <protection/>
    </xf>
    <xf numFmtId="0" fontId="13" fillId="0" borderId="0" xfId="72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8" xfId="72" applyFont="1" applyFill="1" applyBorder="1">
      <alignment/>
      <protection/>
    </xf>
    <xf numFmtId="0" fontId="13" fillId="0" borderId="16" xfId="72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9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1" fillId="0" borderId="44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5" xfId="0" applyFont="1" applyBorder="1" applyAlignment="1">
      <alignment/>
    </xf>
    <xf numFmtId="0" fontId="41" fillId="0" borderId="20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1" fillId="0" borderId="41" xfId="0" applyFont="1" applyBorder="1" applyAlignment="1">
      <alignment/>
    </xf>
    <xf numFmtId="0" fontId="3" fillId="0" borderId="12" xfId="63" applyFont="1" applyBorder="1" applyAlignment="1">
      <alignment/>
      <protection/>
    </xf>
    <xf numFmtId="0" fontId="14" fillId="0" borderId="14" xfId="63" applyFont="1" applyBorder="1" applyAlignment="1">
      <alignment/>
      <protection/>
    </xf>
    <xf numFmtId="0" fontId="1" fillId="0" borderId="16" xfId="67" applyFont="1" applyFill="1" applyBorder="1">
      <alignment/>
      <protection/>
    </xf>
    <xf numFmtId="0" fontId="1" fillId="0" borderId="38" xfId="67" applyFont="1" applyFill="1" applyBorder="1">
      <alignment/>
      <protection/>
    </xf>
    <xf numFmtId="0" fontId="2" fillId="0" borderId="38" xfId="67" applyFont="1" applyFill="1" applyBorder="1">
      <alignment/>
      <protection/>
    </xf>
    <xf numFmtId="3" fontId="2" fillId="0" borderId="38" xfId="72" applyNumberFormat="1" applyFont="1" applyFill="1" applyBorder="1" applyAlignment="1">
      <alignment horizontal="right"/>
      <protection/>
    </xf>
    <xf numFmtId="3" fontId="1" fillId="0" borderId="39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1" fillId="0" borderId="38" xfId="72" applyNumberFormat="1" applyFont="1" applyFill="1" applyBorder="1" applyAlignment="1">
      <alignment horizontal="right"/>
      <protection/>
    </xf>
    <xf numFmtId="3" fontId="1" fillId="0" borderId="16" xfId="72" applyNumberFormat="1" applyFont="1" applyFill="1" applyBorder="1" applyAlignment="1">
      <alignment horizontal="right"/>
      <protection/>
    </xf>
    <xf numFmtId="3" fontId="4" fillId="0" borderId="16" xfId="72" applyNumberFormat="1" applyFont="1" applyFill="1" applyBorder="1" applyAlignment="1">
      <alignment horizontal="right"/>
      <protection/>
    </xf>
    <xf numFmtId="3" fontId="4" fillId="0" borderId="38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1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0" xfId="63" applyFont="1" applyBorder="1" applyAlignment="1">
      <alignment horizontal="right"/>
      <protection/>
    </xf>
    <xf numFmtId="0" fontId="0" fillId="0" borderId="42" xfId="0" applyFont="1" applyFill="1" applyBorder="1" applyAlignment="1">
      <alignment horizontal="center"/>
    </xf>
    <xf numFmtId="9" fontId="8" fillId="0" borderId="14" xfId="72" applyNumberFormat="1" applyFont="1" applyFill="1" applyBorder="1">
      <alignment/>
      <protection/>
    </xf>
    <xf numFmtId="0" fontId="2" fillId="0" borderId="0" xfId="63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1" fillId="0" borderId="14" xfId="67" applyNumberFormat="1" applyFont="1" applyFill="1" applyBorder="1" applyAlignment="1">
      <alignment horizontal="right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38" fillId="0" borderId="41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39" fillId="0" borderId="10" xfId="62" applyNumberFormat="1" applyFont="1" applyBorder="1" applyAlignment="1">
      <alignment vertical="center"/>
      <protection/>
    </xf>
    <xf numFmtId="3" fontId="37" fillId="0" borderId="11" xfId="62" applyNumberFormat="1" applyFont="1" applyBorder="1" applyAlignment="1">
      <alignment vertical="center"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4" fillId="0" borderId="15" xfId="63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1" fillId="0" borderId="14" xfId="63" applyFont="1" applyBorder="1" applyAlignment="1">
      <alignment/>
      <protection/>
    </xf>
    <xf numFmtId="3" fontId="1" fillId="16" borderId="23" xfId="63" applyNumberFormat="1" applyFont="1" applyFill="1" applyBorder="1" applyAlignment="1">
      <alignment/>
      <protection/>
    </xf>
    <xf numFmtId="3" fontId="2" fillId="16" borderId="23" xfId="63" applyNumberFormat="1" applyFont="1" applyFill="1" applyBorder="1" applyAlignment="1">
      <alignment/>
      <protection/>
    </xf>
    <xf numFmtId="3" fontId="2" fillId="16" borderId="23" xfId="63" applyNumberFormat="1" applyFont="1" applyFill="1" applyBorder="1" applyAlignment="1">
      <alignment/>
      <protection/>
    </xf>
    <xf numFmtId="3" fontId="2" fillId="16" borderId="46" xfId="63" applyNumberFormat="1" applyFont="1" applyFill="1" applyBorder="1" applyAlignment="1">
      <alignment/>
      <protection/>
    </xf>
    <xf numFmtId="3" fontId="1" fillId="16" borderId="38" xfId="63" applyNumberFormat="1" applyFont="1" applyFill="1" applyBorder="1" applyAlignment="1">
      <alignment/>
      <protection/>
    </xf>
    <xf numFmtId="3" fontId="2" fillId="16" borderId="11" xfId="63" applyNumberFormat="1" applyFont="1" applyFill="1" applyBorder="1" applyAlignment="1">
      <alignment/>
      <protection/>
    </xf>
    <xf numFmtId="3" fontId="1" fillId="16" borderId="12" xfId="63" applyNumberFormat="1" applyFont="1" applyFill="1" applyBorder="1" applyAlignment="1">
      <alignment/>
      <protection/>
    </xf>
    <xf numFmtId="3" fontId="2" fillId="16" borderId="12" xfId="63" applyNumberFormat="1" applyFont="1" applyFill="1" applyBorder="1" applyAlignment="1">
      <alignment/>
      <protection/>
    </xf>
    <xf numFmtId="3" fontId="2" fillId="16" borderId="14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 vertical="center"/>
      <protection/>
    </xf>
    <xf numFmtId="3" fontId="2" fillId="16" borderId="21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/>
      <protection/>
    </xf>
    <xf numFmtId="3" fontId="2" fillId="16" borderId="15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/>
      <protection/>
    </xf>
    <xf numFmtId="3" fontId="1" fillId="16" borderId="14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 vertical="center"/>
      <protection/>
    </xf>
    <xf numFmtId="0" fontId="2" fillId="16" borderId="27" xfId="63" applyFont="1" applyFill="1" applyBorder="1" applyAlignment="1">
      <alignment/>
      <protection/>
    </xf>
    <xf numFmtId="0" fontId="2" fillId="16" borderId="23" xfId="63" applyFont="1" applyFill="1" applyBorder="1" applyAlignment="1">
      <alignment/>
      <protection/>
    </xf>
    <xf numFmtId="0" fontId="2" fillId="16" borderId="16" xfId="63" applyFont="1" applyFill="1" applyBorder="1" applyAlignment="1">
      <alignment/>
      <protection/>
    </xf>
    <xf numFmtId="3" fontId="1" fillId="16" borderId="32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 vertical="center"/>
      <protection/>
    </xf>
    <xf numFmtId="0" fontId="2" fillId="16" borderId="46" xfId="63" applyFont="1" applyFill="1" applyBorder="1" applyAlignment="1">
      <alignment/>
      <protection/>
    </xf>
    <xf numFmtId="0" fontId="2" fillId="16" borderId="39" xfId="63" applyFont="1" applyFill="1" applyBorder="1" applyAlignment="1">
      <alignment/>
      <protection/>
    </xf>
    <xf numFmtId="3" fontId="3" fillId="16" borderId="39" xfId="63" applyNumberFormat="1" applyFont="1" applyFill="1" applyBorder="1" applyAlignment="1">
      <alignment/>
      <protection/>
    </xf>
    <xf numFmtId="0" fontId="2" fillId="16" borderId="17" xfId="63" applyFont="1" applyFill="1" applyBorder="1" applyAlignment="1">
      <alignment/>
      <protection/>
    </xf>
    <xf numFmtId="0" fontId="2" fillId="16" borderId="11" xfId="63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27" xfId="63" applyNumberFormat="1" applyFont="1" applyFill="1" applyBorder="1" applyAlignment="1">
      <alignment/>
      <protection/>
    </xf>
    <xf numFmtId="3" fontId="2" fillId="16" borderId="38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1" fillId="16" borderId="11" xfId="63" applyNumberFormat="1" applyFont="1" applyFill="1" applyBorder="1" applyAlignment="1">
      <alignment/>
      <protection/>
    </xf>
    <xf numFmtId="3" fontId="1" fillId="16" borderId="27" xfId="63" applyNumberFormat="1" applyFont="1" applyFill="1" applyBorder="1" applyAlignment="1">
      <alignment/>
      <protection/>
    </xf>
    <xf numFmtId="3" fontId="2" fillId="16" borderId="11" xfId="0" applyNumberFormat="1" applyFont="1" applyFill="1" applyBorder="1" applyAlignment="1">
      <alignment/>
    </xf>
    <xf numFmtId="3" fontId="2" fillId="16" borderId="21" xfId="0" applyNumberFormat="1" applyFont="1" applyFill="1" applyBorder="1" applyAlignment="1">
      <alignment/>
    </xf>
    <xf numFmtId="3" fontId="3" fillId="16" borderId="14" xfId="63" applyNumberFormat="1" applyFont="1" applyFill="1" applyBorder="1" applyAlignment="1">
      <alignment/>
      <protection/>
    </xf>
    <xf numFmtId="3" fontId="4" fillId="16" borderId="11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0" fontId="2" fillId="16" borderId="38" xfId="63" applyFont="1" applyFill="1" applyBorder="1" applyAlignment="1">
      <alignment/>
      <protection/>
    </xf>
    <xf numFmtId="3" fontId="3" fillId="16" borderId="16" xfId="63" applyNumberFormat="1" applyFont="1" applyFill="1" applyBorder="1" applyAlignment="1">
      <alignment/>
      <protection/>
    </xf>
    <xf numFmtId="3" fontId="1" fillId="16" borderId="23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27" xfId="63" applyNumberFormat="1" applyFont="1" applyFill="1" applyBorder="1" applyAlignment="1">
      <alignment/>
      <protection/>
    </xf>
    <xf numFmtId="3" fontId="2" fillId="16" borderId="46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1" fillId="16" borderId="33" xfId="63" applyNumberFormat="1" applyFont="1" applyFill="1" applyBorder="1" applyAlignment="1">
      <alignment/>
      <protection/>
    </xf>
    <xf numFmtId="3" fontId="1" fillId="16" borderId="22" xfId="63" applyNumberFormat="1" applyFont="1" applyFill="1" applyBorder="1" applyAlignment="1">
      <alignment/>
      <protection/>
    </xf>
    <xf numFmtId="3" fontId="1" fillId="16" borderId="38" xfId="63" applyNumberFormat="1" applyFont="1" applyFill="1" applyBorder="1" applyAlignment="1">
      <alignment/>
      <protection/>
    </xf>
    <xf numFmtId="3" fontId="2" fillId="16" borderId="38" xfId="63" applyNumberFormat="1" applyFont="1" applyFill="1" applyBorder="1" applyAlignment="1">
      <alignment/>
      <protection/>
    </xf>
    <xf numFmtId="3" fontId="2" fillId="16" borderId="17" xfId="63" applyNumberFormat="1" applyFont="1" applyFill="1" applyBorder="1" applyAlignment="1">
      <alignment/>
      <protection/>
    </xf>
    <xf numFmtId="3" fontId="1" fillId="16" borderId="29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 vertical="center"/>
      <protection/>
    </xf>
    <xf numFmtId="3" fontId="2" fillId="16" borderId="21" xfId="0" applyNumberFormat="1" applyFont="1" applyFill="1" applyBorder="1" applyAlignment="1">
      <alignment/>
    </xf>
    <xf numFmtId="3" fontId="3" fillId="16" borderId="14" xfId="0" applyNumberFormat="1" applyFont="1" applyFill="1" applyBorder="1" applyAlignment="1">
      <alignment vertical="center"/>
    </xf>
    <xf numFmtId="3" fontId="1" fillId="16" borderId="11" xfId="0" applyNumberFormat="1" applyFont="1" applyFill="1" applyBorder="1" applyAlignment="1">
      <alignment/>
    </xf>
    <xf numFmtId="3" fontId="3" fillId="16" borderId="15" xfId="0" applyNumberFormat="1" applyFont="1" applyFill="1" applyBorder="1" applyAlignment="1">
      <alignment vertical="center"/>
    </xf>
    <xf numFmtId="3" fontId="1" fillId="16" borderId="15" xfId="0" applyNumberFormat="1" applyFont="1" applyFill="1" applyBorder="1" applyAlignment="1">
      <alignment/>
    </xf>
    <xf numFmtId="3" fontId="1" fillId="16" borderId="11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21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/>
    </xf>
    <xf numFmtId="3" fontId="2" fillId="16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1" fillId="0" borderId="4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3" fontId="2" fillId="0" borderId="23" xfId="63" applyNumberFormat="1" applyFont="1" applyFill="1" applyBorder="1" applyAlignment="1">
      <alignment/>
      <protection/>
    </xf>
    <xf numFmtId="3" fontId="2" fillId="0" borderId="23" xfId="63" applyNumberFormat="1" applyFont="1" applyFill="1" applyBorder="1" applyAlignment="1">
      <alignment/>
      <protection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9" fontId="2" fillId="0" borderId="14" xfId="67" applyNumberFormat="1" applyFont="1" applyFill="1" applyBorder="1">
      <alignment/>
      <protection/>
    </xf>
    <xf numFmtId="3" fontId="37" fillId="0" borderId="13" xfId="62" applyNumberFormat="1" applyFont="1" applyBorder="1">
      <alignment/>
      <protection/>
    </xf>
    <xf numFmtId="3" fontId="38" fillId="0" borderId="42" xfId="0" applyNumberFormat="1" applyFont="1" applyFill="1" applyBorder="1" applyAlignment="1">
      <alignment horizontal="center"/>
    </xf>
    <xf numFmtId="3" fontId="38" fillId="0" borderId="47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0" xfId="63" applyFont="1" applyAlignment="1">
      <alignment horizontal="left"/>
      <protection/>
    </xf>
    <xf numFmtId="3" fontId="37" fillId="0" borderId="25" xfId="62" applyNumberFormat="1" applyFont="1" applyBorder="1">
      <alignment/>
      <protection/>
    </xf>
    <xf numFmtId="0" fontId="37" fillId="0" borderId="12" xfId="62" applyFont="1" applyBorder="1">
      <alignment/>
      <protection/>
    </xf>
    <xf numFmtId="3" fontId="1" fillId="0" borderId="11" xfId="40" applyNumberFormat="1" applyFont="1" applyFill="1" applyBorder="1" applyAlignment="1">
      <alignment horizontal="right"/>
    </xf>
    <xf numFmtId="3" fontId="2" fillId="0" borderId="10" xfId="81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2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3" fontId="11" fillId="0" borderId="39" xfId="63" applyNumberFormat="1" applyFont="1" applyFill="1" applyBorder="1" applyAlignment="1">
      <alignment vertical="center"/>
      <protection/>
    </xf>
    <xf numFmtId="3" fontId="43" fillId="0" borderId="13" xfId="0" applyNumberFormat="1" applyFont="1" applyFill="1" applyBorder="1" applyAlignment="1">
      <alignment horizontal="center"/>
    </xf>
    <xf numFmtId="0" fontId="2" fillId="0" borderId="31" xfId="63" applyFont="1" applyBorder="1" applyAlignment="1">
      <alignment/>
      <protection/>
    </xf>
    <xf numFmtId="0" fontId="11" fillId="0" borderId="11" xfId="63" applyFont="1" applyBorder="1" applyAlignment="1">
      <alignment/>
      <protection/>
    </xf>
    <xf numFmtId="3" fontId="37" fillId="0" borderId="0" xfId="62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3" fontId="40" fillId="0" borderId="14" xfId="0" applyNumberFormat="1" applyFont="1" applyBorder="1" applyAlignment="1">
      <alignment vertical="center" wrapText="1"/>
    </xf>
    <xf numFmtId="0" fontId="2" fillId="0" borderId="15" xfId="63" applyFont="1" applyFill="1" applyBorder="1" applyAlignment="1">
      <alignment/>
      <protection/>
    </xf>
    <xf numFmtId="0" fontId="2" fillId="0" borderId="38" xfId="67" applyFont="1" applyFill="1" applyBorder="1" applyAlignment="1">
      <alignment vertical="center"/>
      <protection/>
    </xf>
    <xf numFmtId="3" fontId="2" fillId="16" borderId="17" xfId="63" applyNumberFormat="1" applyFont="1" applyFill="1" applyBorder="1" applyAlignment="1">
      <alignment/>
      <protection/>
    </xf>
    <xf numFmtId="3" fontId="2" fillId="0" borderId="38" xfId="67" applyNumberFormat="1" applyFont="1" applyFill="1" applyBorder="1" applyAlignment="1">
      <alignment horizontal="right" vertical="center"/>
      <protection/>
    </xf>
    <xf numFmtId="3" fontId="1" fillId="0" borderId="38" xfId="67" applyNumberFormat="1" applyFont="1" applyFill="1" applyBorder="1" applyAlignment="1">
      <alignment horizontal="right" vertical="center"/>
      <protection/>
    </xf>
    <xf numFmtId="3" fontId="2" fillId="0" borderId="40" xfId="67" applyNumberFormat="1" applyFont="1" applyFill="1" applyBorder="1" applyAlignment="1">
      <alignment horizontal="right" vertical="center"/>
      <protection/>
    </xf>
    <xf numFmtId="3" fontId="2" fillId="16" borderId="38" xfId="67" applyNumberFormat="1" applyFont="1" applyFill="1" applyBorder="1" applyAlignment="1">
      <alignment horizontal="right"/>
      <protection/>
    </xf>
    <xf numFmtId="3" fontId="3" fillId="0" borderId="38" xfId="67" applyNumberFormat="1" applyFont="1" applyFill="1" applyBorder="1" applyAlignment="1">
      <alignment horizontal="right" vertical="center"/>
      <protection/>
    </xf>
    <xf numFmtId="3" fontId="11" fillId="0" borderId="39" xfId="67" applyNumberFormat="1" applyFont="1" applyFill="1" applyBorder="1" applyAlignment="1">
      <alignment horizontal="right"/>
      <protection/>
    </xf>
    <xf numFmtId="3" fontId="2" fillId="0" borderId="38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/>
      <protection/>
    </xf>
    <xf numFmtId="0" fontId="2" fillId="0" borderId="38" xfId="67" applyFont="1" applyFill="1" applyBorder="1" applyAlignment="1">
      <alignment/>
      <protection/>
    </xf>
    <xf numFmtId="0" fontId="1" fillId="0" borderId="38" xfId="67" applyFont="1" applyFill="1" applyBorder="1" applyAlignment="1">
      <alignment/>
      <protection/>
    </xf>
    <xf numFmtId="3" fontId="4" fillId="0" borderId="16" xfId="67" applyNumberFormat="1" applyFont="1" applyFill="1" applyBorder="1" applyAlignment="1">
      <alignment horizontal="right"/>
      <protection/>
    </xf>
    <xf numFmtId="3" fontId="1" fillId="0" borderId="38" xfId="67" applyNumberFormat="1" applyFont="1" applyFill="1" applyBorder="1" applyAlignment="1">
      <alignment horizontal="right"/>
      <protection/>
    </xf>
    <xf numFmtId="3" fontId="3" fillId="0" borderId="38" xfId="67" applyNumberFormat="1" applyFont="1" applyFill="1" applyBorder="1" applyAlignment="1">
      <alignment horizontal="right" vertical="center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2" fillId="0" borderId="16" xfId="67" applyNumberFormat="1" applyFont="1" applyFill="1" applyBorder="1" applyAlignment="1" applyProtection="1">
      <alignment horizontal="right"/>
      <protection locked="0"/>
    </xf>
    <xf numFmtId="3" fontId="2" fillId="0" borderId="38" xfId="67" applyNumberFormat="1" applyFont="1" applyFill="1" applyBorder="1" applyAlignment="1">
      <alignment/>
      <protection/>
    </xf>
    <xf numFmtId="3" fontId="1" fillId="0" borderId="38" xfId="67" applyNumberFormat="1" applyFont="1" applyFill="1" applyBorder="1" applyAlignment="1">
      <alignment/>
      <protection/>
    </xf>
    <xf numFmtId="3" fontId="2" fillId="0" borderId="39" xfId="67" applyNumberFormat="1" applyFont="1" applyFill="1" applyBorder="1" applyAlignment="1">
      <alignment horizontal="right" vertical="center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11" fillId="0" borderId="39" xfId="67" applyNumberFormat="1" applyFont="1" applyFill="1" applyBorder="1" applyAlignment="1">
      <alignment horizontal="right" vertical="center"/>
      <protection/>
    </xf>
    <xf numFmtId="3" fontId="37" fillId="0" borderId="16" xfId="67" applyNumberFormat="1" applyFont="1" applyFill="1" applyBorder="1" applyAlignment="1">
      <alignment horizontal="right"/>
      <protection/>
    </xf>
    <xf numFmtId="3" fontId="1" fillId="0" borderId="38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 vertical="center"/>
      <protection/>
    </xf>
    <xf numFmtId="0" fontId="2" fillId="0" borderId="38" xfId="67" applyFont="1" applyFill="1" applyBorder="1" applyAlignment="1">
      <alignment horizontal="right"/>
      <protection/>
    </xf>
    <xf numFmtId="0" fontId="1" fillId="0" borderId="39" xfId="67" applyFont="1" applyFill="1" applyBorder="1" applyAlignment="1">
      <alignment horizontal="right"/>
      <protection/>
    </xf>
    <xf numFmtId="3" fontId="11" fillId="0" borderId="38" xfId="67" applyNumberFormat="1" applyFont="1" applyFill="1" applyBorder="1" applyAlignment="1">
      <alignment horizontal="right"/>
      <protection/>
    </xf>
    <xf numFmtId="3" fontId="3" fillId="0" borderId="39" xfId="67" applyNumberFormat="1" applyFont="1" applyFill="1" applyBorder="1" applyAlignment="1">
      <alignment horizontal="right"/>
      <protection/>
    </xf>
    <xf numFmtId="0" fontId="2" fillId="0" borderId="21" xfId="63" applyFont="1" applyBorder="1" applyAlignment="1">
      <alignment/>
      <protection/>
    </xf>
    <xf numFmtId="0" fontId="37" fillId="0" borderId="47" xfId="62" applyFont="1" applyBorder="1">
      <alignment/>
      <protection/>
    </xf>
    <xf numFmtId="3" fontId="2" fillId="0" borderId="16" xfId="67" applyNumberFormat="1" applyFont="1" applyFill="1" applyBorder="1" applyAlignment="1">
      <alignment/>
      <protection/>
    </xf>
    <xf numFmtId="0" fontId="2" fillId="0" borderId="40" xfId="67" applyFont="1" applyFill="1" applyBorder="1" applyAlignment="1">
      <alignment vertical="center"/>
      <protection/>
    </xf>
    <xf numFmtId="3" fontId="1" fillId="16" borderId="18" xfId="63" applyNumberFormat="1" applyFont="1" applyFill="1" applyBorder="1" applyAlignment="1">
      <alignment/>
      <protection/>
    </xf>
    <xf numFmtId="3" fontId="0" fillId="0" borderId="0" xfId="67" applyNumberFormat="1">
      <alignment/>
      <protection/>
    </xf>
    <xf numFmtId="3" fontId="2" fillId="0" borderId="12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0" fontId="37" fillId="0" borderId="10" xfId="63" applyFont="1" applyBorder="1" applyAlignment="1">
      <alignment/>
      <protection/>
    </xf>
    <xf numFmtId="0" fontId="37" fillId="0" borderId="13" xfId="64" applyFont="1" applyBorder="1" applyAlignment="1">
      <alignment/>
      <protection/>
    </xf>
    <xf numFmtId="3" fontId="2" fillId="0" borderId="2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2" fillId="0" borderId="10" xfId="63" applyNumberFormat="1" applyFont="1" applyBorder="1" applyAlignment="1">
      <alignment/>
      <protection/>
    </xf>
    <xf numFmtId="3" fontId="3" fillId="0" borderId="0" xfId="0" applyNumberFormat="1" applyFont="1" applyAlignment="1">
      <alignment horizontal="right"/>
    </xf>
    <xf numFmtId="0" fontId="9" fillId="0" borderId="27" xfId="0" applyFont="1" applyFill="1" applyBorder="1" applyAlignment="1">
      <alignment horizontal="left" vertical="center"/>
    </xf>
    <xf numFmtId="3" fontId="0" fillId="0" borderId="38" xfId="67" applyNumberFormat="1" applyFont="1" applyFill="1" applyBorder="1" applyAlignment="1">
      <alignment horizontal="right" vertical="center"/>
      <protection/>
    </xf>
    <xf numFmtId="3" fontId="0" fillId="0" borderId="12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34" fillId="0" borderId="28" xfId="62" applyNumberFormat="1" applyFont="1" applyFill="1" applyBorder="1" applyAlignment="1">
      <alignment vertical="center"/>
      <protection/>
    </xf>
    <xf numFmtId="0" fontId="4" fillId="0" borderId="27" xfId="58" applyFont="1" applyFill="1" applyBorder="1" applyAlignment="1">
      <alignment horizontal="left"/>
      <protection/>
    </xf>
    <xf numFmtId="3" fontId="4" fillId="0" borderId="27" xfId="67" applyNumberFormat="1" applyFont="1" applyFill="1" applyBorder="1" applyAlignment="1">
      <alignment horizontal="right"/>
      <protection/>
    </xf>
    <xf numFmtId="0" fontId="1" fillId="0" borderId="32" xfId="58" applyFont="1" applyFill="1" applyBorder="1" applyAlignment="1">
      <alignment horizontal="left"/>
      <protection/>
    </xf>
    <xf numFmtId="3" fontId="1" fillId="0" borderId="32" xfId="67" applyNumberFormat="1" applyFont="1" applyFill="1" applyBorder="1" applyAlignment="1">
      <alignment horizontal="right"/>
      <protection/>
    </xf>
    <xf numFmtId="0" fontId="37" fillId="0" borderId="0" xfId="62" applyFont="1">
      <alignment/>
      <protection/>
    </xf>
    <xf numFmtId="3" fontId="1" fillId="16" borderId="13" xfId="63" applyNumberFormat="1" applyFont="1" applyFill="1" applyBorder="1" applyAlignment="1">
      <alignment/>
      <protection/>
    </xf>
    <xf numFmtId="3" fontId="9" fillId="0" borderId="10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9" fontId="8" fillId="0" borderId="10" xfId="72" applyNumberFormat="1" applyFont="1" applyFill="1" applyBorder="1">
      <alignment/>
      <protection/>
    </xf>
    <xf numFmtId="0" fontId="2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left"/>
    </xf>
    <xf numFmtId="6" fontId="2" fillId="0" borderId="0" xfId="63" applyNumberFormat="1" applyFont="1" applyAlignment="1">
      <alignment/>
      <protection/>
    </xf>
    <xf numFmtId="0" fontId="4" fillId="0" borderId="20" xfId="0" applyFont="1" applyBorder="1" applyAlignment="1">
      <alignment horizontal="center"/>
    </xf>
    <xf numFmtId="0" fontId="10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10" fillId="0" borderId="0" xfId="65" applyAlignment="1">
      <alignment horizontal="center"/>
      <protection/>
    </xf>
    <xf numFmtId="0" fontId="48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19" xfId="65" applyBorder="1">
      <alignment/>
      <protection/>
    </xf>
    <xf numFmtId="0" fontId="13" fillId="0" borderId="0" xfId="65" applyFont="1" applyAlignment="1">
      <alignment horizontal="right"/>
      <protection/>
    </xf>
    <xf numFmtId="0" fontId="10" fillId="0" borderId="0" xfId="65" applyBorder="1">
      <alignment/>
      <protection/>
    </xf>
    <xf numFmtId="0" fontId="39" fillId="0" borderId="12" xfId="65" applyFont="1" applyBorder="1" applyAlignment="1">
      <alignment vertical="center"/>
      <protection/>
    </xf>
    <xf numFmtId="3" fontId="39" fillId="0" borderId="12" xfId="65" applyNumberFormat="1" applyFont="1" applyBorder="1">
      <alignment/>
      <protection/>
    </xf>
    <xf numFmtId="3" fontId="33" fillId="0" borderId="12" xfId="65" applyNumberFormat="1" applyFont="1" applyBorder="1">
      <alignment/>
      <protection/>
    </xf>
    <xf numFmtId="3" fontId="39" fillId="0" borderId="0" xfId="65" applyNumberFormat="1" applyFont="1" applyBorder="1">
      <alignment/>
      <protection/>
    </xf>
    <xf numFmtId="0" fontId="39" fillId="0" borderId="0" xfId="65" applyFont="1" applyBorder="1" applyAlignment="1">
      <alignment vertical="center"/>
      <protection/>
    </xf>
    <xf numFmtId="0" fontId="13" fillId="0" borderId="19" xfId="65" applyFont="1" applyBorder="1" applyAlignment="1">
      <alignment horizontal="right"/>
      <protection/>
    </xf>
    <xf numFmtId="0" fontId="33" fillId="0" borderId="13" xfId="65" applyFont="1" applyBorder="1" applyAlignment="1">
      <alignment horizontal="center"/>
      <protection/>
    </xf>
    <xf numFmtId="0" fontId="13" fillId="0" borderId="19" xfId="65" applyFont="1" applyBorder="1">
      <alignment/>
      <protection/>
    </xf>
    <xf numFmtId="0" fontId="33" fillId="0" borderId="12" xfId="65" applyFont="1" applyBorder="1" applyAlignment="1">
      <alignment horizontal="center"/>
      <protection/>
    </xf>
    <xf numFmtId="3" fontId="39" fillId="0" borderId="12" xfId="65" applyNumberFormat="1" applyFont="1" applyBorder="1" applyAlignment="1">
      <alignment horizontal="right"/>
      <protection/>
    </xf>
    <xf numFmtId="3" fontId="39" fillId="0" borderId="13" xfId="65" applyNumberFormat="1" applyFont="1" applyBorder="1" applyAlignment="1">
      <alignment horizontal="right"/>
      <protection/>
    </xf>
    <xf numFmtId="3" fontId="39" fillId="16" borderId="12" xfId="65" applyNumberFormat="1" applyFont="1" applyFill="1" applyBorder="1">
      <alignment/>
      <protection/>
    </xf>
    <xf numFmtId="3" fontId="39" fillId="16" borderId="23" xfId="65" applyNumberFormat="1" applyFont="1" applyFill="1" applyBorder="1">
      <alignment/>
      <protection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3" fontId="39" fillId="18" borderId="12" xfId="65" applyNumberFormat="1" applyFont="1" applyFill="1" applyBorder="1">
      <alignment/>
      <protection/>
    </xf>
    <xf numFmtId="3" fontId="39" fillId="18" borderId="23" xfId="65" applyNumberFormat="1" applyFont="1" applyFill="1" applyBorder="1">
      <alignment/>
      <protection/>
    </xf>
    <xf numFmtId="3" fontId="39" fillId="18" borderId="12" xfId="65" applyNumberFormat="1" applyFont="1" applyFill="1" applyBorder="1" applyAlignment="1">
      <alignment horizontal="right"/>
      <protection/>
    </xf>
    <xf numFmtId="0" fontId="10" fillId="0" borderId="12" xfId="65" applyBorder="1">
      <alignment/>
      <protection/>
    </xf>
    <xf numFmtId="0" fontId="39" fillId="0" borderId="12" xfId="65" applyFont="1" applyBorder="1">
      <alignment/>
      <protection/>
    </xf>
    <xf numFmtId="0" fontId="10" fillId="0" borderId="0" xfId="69">
      <alignment/>
      <protection/>
    </xf>
    <xf numFmtId="0" fontId="34" fillId="0" borderId="0" xfId="69" applyFont="1" applyAlignment="1">
      <alignment horizontal="center"/>
      <protection/>
    </xf>
    <xf numFmtId="0" fontId="10" fillId="0" borderId="19" xfId="69" applyBorder="1">
      <alignment/>
      <protection/>
    </xf>
    <xf numFmtId="0" fontId="1" fillId="0" borderId="0" xfId="61" applyFont="1" applyBorder="1" applyAlignment="1">
      <alignment horizontal="right"/>
      <protection/>
    </xf>
    <xf numFmtId="0" fontId="49" fillId="0" borderId="16" xfId="69" applyFont="1" applyBorder="1">
      <alignment/>
      <protection/>
    </xf>
    <xf numFmtId="0" fontId="49" fillId="0" borderId="0" xfId="69" applyFont="1" applyBorder="1">
      <alignment/>
      <protection/>
    </xf>
    <xf numFmtId="0" fontId="49" fillId="0" borderId="20" xfId="69" applyFont="1" applyBorder="1">
      <alignment/>
      <protection/>
    </xf>
    <xf numFmtId="3" fontId="49" fillId="0" borderId="31" xfId="69" applyNumberFormat="1" applyFont="1" applyBorder="1">
      <alignment/>
      <protection/>
    </xf>
    <xf numFmtId="3" fontId="49" fillId="0" borderId="10" xfId="69" applyNumberFormat="1" applyFont="1" applyBorder="1">
      <alignment/>
      <protection/>
    </xf>
    <xf numFmtId="0" fontId="49" fillId="0" borderId="17" xfId="69" applyFont="1" applyBorder="1">
      <alignment/>
      <protection/>
    </xf>
    <xf numFmtId="0" fontId="49" fillId="0" borderId="35" xfId="69" applyFont="1" applyBorder="1">
      <alignment/>
      <protection/>
    </xf>
    <xf numFmtId="0" fontId="49" fillId="0" borderId="47" xfId="69" applyFont="1" applyBorder="1">
      <alignment/>
      <protection/>
    </xf>
    <xf numFmtId="3" fontId="49" fillId="0" borderId="13" xfId="69" applyNumberFormat="1" applyFont="1" applyBorder="1">
      <alignment/>
      <protection/>
    </xf>
    <xf numFmtId="0" fontId="50" fillId="0" borderId="38" xfId="69" applyFont="1" applyBorder="1">
      <alignment/>
      <protection/>
    </xf>
    <xf numFmtId="0" fontId="49" fillId="0" borderId="48" xfId="69" applyFont="1" applyBorder="1">
      <alignment/>
      <protection/>
    </xf>
    <xf numFmtId="0" fontId="49" fillId="0" borderId="26" xfId="69" applyFont="1" applyBorder="1">
      <alignment/>
      <protection/>
    </xf>
    <xf numFmtId="3" fontId="50" fillId="0" borderId="14" xfId="69" applyNumberFormat="1" applyFont="1" applyBorder="1">
      <alignment/>
      <protection/>
    </xf>
    <xf numFmtId="3" fontId="50" fillId="0" borderId="10" xfId="69" applyNumberFormat="1" applyFont="1" applyBorder="1">
      <alignment/>
      <protection/>
    </xf>
    <xf numFmtId="3" fontId="50" fillId="0" borderId="11" xfId="69" applyNumberFormat="1" applyFont="1" applyBorder="1">
      <alignment/>
      <protection/>
    </xf>
    <xf numFmtId="0" fontId="49" fillId="0" borderId="40" xfId="69" applyFont="1" applyBorder="1">
      <alignment/>
      <protection/>
    </xf>
    <xf numFmtId="0" fontId="49" fillId="0" borderId="49" xfId="69" applyFont="1" applyBorder="1">
      <alignment/>
      <protection/>
    </xf>
    <xf numFmtId="0" fontId="49" fillId="0" borderId="44" xfId="69" applyFont="1" applyBorder="1">
      <alignment/>
      <protection/>
    </xf>
    <xf numFmtId="3" fontId="42" fillId="0" borderId="31" xfId="69" applyNumberFormat="1" applyFont="1" applyBorder="1" applyAlignment="1">
      <alignment vertical="center"/>
      <protection/>
    </xf>
    <xf numFmtId="0" fontId="49" fillId="0" borderId="38" xfId="69" applyFont="1" applyBorder="1">
      <alignment/>
      <protection/>
    </xf>
    <xf numFmtId="3" fontId="42" fillId="0" borderId="14" xfId="69" applyNumberFormat="1" applyFont="1" applyBorder="1" applyAlignment="1">
      <alignment vertical="center"/>
      <protection/>
    </xf>
    <xf numFmtId="0" fontId="52" fillId="0" borderId="0" xfId="69" applyFont="1" applyBorder="1" applyAlignment="1">
      <alignment horizontal="center" vertical="center" wrapText="1"/>
      <protection/>
    </xf>
    <xf numFmtId="3" fontId="42" fillId="0" borderId="10" xfId="69" applyNumberFormat="1" applyFont="1" applyBorder="1" applyAlignment="1">
      <alignment vertical="center"/>
      <protection/>
    </xf>
    <xf numFmtId="3" fontId="42" fillId="0" borderId="10" xfId="69" applyNumberFormat="1" applyFont="1" applyBorder="1">
      <alignment/>
      <protection/>
    </xf>
    <xf numFmtId="0" fontId="50" fillId="0" borderId="16" xfId="69" applyFont="1" applyBorder="1">
      <alignment/>
      <protection/>
    </xf>
    <xf numFmtId="3" fontId="53" fillId="0" borderId="10" xfId="69" applyNumberFormat="1" applyFont="1" applyBorder="1">
      <alignment/>
      <protection/>
    </xf>
    <xf numFmtId="0" fontId="10" fillId="0" borderId="0" xfId="69" applyBorder="1" applyAlignment="1">
      <alignment horizontal="center" vertical="center"/>
      <protection/>
    </xf>
    <xf numFmtId="0" fontId="49" fillId="0" borderId="0" xfId="69" applyFont="1" applyBorder="1" applyAlignment="1">
      <alignment horizontal="center" vertical="center"/>
      <protection/>
    </xf>
    <xf numFmtId="0" fontId="10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0" fillId="0" borderId="19" xfId="66" applyBorder="1">
      <alignment/>
      <protection/>
    </xf>
    <xf numFmtId="0" fontId="10" fillId="0" borderId="0" xfId="66" applyBorder="1" applyAlignment="1">
      <alignment horizontal="right"/>
      <protection/>
    </xf>
    <xf numFmtId="0" fontId="10" fillId="0" borderId="12" xfId="66" applyBorder="1">
      <alignment/>
      <protection/>
    </xf>
    <xf numFmtId="0" fontId="13" fillId="0" borderId="35" xfId="66" applyFont="1" applyBorder="1" applyAlignment="1">
      <alignment/>
      <protection/>
    </xf>
    <xf numFmtId="0" fontId="10" fillId="0" borderId="35" xfId="66" applyBorder="1" applyAlignment="1">
      <alignment/>
      <protection/>
    </xf>
    <xf numFmtId="0" fontId="10" fillId="0" borderId="35" xfId="66" applyBorder="1" applyAlignment="1">
      <alignment horizontal="right" vertical="center"/>
      <protection/>
    </xf>
    <xf numFmtId="0" fontId="10" fillId="0" borderId="0" xfId="66" applyBorder="1" applyAlignment="1">
      <alignment/>
      <protection/>
    </xf>
    <xf numFmtId="0" fontId="13" fillId="0" borderId="0" xfId="66" applyFont="1" applyBorder="1" applyAlignment="1">
      <alignment/>
      <protection/>
    </xf>
    <xf numFmtId="0" fontId="10" fillId="0" borderId="0" xfId="66" applyBorder="1" applyAlignment="1">
      <alignment horizontal="right" vertical="center"/>
      <protection/>
    </xf>
    <xf numFmtId="0" fontId="10" fillId="0" borderId="10" xfId="66" applyBorder="1" applyAlignment="1">
      <alignment horizontal="right" vertical="center"/>
      <protection/>
    </xf>
    <xf numFmtId="0" fontId="10" fillId="0" borderId="0" xfId="66" applyBorder="1">
      <alignment/>
      <protection/>
    </xf>
    <xf numFmtId="0" fontId="10" fillId="0" borderId="0" xfId="73">
      <alignment/>
      <protection/>
    </xf>
    <xf numFmtId="0" fontId="10" fillId="0" borderId="19" xfId="73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4" fillId="0" borderId="12" xfId="73" applyFont="1" applyBorder="1">
      <alignment/>
      <protection/>
    </xf>
    <xf numFmtId="0" fontId="13" fillId="0" borderId="10" xfId="73" applyFont="1" applyBorder="1" applyAlignment="1">
      <alignment horizontal="center"/>
      <protection/>
    </xf>
    <xf numFmtId="0" fontId="54" fillId="0" borderId="10" xfId="73" applyFont="1" applyBorder="1" applyAlignment="1">
      <alignment/>
      <protection/>
    </xf>
    <xf numFmtId="0" fontId="54" fillId="0" borderId="0" xfId="73" applyFont="1">
      <alignment/>
      <protection/>
    </xf>
    <xf numFmtId="0" fontId="54" fillId="0" borderId="10" xfId="73" applyFont="1" applyBorder="1">
      <alignment/>
      <protection/>
    </xf>
    <xf numFmtId="3" fontId="54" fillId="0" borderId="10" xfId="73" applyNumberFormat="1" applyFont="1" applyBorder="1">
      <alignment/>
      <protection/>
    </xf>
    <xf numFmtId="0" fontId="46" fillId="0" borderId="10" xfId="73" applyFont="1" applyBorder="1">
      <alignment/>
      <protection/>
    </xf>
    <xf numFmtId="0" fontId="13" fillId="0" borderId="11" xfId="73" applyFont="1" applyBorder="1" applyAlignment="1">
      <alignment horizontal="center"/>
      <protection/>
    </xf>
    <xf numFmtId="0" fontId="54" fillId="0" borderId="19" xfId="73" applyFont="1" applyBorder="1">
      <alignment/>
      <protection/>
    </xf>
    <xf numFmtId="0" fontId="54" fillId="0" borderId="11" xfId="73" applyFont="1" applyBorder="1">
      <alignment/>
      <protection/>
    </xf>
    <xf numFmtId="3" fontId="54" fillId="0" borderId="11" xfId="73" applyNumberFormat="1" applyFont="1" applyBorder="1">
      <alignment/>
      <protection/>
    </xf>
    <xf numFmtId="0" fontId="46" fillId="0" borderId="11" xfId="73" applyFont="1" applyBorder="1">
      <alignment/>
      <protection/>
    </xf>
    <xf numFmtId="0" fontId="10" fillId="0" borderId="0" xfId="71">
      <alignment/>
      <protection/>
    </xf>
    <xf numFmtId="0" fontId="54" fillId="0" borderId="0" xfId="71" applyFont="1">
      <alignment/>
      <protection/>
    </xf>
    <xf numFmtId="0" fontId="56" fillId="0" borderId="0" xfId="71" applyFont="1" applyAlignment="1">
      <alignment horizontal="center" vertical="center"/>
      <protection/>
    </xf>
    <xf numFmtId="0" fontId="10" fillId="0" borderId="0" xfId="71" applyFont="1">
      <alignment/>
      <protection/>
    </xf>
    <xf numFmtId="0" fontId="10" fillId="0" borderId="47" xfId="71" applyBorder="1">
      <alignment/>
      <protection/>
    </xf>
    <xf numFmtId="0" fontId="57" fillId="0" borderId="23" xfId="71" applyFont="1" applyBorder="1" applyAlignment="1">
      <alignment horizontal="center" vertical="center" wrapText="1"/>
      <protection/>
    </xf>
    <xf numFmtId="0" fontId="10" fillId="0" borderId="41" xfId="71" applyBorder="1">
      <alignment/>
      <protection/>
    </xf>
    <xf numFmtId="0" fontId="57" fillId="0" borderId="12" xfId="71" applyFont="1" applyBorder="1" applyAlignment="1">
      <alignment horizontal="center" vertical="center" wrapText="1"/>
      <protection/>
    </xf>
    <xf numFmtId="1" fontId="13" fillId="0" borderId="12" xfId="71" applyNumberFormat="1" applyFont="1" applyBorder="1" applyAlignment="1">
      <alignment horizontal="center" vertical="center"/>
      <protection/>
    </xf>
    <xf numFmtId="0" fontId="57" fillId="0" borderId="11" xfId="71" applyFont="1" applyBorder="1" applyAlignment="1">
      <alignment vertical="center"/>
      <protection/>
    </xf>
    <xf numFmtId="3" fontId="11" fillId="0" borderId="11" xfId="0" applyNumberFormat="1" applyFont="1" applyBorder="1" applyAlignment="1">
      <alignment horizontal="right" vertical="center"/>
    </xf>
    <xf numFmtId="3" fontId="34" fillId="16" borderId="12" xfId="71" applyNumberFormat="1" applyFont="1" applyFill="1" applyBorder="1" applyAlignment="1">
      <alignment vertical="center"/>
      <protection/>
    </xf>
    <xf numFmtId="3" fontId="34" fillId="16" borderId="11" xfId="71" applyNumberFormat="1" applyFont="1" applyFill="1" applyBorder="1" applyAlignment="1">
      <alignment vertical="center"/>
      <protection/>
    </xf>
    <xf numFmtId="0" fontId="10" fillId="0" borderId="12" xfId="71" applyBorder="1">
      <alignment/>
      <protection/>
    </xf>
    <xf numFmtId="0" fontId="58" fillId="0" borderId="11" xfId="71" applyFont="1" applyBorder="1" applyAlignment="1">
      <alignment vertical="center"/>
      <protection/>
    </xf>
    <xf numFmtId="3" fontId="59" fillId="18" borderId="11" xfId="0" applyNumberFormat="1" applyFont="1" applyFill="1" applyBorder="1" applyAlignment="1">
      <alignment horizontal="right" vertical="center"/>
    </xf>
    <xf numFmtId="3" fontId="35" fillId="18" borderId="11" xfId="71" applyNumberFormat="1" applyFont="1" applyFill="1" applyBorder="1" applyAlignment="1">
      <alignment horizontal="right" vertical="center"/>
      <protection/>
    </xf>
    <xf numFmtId="3" fontId="35" fillId="16" borderId="11" xfId="71" applyNumberFormat="1" applyFont="1" applyFill="1" applyBorder="1" applyAlignment="1">
      <alignment vertical="center"/>
      <protection/>
    </xf>
    <xf numFmtId="3" fontId="58" fillId="0" borderId="11" xfId="71" applyNumberFormat="1" applyFont="1" applyBorder="1" applyAlignment="1">
      <alignment vertical="center"/>
      <protection/>
    </xf>
    <xf numFmtId="3" fontId="58" fillId="0" borderId="11" xfId="71" applyNumberFormat="1" applyFont="1" applyFill="1" applyBorder="1" applyAlignment="1">
      <alignment vertical="center"/>
      <protection/>
    </xf>
    <xf numFmtId="0" fontId="35" fillId="0" borderId="12" xfId="71" applyFont="1" applyBorder="1" applyAlignment="1">
      <alignment horizontal="left" vertical="center"/>
      <protection/>
    </xf>
    <xf numFmtId="0" fontId="58" fillId="0" borderId="11" xfId="71" applyFont="1" applyBorder="1" applyAlignment="1">
      <alignment vertical="center" wrapText="1"/>
      <protection/>
    </xf>
    <xf numFmtId="0" fontId="57" fillId="0" borderId="12" xfId="71" applyFont="1" applyBorder="1" applyAlignment="1">
      <alignment vertical="center"/>
      <protection/>
    </xf>
    <xf numFmtId="3" fontId="34" fillId="18" borderId="12" xfId="71" applyNumberFormat="1" applyFont="1" applyFill="1" applyBorder="1" applyAlignment="1">
      <alignment vertical="center"/>
      <protection/>
    </xf>
    <xf numFmtId="0" fontId="58" fillId="0" borderId="12" xfId="71" applyFont="1" applyBorder="1" applyAlignment="1">
      <alignment vertical="center"/>
      <protection/>
    </xf>
    <xf numFmtId="3" fontId="35" fillId="18" borderId="12" xfId="71" applyNumberFormat="1" applyFont="1" applyFill="1" applyBorder="1" applyAlignment="1">
      <alignment vertical="center"/>
      <protection/>
    </xf>
    <xf numFmtId="3" fontId="58" fillId="0" borderId="12" xfId="71" applyNumberFormat="1" applyFont="1" applyBorder="1" applyAlignment="1">
      <alignment vertical="center"/>
      <protection/>
    </xf>
    <xf numFmtId="3" fontId="58" fillId="0" borderId="12" xfId="71" applyNumberFormat="1" applyFont="1" applyFill="1" applyBorder="1" applyAlignment="1">
      <alignment vertical="center"/>
      <protection/>
    </xf>
    <xf numFmtId="3" fontId="57" fillId="0" borderId="12" xfId="71" applyNumberFormat="1" applyFont="1" applyBorder="1" applyAlignment="1">
      <alignment vertical="center"/>
      <protection/>
    </xf>
    <xf numFmtId="0" fontId="58" fillId="0" borderId="12" xfId="71" applyFont="1" applyBorder="1" applyAlignment="1">
      <alignment vertical="center" wrapText="1"/>
      <protection/>
    </xf>
    <xf numFmtId="3" fontId="13" fillId="0" borderId="12" xfId="71" applyNumberFormat="1" applyFont="1" applyBorder="1">
      <alignment/>
      <protection/>
    </xf>
    <xf numFmtId="3" fontId="57" fillId="0" borderId="12" xfId="71" applyNumberFormat="1" applyFont="1" applyFill="1" applyBorder="1" applyAlignment="1">
      <alignment vertical="center"/>
      <protection/>
    </xf>
    <xf numFmtId="3" fontId="34" fillId="0" borderId="12" xfId="71" applyNumberFormat="1" applyFont="1" applyBorder="1" applyAlignment="1">
      <alignment vertical="center"/>
      <protection/>
    </xf>
    <xf numFmtId="0" fontId="13" fillId="0" borderId="12" xfId="71" applyFont="1" applyBorder="1">
      <alignment/>
      <protection/>
    </xf>
    <xf numFmtId="0" fontId="35" fillId="0" borderId="0" xfId="0" applyFont="1" applyBorder="1" applyAlignment="1">
      <alignment vertical="center"/>
    </xf>
    <xf numFmtId="3" fontId="13" fillId="0" borderId="12" xfId="71" applyNumberFormat="1" applyFont="1" applyBorder="1" applyAlignment="1">
      <alignment vertical="center"/>
      <protection/>
    </xf>
    <xf numFmtId="1" fontId="10" fillId="0" borderId="12" xfId="71" applyNumberFormat="1" applyFont="1" applyBorder="1" applyAlignment="1">
      <alignment horizontal="center" vertical="center"/>
      <protection/>
    </xf>
    <xf numFmtId="0" fontId="57" fillId="0" borderId="12" xfId="71" applyFont="1" applyBorder="1" applyAlignment="1">
      <alignment vertical="center" wrapText="1"/>
      <protection/>
    </xf>
    <xf numFmtId="3" fontId="33" fillId="0" borderId="12" xfId="71" applyNumberFormat="1" applyFont="1" applyBorder="1" applyAlignment="1">
      <alignment vertical="center"/>
      <protection/>
    </xf>
    <xf numFmtId="0" fontId="55" fillId="0" borderId="12" xfId="71" applyFont="1" applyBorder="1" applyAlignment="1">
      <alignment vertical="center"/>
      <protection/>
    </xf>
    <xf numFmtId="3" fontId="57" fillId="18" borderId="12" xfId="71" applyNumberFormat="1" applyFont="1" applyFill="1" applyBorder="1" applyAlignment="1">
      <alignment vertical="center"/>
      <protection/>
    </xf>
    <xf numFmtId="3" fontId="10" fillId="0" borderId="0" xfId="71" applyNumberFormat="1">
      <alignment/>
      <protection/>
    </xf>
    <xf numFmtId="0" fontId="10" fillId="0" borderId="19" xfId="71" applyBorder="1">
      <alignment/>
      <protection/>
    </xf>
    <xf numFmtId="0" fontId="60" fillId="0" borderId="0" xfId="71" applyFont="1" applyAlignment="1">
      <alignment vertical="center"/>
      <protection/>
    </xf>
    <xf numFmtId="0" fontId="10" fillId="0" borderId="13" xfId="71" applyBorder="1">
      <alignment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>
      <alignment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1" fontId="10" fillId="0" borderId="12" xfId="71" applyNumberFormat="1" applyFont="1" applyBorder="1" applyAlignment="1">
      <alignment horizontal="right" vertical="center"/>
      <protection/>
    </xf>
    <xf numFmtId="0" fontId="10" fillId="0" borderId="12" xfId="0" applyFont="1" applyFill="1" applyBorder="1" applyAlignment="1">
      <alignment horizontal="left" vertical="center"/>
    </xf>
    <xf numFmtId="3" fontId="61" fillId="0" borderId="12" xfId="71" applyNumberFormat="1" applyFont="1" applyFill="1" applyBorder="1" applyAlignment="1">
      <alignment horizontal="right" vertical="center" wrapText="1"/>
      <protection/>
    </xf>
    <xf numFmtId="3" fontId="10" fillId="0" borderId="12" xfId="71" applyNumberFormat="1" applyFont="1" applyBorder="1" applyAlignment="1">
      <alignment vertical="center"/>
      <protection/>
    </xf>
    <xf numFmtId="3" fontId="10" fillId="18" borderId="12" xfId="71" applyNumberFormat="1" applyFill="1" applyBorder="1" applyAlignment="1">
      <alignment vertical="center"/>
      <protection/>
    </xf>
    <xf numFmtId="3" fontId="10" fillId="0" borderId="12" xfId="71" applyNumberFormat="1" applyFont="1" applyBorder="1" applyAlignment="1">
      <alignment horizontal="right" vertical="center"/>
      <protection/>
    </xf>
    <xf numFmtId="0" fontId="10" fillId="0" borderId="42" xfId="71" applyFont="1" applyBorder="1">
      <alignment/>
      <protection/>
    </xf>
    <xf numFmtId="1" fontId="10" fillId="0" borderId="12" xfId="71" applyNumberFormat="1" applyBorder="1" applyAlignment="1">
      <alignment vertical="center"/>
      <protection/>
    </xf>
    <xf numFmtId="0" fontId="61" fillId="0" borderId="12" xfId="71" applyFont="1" applyFill="1" applyBorder="1" applyAlignment="1">
      <alignment horizontal="left" vertical="center" wrapText="1"/>
      <protection/>
    </xf>
    <xf numFmtId="3" fontId="61" fillId="18" borderId="12" xfId="71" applyNumberFormat="1" applyFont="1" applyFill="1" applyBorder="1" applyAlignment="1">
      <alignment horizontal="right" vertical="center" wrapText="1"/>
      <protection/>
    </xf>
    <xf numFmtId="3" fontId="58" fillId="0" borderId="12" xfId="71" applyNumberFormat="1" applyFont="1" applyFill="1" applyBorder="1" applyAlignment="1">
      <alignment horizontal="right" vertical="center" wrapText="1"/>
      <protection/>
    </xf>
    <xf numFmtId="0" fontId="58" fillId="0" borderId="12" xfId="71" applyFont="1" applyFill="1" applyBorder="1" applyAlignment="1">
      <alignment horizontal="right" vertical="center" wrapText="1"/>
      <protection/>
    </xf>
    <xf numFmtId="0" fontId="57" fillId="0" borderId="42" xfId="71" applyFont="1" applyFill="1" applyBorder="1" applyAlignment="1">
      <alignment horizontal="center" vertical="center" wrapText="1"/>
      <protection/>
    </xf>
    <xf numFmtId="0" fontId="10" fillId="0" borderId="12" xfId="71" applyFont="1" applyBorder="1" applyAlignment="1">
      <alignment horizontal="right" vertical="center"/>
      <protection/>
    </xf>
    <xf numFmtId="0" fontId="10" fillId="0" borderId="12" xfId="71" applyFont="1" applyFill="1" applyBorder="1" applyAlignment="1">
      <alignment vertical="center"/>
      <protection/>
    </xf>
    <xf numFmtId="0" fontId="62" fillId="0" borderId="12" xfId="71" applyFont="1" applyFill="1" applyBorder="1" applyAlignment="1">
      <alignment horizontal="center" vertical="center" wrapText="1"/>
      <protection/>
    </xf>
    <xf numFmtId="0" fontId="61" fillId="0" borderId="12" xfId="71" applyFont="1" applyFill="1" applyBorder="1" applyAlignment="1">
      <alignment horizontal="right" vertical="center" wrapText="1"/>
      <protection/>
    </xf>
    <xf numFmtId="3" fontId="61" fillId="0" borderId="12" xfId="71" applyNumberFormat="1" applyFont="1" applyFill="1" applyBorder="1" applyAlignment="1">
      <alignment horizontal="right" vertical="center"/>
      <protection/>
    </xf>
    <xf numFmtId="3" fontId="61" fillId="0" borderId="12" xfId="71" applyNumberFormat="1" applyFont="1" applyFill="1" applyBorder="1" applyAlignment="1">
      <alignment vertical="center"/>
      <protection/>
    </xf>
    <xf numFmtId="2" fontId="10" fillId="0" borderId="12" xfId="71" applyNumberFormat="1" applyFont="1" applyFill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3" fontId="10" fillId="0" borderId="12" xfId="71" applyNumberForma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0" fillId="0" borderId="12" xfId="71" applyFont="1" applyFill="1" applyBorder="1" applyAlignment="1">
      <alignment vertical="center" wrapText="1"/>
      <protection/>
    </xf>
    <xf numFmtId="0" fontId="10" fillId="0" borderId="12" xfId="71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3" fontId="10" fillId="0" borderId="42" xfId="71" applyNumberFormat="1" applyFont="1" applyBorder="1">
      <alignment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1" applyNumberFormat="1" applyFont="1" applyBorder="1" applyAlignment="1">
      <alignment vertical="center"/>
      <protection/>
    </xf>
    <xf numFmtId="3" fontId="10" fillId="18" borderId="42" xfId="71" applyNumberFormat="1" applyFont="1" applyFill="1" applyBorder="1">
      <alignment/>
      <protection/>
    </xf>
    <xf numFmtId="0" fontId="63" fillId="0" borderId="11" xfId="0" applyFont="1" applyFill="1" applyBorder="1" applyAlignment="1">
      <alignment horizontal="left" vertical="center"/>
    </xf>
    <xf numFmtId="0" fontId="13" fillId="0" borderId="12" xfId="71" applyFont="1" applyBorder="1" applyAlignment="1">
      <alignment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57" fillId="0" borderId="12" xfId="71" applyFont="1" applyFill="1" applyBorder="1" applyAlignment="1">
      <alignment vertical="center" wrapText="1"/>
      <protection/>
    </xf>
    <xf numFmtId="0" fontId="57" fillId="0" borderId="11" xfId="71" applyFont="1" applyFill="1" applyBorder="1" applyAlignment="1">
      <alignment vertical="center" wrapText="1"/>
      <protection/>
    </xf>
    <xf numFmtId="0" fontId="0" fillId="0" borderId="12" xfId="0" applyBorder="1" applyAlignment="1">
      <alignment horizontal="left" vertical="center"/>
    </xf>
    <xf numFmtId="3" fontId="0" fillId="16" borderId="12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3" fontId="34" fillId="0" borderId="12" xfId="0" applyNumberFormat="1" applyFont="1" applyFill="1" applyBorder="1" applyAlignment="1">
      <alignment vertical="center"/>
    </xf>
    <xf numFmtId="0" fontId="0" fillId="0" borderId="0" xfId="59">
      <alignment/>
      <protection/>
    </xf>
    <xf numFmtId="0" fontId="0" fillId="0" borderId="48" xfId="59" applyBorder="1">
      <alignment/>
      <protection/>
    </xf>
    <xf numFmtId="0" fontId="1" fillId="0" borderId="48" xfId="61" applyFont="1" applyBorder="1" applyAlignment="1">
      <alignment horizontal="right"/>
      <protection/>
    </xf>
    <xf numFmtId="0" fontId="34" fillId="0" borderId="14" xfId="59" applyFont="1" applyBorder="1" applyAlignment="1">
      <alignment horizontal="center"/>
      <protection/>
    </xf>
    <xf numFmtId="0" fontId="64" fillId="0" borderId="39" xfId="59" applyFont="1" applyBorder="1" applyAlignment="1">
      <alignment/>
      <protection/>
    </xf>
    <xf numFmtId="0" fontId="65" fillId="0" borderId="50" xfId="59" applyFont="1" applyBorder="1" applyAlignment="1">
      <alignment/>
      <protection/>
    </xf>
    <xf numFmtId="0" fontId="65" fillId="0" borderId="50" xfId="59" applyFont="1" applyBorder="1" applyAlignment="1">
      <alignment horizontal="center"/>
      <protection/>
    </xf>
    <xf numFmtId="0" fontId="65" fillId="0" borderId="50" xfId="59" applyFont="1" applyBorder="1">
      <alignment/>
      <protection/>
    </xf>
    <xf numFmtId="0" fontId="65" fillId="0" borderId="45" xfId="59" applyFont="1" applyBorder="1">
      <alignment/>
      <protection/>
    </xf>
    <xf numFmtId="0" fontId="64" fillId="0" borderId="38" xfId="59" applyFont="1" applyBorder="1" applyAlignment="1">
      <alignment vertical="center"/>
      <protection/>
    </xf>
    <xf numFmtId="0" fontId="64" fillId="0" borderId="26" xfId="59" applyFont="1" applyBorder="1">
      <alignment/>
      <protection/>
    </xf>
    <xf numFmtId="3" fontId="33" fillId="0" borderId="14" xfId="59" applyNumberFormat="1" applyFont="1" applyBorder="1">
      <alignment/>
      <protection/>
    </xf>
    <xf numFmtId="3" fontId="33" fillId="0" borderId="26" xfId="59" applyNumberFormat="1" applyFont="1" applyBorder="1">
      <alignment/>
      <protection/>
    </xf>
    <xf numFmtId="0" fontId="64" fillId="0" borderId="39" xfId="59" applyFont="1" applyBorder="1" applyAlignment="1">
      <alignment horizontal="left"/>
      <protection/>
    </xf>
    <xf numFmtId="0" fontId="39" fillId="0" borderId="50" xfId="59" applyFont="1" applyBorder="1">
      <alignment/>
      <protection/>
    </xf>
    <xf numFmtId="0" fontId="39" fillId="0" borderId="45" xfId="59" applyFont="1" applyBorder="1">
      <alignment/>
      <protection/>
    </xf>
    <xf numFmtId="0" fontId="64" fillId="0" borderId="38" xfId="59" applyFont="1" applyBorder="1">
      <alignment/>
      <protection/>
    </xf>
    <xf numFmtId="0" fontId="65" fillId="0" borderId="26" xfId="59" applyFont="1" applyBorder="1">
      <alignment/>
      <protection/>
    </xf>
    <xf numFmtId="0" fontId="0" fillId="0" borderId="0" xfId="59" applyBorder="1">
      <alignment/>
      <protection/>
    </xf>
    <xf numFmtId="0" fontId="10" fillId="0" borderId="0" xfId="68">
      <alignment/>
      <protection/>
    </xf>
    <xf numFmtId="0" fontId="10" fillId="0" borderId="0" xfId="68" applyAlignment="1">
      <alignment vertical="center"/>
      <protection/>
    </xf>
    <xf numFmtId="0" fontId="13" fillId="0" borderId="0" xfId="68" applyFont="1" applyAlignment="1">
      <alignment horizontal="right"/>
      <protection/>
    </xf>
    <xf numFmtId="0" fontId="10" fillId="0" borderId="0" xfId="68" applyFont="1">
      <alignment/>
      <protection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35" fillId="0" borderId="23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3" fontId="35" fillId="0" borderId="12" xfId="0" applyNumberFormat="1" applyFont="1" applyFill="1" applyBorder="1" applyAlignment="1">
      <alignment/>
    </xf>
    <xf numFmtId="3" fontId="35" fillId="0" borderId="0" xfId="0" applyNumberFormat="1" applyFont="1" applyAlignment="1">
      <alignment/>
    </xf>
    <xf numFmtId="0" fontId="35" fillId="0" borderId="2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3" fontId="35" fillId="0" borderId="41" xfId="0" applyNumberFormat="1" applyFont="1" applyFill="1" applyBorder="1" applyAlignment="1">
      <alignment horizontal="right" vertical="center"/>
    </xf>
    <xf numFmtId="3" fontId="35" fillId="0" borderId="42" xfId="0" applyNumberFormat="1" applyFont="1" applyFill="1" applyBorder="1" applyAlignment="1">
      <alignment/>
    </xf>
    <xf numFmtId="3" fontId="35" fillId="0" borderId="13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3" fontId="2" fillId="18" borderId="10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/>
    </xf>
    <xf numFmtId="3" fontId="8" fillId="18" borderId="10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8" fillId="18" borderId="10" xfId="81" applyNumberFormat="1" applyFont="1" applyFill="1" applyBorder="1" applyAlignment="1">
      <alignment horizontal="right"/>
    </xf>
    <xf numFmtId="3" fontId="1" fillId="18" borderId="23" xfId="63" applyNumberFormat="1" applyFont="1" applyFill="1" applyBorder="1" applyAlignment="1">
      <alignment/>
      <protection/>
    </xf>
    <xf numFmtId="3" fontId="2" fillId="18" borderId="12" xfId="63" applyNumberFormat="1" applyFont="1" applyFill="1" applyBorder="1" applyAlignment="1">
      <alignment/>
      <protection/>
    </xf>
    <xf numFmtId="3" fontId="2" fillId="18" borderId="14" xfId="63" applyNumberFormat="1" applyFont="1" applyFill="1" applyBorder="1" applyAlignment="1">
      <alignment/>
      <protection/>
    </xf>
    <xf numFmtId="3" fontId="1" fillId="18" borderId="12" xfId="63" applyNumberFormat="1" applyFont="1" applyFill="1" applyBorder="1" applyAlignment="1">
      <alignment/>
      <protection/>
    </xf>
    <xf numFmtId="3" fontId="1" fillId="18" borderId="14" xfId="63" applyNumberFormat="1" applyFont="1" applyFill="1" applyBorder="1" applyAlignment="1">
      <alignment/>
      <protection/>
    </xf>
    <xf numFmtId="3" fontId="2" fillId="18" borderId="23" xfId="63" applyNumberFormat="1" applyFont="1" applyFill="1" applyBorder="1" applyAlignment="1">
      <alignment/>
      <protection/>
    </xf>
    <xf numFmtId="3" fontId="2" fillId="18" borderId="46" xfId="63" applyNumberFormat="1" applyFont="1" applyFill="1" applyBorder="1" applyAlignment="1">
      <alignment/>
      <protection/>
    </xf>
    <xf numFmtId="3" fontId="2" fillId="18" borderId="27" xfId="63" applyNumberFormat="1" applyFont="1" applyFill="1" applyBorder="1" applyAlignment="1">
      <alignment/>
      <protection/>
    </xf>
    <xf numFmtId="3" fontId="2" fillId="18" borderId="23" xfId="63" applyNumberFormat="1" applyFont="1" applyFill="1" applyBorder="1" applyAlignment="1">
      <alignment/>
      <protection/>
    </xf>
    <xf numFmtId="3" fontId="11" fillId="18" borderId="39" xfId="67" applyNumberFormat="1" applyFont="1" applyFill="1" applyBorder="1" applyAlignment="1">
      <alignment horizontal="right"/>
      <protection/>
    </xf>
    <xf numFmtId="3" fontId="1" fillId="18" borderId="39" xfId="72" applyNumberFormat="1" applyFont="1" applyFill="1" applyBorder="1" applyAlignment="1">
      <alignment horizontal="right"/>
      <protection/>
    </xf>
    <xf numFmtId="3" fontId="1" fillId="18" borderId="15" xfId="0" applyNumberFormat="1" applyFont="1" applyFill="1" applyBorder="1" applyAlignment="1">
      <alignment horizontal="right"/>
    </xf>
    <xf numFmtId="3" fontId="9" fillId="18" borderId="15" xfId="0" applyNumberFormat="1" applyFont="1" applyFill="1" applyBorder="1" applyAlignment="1">
      <alignment horizontal="right"/>
    </xf>
    <xf numFmtId="3" fontId="9" fillId="18" borderId="14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8" fillId="18" borderId="16" xfId="0" applyNumberFormat="1" applyFont="1" applyFill="1" applyBorder="1" applyAlignment="1">
      <alignment/>
    </xf>
    <xf numFmtId="3" fontId="2" fillId="18" borderId="38" xfId="0" applyNumberFormat="1" applyFont="1" applyFill="1" applyBorder="1" applyAlignment="1">
      <alignment/>
    </xf>
    <xf numFmtId="3" fontId="35" fillId="0" borderId="47" xfId="0" applyNumberFormat="1" applyFont="1" applyFill="1" applyBorder="1" applyAlignment="1">
      <alignment/>
    </xf>
    <xf numFmtId="0" fontId="0" fillId="18" borderId="42" xfId="0" applyFill="1" applyBorder="1" applyAlignment="1">
      <alignment/>
    </xf>
    <xf numFmtId="3" fontId="39" fillId="18" borderId="23" xfId="65" applyNumberFormat="1" applyFont="1" applyFill="1" applyBorder="1" applyAlignment="1">
      <alignment horizontal="right"/>
      <protection/>
    </xf>
    <xf numFmtId="3" fontId="39" fillId="18" borderId="13" xfId="65" applyNumberFormat="1" applyFont="1" applyFill="1" applyBorder="1" applyAlignment="1">
      <alignment horizontal="right"/>
      <protection/>
    </xf>
    <xf numFmtId="0" fontId="37" fillId="0" borderId="52" xfId="63" applyFont="1" applyBorder="1" applyAlignment="1">
      <alignment/>
      <protection/>
    </xf>
    <xf numFmtId="3" fontId="37" fillId="0" borderId="52" xfId="62" applyNumberFormat="1" applyFont="1" applyBorder="1">
      <alignment/>
      <protection/>
    </xf>
    <xf numFmtId="0" fontId="37" fillId="0" borderId="53" xfId="62" applyFont="1" applyBorder="1">
      <alignment/>
      <protection/>
    </xf>
    <xf numFmtId="0" fontId="10" fillId="0" borderId="0" xfId="62" applyAlignment="1">
      <alignment horizontal="right"/>
      <protection/>
    </xf>
    <xf numFmtId="0" fontId="39" fillId="0" borderId="23" xfId="65" applyFont="1" applyFill="1" applyBorder="1" applyAlignment="1">
      <alignment/>
      <protection/>
    </xf>
    <xf numFmtId="0" fontId="39" fillId="0" borderId="42" xfId="65" applyFont="1" applyFill="1" applyBorder="1" applyAlignment="1">
      <alignment/>
      <protection/>
    </xf>
    <xf numFmtId="3" fontId="39" fillId="0" borderId="12" xfId="65" applyNumberFormat="1" applyFont="1" applyFill="1" applyBorder="1">
      <alignment/>
      <protection/>
    </xf>
    <xf numFmtId="3" fontId="39" fillId="0" borderId="23" xfId="65" applyNumberFormat="1" applyFont="1" applyFill="1" applyBorder="1">
      <alignment/>
      <protection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3" fontId="10" fillId="0" borderId="11" xfId="71" applyNumberFormat="1" applyFont="1" applyBorder="1" applyAlignment="1">
      <alignment vertical="center"/>
      <protection/>
    </xf>
    <xf numFmtId="3" fontId="39" fillId="0" borderId="13" xfId="0" applyNumberFormat="1" applyFont="1" applyFill="1" applyBorder="1" applyAlignment="1">
      <alignment/>
    </xf>
    <xf numFmtId="0" fontId="39" fillId="0" borderId="23" xfId="0" applyFont="1" applyBorder="1" applyAlignment="1">
      <alignment horizontal="left"/>
    </xf>
    <xf numFmtId="0" fontId="39" fillId="0" borderId="42" xfId="0" applyFont="1" applyBorder="1" applyAlignment="1">
      <alignment horizontal="left"/>
    </xf>
    <xf numFmtId="0" fontId="35" fillId="0" borderId="12" xfId="63" applyFont="1" applyBorder="1" applyAlignment="1">
      <alignment/>
      <protection/>
    </xf>
    <xf numFmtId="3" fontId="0" fillId="0" borderId="0" xfId="67" applyNumberFormat="1" applyFont="1">
      <alignment/>
      <protection/>
    </xf>
    <xf numFmtId="3" fontId="2" fillId="18" borderId="11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3" fontId="2" fillId="18" borderId="27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7" fillId="0" borderId="35" xfId="62" applyFont="1" applyBorder="1">
      <alignment/>
      <protection/>
    </xf>
    <xf numFmtId="0" fontId="37" fillId="0" borderId="0" xfId="62" applyFont="1" applyBorder="1">
      <alignment/>
      <protection/>
    </xf>
    <xf numFmtId="3" fontId="36" fillId="0" borderId="0" xfId="62" applyNumberFormat="1" applyFont="1" applyBorder="1">
      <alignment/>
      <protection/>
    </xf>
    <xf numFmtId="3" fontId="37" fillId="0" borderId="54" xfId="62" applyNumberFormat="1" applyFont="1" applyBorder="1">
      <alignment/>
      <protection/>
    </xf>
    <xf numFmtId="0" fontId="37" fillId="0" borderId="54" xfId="62" applyFont="1" applyBorder="1">
      <alignment/>
      <protection/>
    </xf>
    <xf numFmtId="0" fontId="35" fillId="0" borderId="23" xfId="0" applyFont="1" applyFill="1" applyBorder="1" applyAlignment="1">
      <alignment horizontal="left"/>
    </xf>
    <xf numFmtId="3" fontId="8" fillId="18" borderId="11" xfId="0" applyNumberFormat="1" applyFont="1" applyFill="1" applyBorder="1" applyAlignment="1">
      <alignment horizontal="right"/>
    </xf>
    <xf numFmtId="3" fontId="9" fillId="18" borderId="11" xfId="0" applyNumberFormat="1" applyFont="1" applyFill="1" applyBorder="1" applyAlignment="1">
      <alignment horizontal="right"/>
    </xf>
    <xf numFmtId="3" fontId="9" fillId="18" borderId="21" xfId="0" applyNumberFormat="1" applyFont="1" applyFill="1" applyBorder="1" applyAlignment="1">
      <alignment horizontal="right"/>
    </xf>
    <xf numFmtId="3" fontId="9" fillId="18" borderId="32" xfId="0" applyNumberFormat="1" applyFont="1" applyFill="1" applyBorder="1" applyAlignment="1">
      <alignment horizontal="right"/>
    </xf>
    <xf numFmtId="3" fontId="8" fillId="18" borderId="21" xfId="0" applyNumberFormat="1" applyFont="1" applyFill="1" applyBorder="1" applyAlignment="1">
      <alignment horizontal="right"/>
    </xf>
    <xf numFmtId="3" fontId="9" fillId="18" borderId="27" xfId="0" applyNumberFormat="1" applyFont="1" applyFill="1" applyBorder="1" applyAlignment="1">
      <alignment horizontal="right"/>
    </xf>
    <xf numFmtId="3" fontId="8" fillId="18" borderId="27" xfId="0" applyNumberFormat="1" applyFont="1" applyFill="1" applyBorder="1" applyAlignment="1">
      <alignment horizontal="right"/>
    </xf>
    <xf numFmtId="3" fontId="8" fillId="18" borderId="46" xfId="0" applyNumberFormat="1" applyFont="1" applyFill="1" applyBorder="1" applyAlignment="1">
      <alignment horizontal="right"/>
    </xf>
    <xf numFmtId="3" fontId="9" fillId="18" borderId="39" xfId="0" applyNumberFormat="1" applyFont="1" applyFill="1" applyBorder="1" applyAlignment="1">
      <alignment horizontal="right"/>
    </xf>
    <xf numFmtId="3" fontId="1" fillId="18" borderId="11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1" fillId="18" borderId="21" xfId="0" applyNumberFormat="1" applyFont="1" applyFill="1" applyBorder="1" applyAlignment="1">
      <alignment horizontal="right"/>
    </xf>
    <xf numFmtId="3" fontId="2" fillId="18" borderId="21" xfId="0" applyNumberFormat="1" applyFont="1" applyFill="1" applyBorder="1" applyAlignment="1">
      <alignment horizontal="right"/>
    </xf>
    <xf numFmtId="3" fontId="8" fillId="18" borderId="14" xfId="0" applyNumberFormat="1" applyFont="1" applyFill="1" applyBorder="1" applyAlignment="1">
      <alignment horizontal="right"/>
    </xf>
    <xf numFmtId="3" fontId="2" fillId="18" borderId="14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1" fillId="18" borderId="18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3" fontId="9" fillId="18" borderId="10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 vertical="center"/>
    </xf>
    <xf numFmtId="3" fontId="1" fillId="18" borderId="39" xfId="0" applyNumberFormat="1" applyFont="1" applyFill="1" applyBorder="1" applyAlignment="1">
      <alignment/>
    </xf>
    <xf numFmtId="3" fontId="1" fillId="18" borderId="16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2" fillId="18" borderId="38" xfId="0" applyNumberFormat="1" applyFont="1" applyFill="1" applyBorder="1" applyAlignment="1">
      <alignment/>
    </xf>
    <xf numFmtId="3" fontId="1" fillId="18" borderId="16" xfId="0" applyNumberFormat="1" applyFont="1" applyFill="1" applyBorder="1" applyAlignment="1">
      <alignment horizontal="center"/>
    </xf>
    <xf numFmtId="3" fontId="9" fillId="18" borderId="16" xfId="0" applyNumberFormat="1" applyFont="1" applyFill="1" applyBorder="1" applyAlignment="1">
      <alignment/>
    </xf>
    <xf numFmtId="3" fontId="9" fillId="18" borderId="39" xfId="0" applyNumberFormat="1" applyFont="1" applyFill="1" applyBorder="1" applyAlignment="1">
      <alignment/>
    </xf>
    <xf numFmtId="3" fontId="1" fillId="18" borderId="23" xfId="0" applyNumberFormat="1" applyFont="1" applyFill="1" applyBorder="1" applyAlignment="1">
      <alignment/>
    </xf>
    <xf numFmtId="3" fontId="1" fillId="18" borderId="11" xfId="4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 horizontal="right"/>
    </xf>
    <xf numFmtId="0" fontId="0" fillId="18" borderId="10" xfId="0" applyFill="1" applyBorder="1" applyAlignment="1">
      <alignment/>
    </xf>
    <xf numFmtId="3" fontId="1" fillId="18" borderId="11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/>
    </xf>
    <xf numFmtId="3" fontId="1" fillId="18" borderId="10" xfId="0" applyNumberFormat="1" applyFont="1" applyFill="1" applyBorder="1" applyAlignment="1">
      <alignment horizontal="right"/>
    </xf>
    <xf numFmtId="3" fontId="1" fillId="18" borderId="10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35" fillId="0" borderId="11" xfId="0" applyNumberFormat="1" applyFont="1" applyBorder="1" applyAlignment="1">
      <alignment horizontal="right" vertical="center"/>
    </xf>
    <xf numFmtId="3" fontId="38" fillId="0" borderId="12" xfId="62" applyNumberFormat="1" applyFont="1" applyBorder="1">
      <alignment/>
      <protection/>
    </xf>
    <xf numFmtId="3" fontId="3" fillId="0" borderId="15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vertical="center"/>
    </xf>
    <xf numFmtId="9" fontId="2" fillId="0" borderId="12" xfId="63" applyNumberFormat="1" applyFont="1" applyBorder="1" applyAlignment="1">
      <alignment/>
      <protection/>
    </xf>
    <xf numFmtId="9" fontId="1" fillId="0" borderId="11" xfId="63" applyNumberFormat="1" applyFont="1" applyBorder="1" applyAlignment="1">
      <alignment/>
      <protection/>
    </xf>
    <xf numFmtId="9" fontId="2" fillId="0" borderId="21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/>
      <protection/>
    </xf>
    <xf numFmtId="9" fontId="1" fillId="0" borderId="21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 vertical="center"/>
      <protection/>
    </xf>
    <xf numFmtId="9" fontId="1" fillId="0" borderId="14" xfId="63" applyNumberFormat="1" applyFont="1" applyBorder="1" applyAlignment="1">
      <alignment/>
      <protection/>
    </xf>
    <xf numFmtId="9" fontId="2" fillId="0" borderId="11" xfId="63" applyNumberFormat="1" applyFont="1" applyBorder="1" applyAlignment="1">
      <alignment/>
      <protection/>
    </xf>
    <xf numFmtId="9" fontId="1" fillId="0" borderId="33" xfId="63" applyNumberFormat="1" applyFont="1" applyBorder="1" applyAlignment="1">
      <alignment/>
      <protection/>
    </xf>
    <xf numFmtId="9" fontId="1" fillId="0" borderId="28" xfId="63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2" fillId="0" borderId="21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1" fillId="0" borderId="15" xfId="0" applyNumberFormat="1" applyFont="1" applyBorder="1" applyAlignment="1">
      <alignment vertical="center"/>
    </xf>
    <xf numFmtId="9" fontId="1" fillId="0" borderId="21" xfId="0" applyNumberFormat="1" applyFont="1" applyBorder="1" applyAlignment="1">
      <alignment/>
    </xf>
    <xf numFmtId="9" fontId="2" fillId="0" borderId="15" xfId="0" applyNumberFormat="1" applyFont="1" applyBorder="1" applyAlignment="1">
      <alignment/>
    </xf>
    <xf numFmtId="9" fontId="1" fillId="0" borderId="15" xfId="67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2" fillId="0" borderId="21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1" fillId="0" borderId="21" xfId="0" applyNumberFormat="1" applyFont="1" applyFill="1" applyBorder="1" applyAlignment="1">
      <alignment/>
    </xf>
    <xf numFmtId="9" fontId="9" fillId="0" borderId="10" xfId="72" applyNumberFormat="1" applyFont="1" applyFill="1" applyBorder="1">
      <alignment/>
      <protection/>
    </xf>
    <xf numFmtId="9" fontId="9" fillId="0" borderId="14" xfId="72" applyNumberFormat="1" applyFont="1" applyFill="1" applyBorder="1">
      <alignment/>
      <protection/>
    </xf>
    <xf numFmtId="9" fontId="8" fillId="0" borderId="15" xfId="72" applyNumberFormat="1" applyFont="1" applyFill="1" applyBorder="1">
      <alignment/>
      <protection/>
    </xf>
    <xf numFmtId="9" fontId="9" fillId="0" borderId="15" xfId="72" applyNumberFormat="1" applyFont="1" applyFill="1" applyBorder="1">
      <alignment/>
      <protection/>
    </xf>
    <xf numFmtId="9" fontId="1" fillId="0" borderId="10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9" fillId="0" borderId="12" xfId="81" applyNumberFormat="1" applyFont="1" applyFill="1" applyBorder="1" applyAlignment="1">
      <alignment horizontal="right"/>
    </xf>
    <xf numFmtId="9" fontId="2" fillId="0" borderId="15" xfId="67" applyNumberFormat="1" applyFont="1" applyFill="1" applyBorder="1">
      <alignment/>
      <protection/>
    </xf>
    <xf numFmtId="9" fontId="1" fillId="0" borderId="14" xfId="67" applyNumberFormat="1" applyFont="1" applyFill="1" applyBorder="1">
      <alignment/>
      <protection/>
    </xf>
    <xf numFmtId="9" fontId="1" fillId="0" borderId="18" xfId="67" applyNumberFormat="1" applyFont="1" applyFill="1" applyBorder="1">
      <alignment/>
      <protection/>
    </xf>
    <xf numFmtId="0" fontId="8" fillId="0" borderId="23" xfId="0" applyFont="1" applyFill="1" applyBorder="1" applyAlignment="1">
      <alignment/>
    </xf>
    <xf numFmtId="9" fontId="2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0" fontId="39" fillId="18" borderId="23" xfId="65" applyFont="1" applyFill="1" applyBorder="1" applyAlignment="1">
      <alignment/>
      <protection/>
    </xf>
    <xf numFmtId="0" fontId="39" fillId="18" borderId="23" xfId="65" applyFont="1" applyFill="1" applyBorder="1" applyAlignment="1">
      <alignment/>
      <protection/>
    </xf>
    <xf numFmtId="0" fontId="2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right"/>
    </xf>
    <xf numFmtId="3" fontId="2" fillId="18" borderId="13" xfId="63" applyNumberFormat="1" applyFont="1" applyFill="1" applyBorder="1" applyAlignment="1">
      <alignment/>
      <protection/>
    </xf>
    <xf numFmtId="3" fontId="2" fillId="18" borderId="14" xfId="63" applyNumberFormat="1" applyFont="1" applyFill="1" applyBorder="1" applyAlignment="1">
      <alignment/>
      <protection/>
    </xf>
    <xf numFmtId="3" fontId="2" fillId="18" borderId="12" xfId="63" applyNumberFormat="1" applyFont="1" applyFill="1" applyBorder="1" applyAlignment="1">
      <alignment/>
      <protection/>
    </xf>
    <xf numFmtId="9" fontId="2" fillId="0" borderId="11" xfId="67" applyNumberFormat="1" applyFont="1" applyFill="1" applyBorder="1">
      <alignment/>
      <protection/>
    </xf>
    <xf numFmtId="9" fontId="1" fillId="0" borderId="25" xfId="63" applyNumberFormat="1" applyFont="1" applyBorder="1" applyAlignment="1">
      <alignment/>
      <protection/>
    </xf>
    <xf numFmtId="9" fontId="2" fillId="0" borderId="18" xfId="0" applyNumberFormat="1" applyFont="1" applyBorder="1" applyAlignment="1">
      <alignment/>
    </xf>
    <xf numFmtId="9" fontId="2" fillId="0" borderId="11" xfId="0" applyNumberFormat="1" applyFont="1" applyFill="1" applyBorder="1" applyAlignment="1">
      <alignment horizontal="right" vertical="center"/>
    </xf>
    <xf numFmtId="9" fontId="1" fillId="0" borderId="21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1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1" fillId="0" borderId="14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8" fillId="0" borderId="11" xfId="81" applyNumberFormat="1" applyFont="1" applyFill="1" applyBorder="1" applyAlignment="1">
      <alignment horizontal="right"/>
    </xf>
    <xf numFmtId="9" fontId="8" fillId="0" borderId="12" xfId="81" applyNumberFormat="1" applyFont="1" applyFill="1" applyBorder="1" applyAlignment="1">
      <alignment horizontal="right"/>
    </xf>
    <xf numFmtId="9" fontId="9" fillId="0" borderId="11" xfId="81" applyNumberFormat="1" applyFont="1" applyFill="1" applyBorder="1" applyAlignment="1">
      <alignment horizontal="right"/>
    </xf>
    <xf numFmtId="0" fontId="66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0" fontId="66" fillId="0" borderId="42" xfId="0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67" applyFont="1">
      <alignment/>
      <protection/>
    </xf>
    <xf numFmtId="49" fontId="0" fillId="0" borderId="0" xfId="67" applyNumberFormat="1" applyFont="1">
      <alignment/>
      <protection/>
    </xf>
    <xf numFmtId="49" fontId="2" fillId="0" borderId="0" xfId="63" applyNumberFormat="1" applyFont="1" applyAlignment="1">
      <alignment/>
      <protection/>
    </xf>
    <xf numFmtId="0" fontId="1" fillId="0" borderId="0" xfId="0" applyFont="1" applyFill="1" applyAlignment="1">
      <alignment/>
    </xf>
    <xf numFmtId="49" fontId="3" fillId="0" borderId="0" xfId="63" applyNumberFormat="1" applyFont="1" applyAlignment="1">
      <alignment/>
      <protection/>
    </xf>
    <xf numFmtId="9" fontId="2" fillId="0" borderId="15" xfId="63" applyNumberFormat="1" applyFont="1" applyBorder="1" applyAlignment="1">
      <alignment/>
      <protection/>
    </xf>
    <xf numFmtId="0" fontId="1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/>
    </xf>
    <xf numFmtId="0" fontId="39" fillId="18" borderId="23" xfId="65" applyFont="1" applyFill="1" applyBorder="1" applyAlignment="1">
      <alignment/>
      <protection/>
    </xf>
    <xf numFmtId="0" fontId="2" fillId="0" borderId="41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3" fontId="2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4" fillId="18" borderId="12" xfId="0" applyNumberFormat="1" applyFont="1" applyFill="1" applyBorder="1" applyAlignment="1">
      <alignment/>
    </xf>
    <xf numFmtId="3" fontId="5" fillId="18" borderId="12" xfId="0" applyNumberFormat="1" applyFont="1" applyFill="1" applyBorder="1" applyAlignment="1">
      <alignment/>
    </xf>
    <xf numFmtId="3" fontId="2" fillId="18" borderId="13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4" fillId="18" borderId="21" xfId="0" applyNumberFormat="1" applyFont="1" applyFill="1" applyBorder="1" applyAlignment="1">
      <alignment/>
    </xf>
    <xf numFmtId="3" fontId="3" fillId="18" borderId="15" xfId="0" applyNumberFormat="1" applyFont="1" applyFill="1" applyBorder="1" applyAlignment="1">
      <alignment vertical="center"/>
    </xf>
    <xf numFmtId="3" fontId="1" fillId="18" borderId="15" xfId="0" applyNumberFormat="1" applyFont="1" applyFill="1" applyBorder="1" applyAlignment="1">
      <alignment vertical="center"/>
    </xf>
    <xf numFmtId="3" fontId="2" fillId="18" borderId="21" xfId="0" applyNumberFormat="1" applyFont="1" applyFill="1" applyBorder="1" applyAlignment="1">
      <alignment/>
    </xf>
    <xf numFmtId="3" fontId="3" fillId="18" borderId="14" xfId="0" applyNumberFormat="1" applyFont="1" applyFill="1" applyBorder="1" applyAlignment="1">
      <alignment vertical="center"/>
    </xf>
    <xf numFmtId="3" fontId="3" fillId="18" borderId="38" xfId="67" applyNumberFormat="1" applyFont="1" applyFill="1" applyBorder="1" applyAlignment="1">
      <alignment horizontal="right" vertical="center"/>
      <protection/>
    </xf>
    <xf numFmtId="3" fontId="2" fillId="18" borderId="16" xfId="67" applyNumberFormat="1" applyFont="1" applyFill="1" applyBorder="1" applyAlignment="1">
      <alignment horizontal="right"/>
      <protection/>
    </xf>
    <xf numFmtId="3" fontId="2" fillId="18" borderId="38" xfId="67" applyNumberFormat="1" applyFont="1" applyFill="1" applyBorder="1" applyAlignment="1">
      <alignment horizontal="right"/>
      <protection/>
    </xf>
    <xf numFmtId="3" fontId="1" fillId="18" borderId="39" xfId="67" applyNumberFormat="1" applyFont="1" applyFill="1" applyBorder="1" applyAlignment="1">
      <alignment horizontal="right"/>
      <protection/>
    </xf>
    <xf numFmtId="0" fontId="1" fillId="18" borderId="16" xfId="67" applyFont="1" applyFill="1" applyBorder="1" applyAlignment="1">
      <alignment horizontal="center"/>
      <protection/>
    </xf>
    <xf numFmtId="0" fontId="2" fillId="18" borderId="38" xfId="67" applyFont="1" applyFill="1" applyBorder="1" applyAlignment="1">
      <alignment/>
      <protection/>
    </xf>
    <xf numFmtId="0" fontId="1" fillId="18" borderId="38" xfId="67" applyFont="1" applyFill="1" applyBorder="1" applyAlignment="1">
      <alignment/>
      <protection/>
    </xf>
    <xf numFmtId="3" fontId="4" fillId="18" borderId="16" xfId="67" applyNumberFormat="1" applyFont="1" applyFill="1" applyBorder="1" applyAlignment="1">
      <alignment horizontal="right"/>
      <protection/>
    </xf>
    <xf numFmtId="3" fontId="1" fillId="18" borderId="38" xfId="67" applyNumberFormat="1" applyFont="1" applyFill="1" applyBorder="1" applyAlignment="1">
      <alignment horizontal="right"/>
      <protection/>
    </xf>
    <xf numFmtId="3" fontId="3" fillId="18" borderId="38" xfId="67" applyNumberFormat="1" applyFont="1" applyFill="1" applyBorder="1" applyAlignment="1">
      <alignment horizontal="right" vertical="center"/>
      <protection/>
    </xf>
    <xf numFmtId="3" fontId="2" fillId="18" borderId="38" xfId="67" applyNumberFormat="1" applyFont="1" applyFill="1" applyBorder="1" applyAlignment="1">
      <alignment horizontal="right" vertical="center"/>
      <protection/>
    </xf>
    <xf numFmtId="3" fontId="1" fillId="18" borderId="38" xfId="67" applyNumberFormat="1" applyFont="1" applyFill="1" applyBorder="1" applyAlignment="1">
      <alignment horizontal="right" vertical="center"/>
      <protection/>
    </xf>
    <xf numFmtId="3" fontId="2" fillId="18" borderId="16" xfId="67" applyNumberFormat="1" applyFont="1" applyFill="1" applyBorder="1" applyAlignment="1">
      <alignment horizontal="right" vertical="center"/>
      <protection/>
    </xf>
    <xf numFmtId="3" fontId="2" fillId="18" borderId="39" xfId="67" applyNumberFormat="1" applyFont="1" applyFill="1" applyBorder="1" applyAlignment="1">
      <alignment horizontal="right" vertical="center"/>
      <protection/>
    </xf>
    <xf numFmtId="3" fontId="3" fillId="18" borderId="39" xfId="67" applyNumberFormat="1" applyFont="1" applyFill="1" applyBorder="1" applyAlignment="1">
      <alignment horizontal="right" vertical="center"/>
      <protection/>
    </xf>
    <xf numFmtId="3" fontId="1" fillId="18" borderId="38" xfId="67" applyNumberFormat="1" applyFont="1" applyFill="1" applyBorder="1" applyAlignment="1">
      <alignment/>
      <protection/>
    </xf>
    <xf numFmtId="3" fontId="2" fillId="18" borderId="16" xfId="67" applyNumberFormat="1" applyFont="1" applyFill="1" applyBorder="1" applyAlignment="1" applyProtection="1">
      <alignment horizontal="right"/>
      <protection locked="0"/>
    </xf>
    <xf numFmtId="3" fontId="2" fillId="18" borderId="38" xfId="67" applyNumberFormat="1" applyFont="1" applyFill="1" applyBorder="1" applyAlignment="1">
      <alignment/>
      <protection/>
    </xf>
    <xf numFmtId="3" fontId="3" fillId="18" borderId="39" xfId="67" applyNumberFormat="1" applyFont="1" applyFill="1" applyBorder="1" applyAlignment="1">
      <alignment horizontal="right" vertical="center"/>
      <protection/>
    </xf>
    <xf numFmtId="3" fontId="11" fillId="18" borderId="39" xfId="67" applyNumberFormat="1" applyFont="1" applyFill="1" applyBorder="1" applyAlignment="1">
      <alignment horizontal="right" vertical="center"/>
      <protection/>
    </xf>
    <xf numFmtId="3" fontId="37" fillId="18" borderId="16" xfId="67" applyNumberFormat="1" applyFont="1" applyFill="1" applyBorder="1" applyAlignment="1">
      <alignment horizontal="right"/>
      <protection/>
    </xf>
    <xf numFmtId="3" fontId="1" fillId="18" borderId="38" xfId="67" applyNumberFormat="1" applyFont="1" applyFill="1" applyBorder="1" applyAlignment="1">
      <alignment horizontal="right"/>
      <protection/>
    </xf>
    <xf numFmtId="3" fontId="3" fillId="18" borderId="15" xfId="67" applyNumberFormat="1" applyFont="1" applyFill="1" applyBorder="1" applyAlignment="1">
      <alignment horizontal="right" vertical="center"/>
      <protection/>
    </xf>
    <xf numFmtId="3" fontId="2" fillId="18" borderId="40" xfId="67" applyNumberFormat="1" applyFont="1" applyFill="1" applyBorder="1" applyAlignment="1">
      <alignment horizontal="right" vertical="center"/>
      <protection/>
    </xf>
    <xf numFmtId="3" fontId="1" fillId="18" borderId="39" xfId="67" applyNumberFormat="1" applyFont="1" applyFill="1" applyBorder="1" applyAlignment="1">
      <alignment horizontal="right" vertical="center"/>
      <protection/>
    </xf>
    <xf numFmtId="0" fontId="2" fillId="18" borderId="38" xfId="67" applyFont="1" applyFill="1" applyBorder="1" applyAlignment="1">
      <alignment horizontal="right"/>
      <protection/>
    </xf>
    <xf numFmtId="0" fontId="1" fillId="18" borderId="39" xfId="67" applyFont="1" applyFill="1" applyBorder="1" applyAlignment="1">
      <alignment horizontal="right"/>
      <protection/>
    </xf>
    <xf numFmtId="3" fontId="11" fillId="18" borderId="38" xfId="67" applyNumberFormat="1" applyFont="1" applyFill="1" applyBorder="1" applyAlignment="1">
      <alignment horizontal="right"/>
      <protection/>
    </xf>
    <xf numFmtId="3" fontId="0" fillId="18" borderId="38" xfId="67" applyNumberFormat="1" applyFont="1" applyFill="1" applyBorder="1" applyAlignment="1">
      <alignment horizontal="right" vertical="center"/>
      <protection/>
    </xf>
    <xf numFmtId="3" fontId="2" fillId="18" borderId="16" xfId="67" applyNumberFormat="1" applyFont="1" applyFill="1" applyBorder="1" applyAlignment="1">
      <alignment/>
      <protection/>
    </xf>
    <xf numFmtId="3" fontId="1" fillId="18" borderId="32" xfId="67" applyNumberFormat="1" applyFont="1" applyFill="1" applyBorder="1" applyAlignment="1">
      <alignment horizontal="right"/>
      <protection/>
    </xf>
    <xf numFmtId="3" fontId="4" fillId="18" borderId="27" xfId="67" applyNumberFormat="1" applyFont="1" applyFill="1" applyBorder="1" applyAlignment="1">
      <alignment horizontal="right"/>
      <protection/>
    </xf>
    <xf numFmtId="3" fontId="3" fillId="18" borderId="39" xfId="67" applyNumberFormat="1" applyFont="1" applyFill="1" applyBorder="1" applyAlignment="1">
      <alignment horizontal="right"/>
      <protection/>
    </xf>
    <xf numFmtId="3" fontId="1" fillId="18" borderId="39" xfId="67" applyNumberFormat="1" applyFont="1" applyFill="1" applyBorder="1" applyAlignment="1">
      <alignment horizontal="right"/>
      <protection/>
    </xf>
    <xf numFmtId="3" fontId="1" fillId="18" borderId="13" xfId="0" applyNumberFormat="1" applyFont="1" applyFill="1" applyBorder="1" applyAlignment="1">
      <alignment horizontal="right"/>
    </xf>
    <xf numFmtId="3" fontId="2" fillId="18" borderId="21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/>
    </xf>
    <xf numFmtId="3" fontId="2" fillId="18" borderId="10" xfId="81" applyNumberFormat="1" applyFont="1" applyFill="1" applyBorder="1" applyAlignment="1">
      <alignment horizontal="right"/>
    </xf>
    <xf numFmtId="3" fontId="1" fillId="18" borderId="10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1" fillId="18" borderId="10" xfId="0" applyNumberFormat="1" applyFont="1" applyFill="1" applyBorder="1" applyAlignment="1">
      <alignment horizontal="right"/>
    </xf>
    <xf numFmtId="3" fontId="0" fillId="18" borderId="12" xfId="0" applyNumberFormat="1" applyFill="1" applyBorder="1" applyAlignment="1">
      <alignment/>
    </xf>
    <xf numFmtId="3" fontId="3" fillId="18" borderId="12" xfId="0" applyNumberFormat="1" applyFont="1" applyFill="1" applyBorder="1" applyAlignment="1">
      <alignment/>
    </xf>
    <xf numFmtId="3" fontId="0" fillId="18" borderId="12" xfId="0" applyNumberFormat="1" applyFont="1" applyFill="1" applyBorder="1" applyAlignment="1">
      <alignment/>
    </xf>
    <xf numFmtId="0" fontId="35" fillId="0" borderId="20" xfId="0" applyFont="1" applyFill="1" applyBorder="1" applyAlignment="1">
      <alignment horizontal="left"/>
    </xf>
    <xf numFmtId="0" fontId="35" fillId="0" borderId="19" xfId="0" applyFont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9" fontId="10" fillId="0" borderId="0" xfId="68" applyNumberFormat="1">
      <alignment/>
      <protection/>
    </xf>
    <xf numFmtId="0" fontId="2" fillId="0" borderId="12" xfId="0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left"/>
    </xf>
    <xf numFmtId="0" fontId="38" fillId="0" borderId="23" xfId="62" applyFont="1" applyBorder="1">
      <alignment/>
      <protection/>
    </xf>
    <xf numFmtId="3" fontId="67" fillId="0" borderId="12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2" fillId="0" borderId="12" xfId="0" applyFont="1" applyBorder="1" applyAlignment="1">
      <alignment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49" fontId="1" fillId="0" borderId="13" xfId="63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13" fillId="0" borderId="0" xfId="62" applyFont="1" applyBorder="1" applyAlignment="1">
      <alignment horizontal="center"/>
      <protection/>
    </xf>
    <xf numFmtId="0" fontId="13" fillId="0" borderId="13" xfId="62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13" fillId="0" borderId="0" xfId="62" applyFont="1" applyBorder="1" applyAlignment="1">
      <alignment horizontal="center" vertical="center" wrapText="1"/>
      <protection/>
    </xf>
    <xf numFmtId="49" fontId="1" fillId="0" borderId="25" xfId="63" applyNumberFormat="1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3" fontId="1" fillId="0" borderId="13" xfId="6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1" fillId="0" borderId="0" xfId="67" applyFont="1" applyBorder="1" applyAlignment="1">
      <alignment horizont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4" xfId="67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0" xfId="7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2" applyFont="1" applyFill="1" applyAlignment="1">
      <alignment horizontal="center" vertical="center"/>
      <protection/>
    </xf>
    <xf numFmtId="0" fontId="14" fillId="0" borderId="0" xfId="72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33" fillId="0" borderId="0" xfId="65" applyFont="1" applyBorder="1" applyAlignment="1">
      <alignment vertical="center" wrapText="1"/>
      <protection/>
    </xf>
    <xf numFmtId="0" fontId="39" fillId="0" borderId="0" xfId="65" applyFont="1" applyBorder="1" applyAlignment="1">
      <alignment vertical="center" wrapText="1"/>
      <protection/>
    </xf>
    <xf numFmtId="0" fontId="39" fillId="0" borderId="13" xfId="65" applyFont="1" applyBorder="1" applyAlignment="1">
      <alignment vertical="center"/>
      <protection/>
    </xf>
    <xf numFmtId="0" fontId="39" fillId="0" borderId="11" xfId="65" applyFont="1" applyBorder="1" applyAlignment="1">
      <alignment vertical="center"/>
      <protection/>
    </xf>
    <xf numFmtId="0" fontId="13" fillId="0" borderId="0" xfId="65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3" fillId="0" borderId="0" xfId="65" applyFont="1" applyAlignment="1">
      <alignment/>
      <protection/>
    </xf>
    <xf numFmtId="0" fontId="3" fillId="0" borderId="0" xfId="0" applyFont="1" applyAlignment="1">
      <alignment/>
    </xf>
    <xf numFmtId="0" fontId="33" fillId="0" borderId="10" xfId="65" applyFont="1" applyBorder="1" applyAlignment="1">
      <alignment vertical="center" wrapText="1"/>
      <protection/>
    </xf>
    <xf numFmtId="0" fontId="39" fillId="0" borderId="25" xfId="65" applyFont="1" applyBorder="1" applyAlignment="1">
      <alignment vertical="center" wrapText="1"/>
      <protection/>
    </xf>
    <xf numFmtId="0" fontId="39" fillId="0" borderId="10" xfId="65" applyFont="1" applyBorder="1" applyAlignment="1">
      <alignment vertical="center"/>
      <protection/>
    </xf>
    <xf numFmtId="0" fontId="33" fillId="0" borderId="13" xfId="65" applyFont="1" applyBorder="1" applyAlignment="1">
      <alignment vertical="center" wrapText="1"/>
      <protection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0" fontId="39" fillId="0" borderId="23" xfId="0" applyFont="1" applyBorder="1" applyAlignment="1">
      <alignment horizontal="left"/>
    </xf>
    <xf numFmtId="0" fontId="39" fillId="0" borderId="42" xfId="0" applyFont="1" applyBorder="1" applyAlignment="1">
      <alignment horizontal="left"/>
    </xf>
    <xf numFmtId="0" fontId="33" fillId="0" borderId="23" xfId="65" applyFont="1" applyBorder="1" applyAlignment="1">
      <alignment/>
      <protection/>
    </xf>
    <xf numFmtId="0" fontId="0" fillId="0" borderId="42" xfId="0" applyBorder="1" applyAlignment="1">
      <alignment/>
    </xf>
    <xf numFmtId="0" fontId="13" fillId="0" borderId="0" xfId="69" applyFont="1" applyAlignment="1">
      <alignment horizontal="center"/>
      <protection/>
    </xf>
    <xf numFmtId="0" fontId="34" fillId="0" borderId="0" xfId="69" applyFont="1" applyAlignment="1">
      <alignment horizontal="center" vertical="center" wrapText="1"/>
      <protection/>
    </xf>
    <xf numFmtId="0" fontId="42" fillId="0" borderId="13" xfId="69" applyFont="1" applyBorder="1" applyAlignment="1">
      <alignment horizontal="center" vertical="center"/>
      <protection/>
    </xf>
    <xf numFmtId="0" fontId="42" fillId="0" borderId="11" xfId="69" applyFont="1" applyBorder="1" applyAlignment="1">
      <alignment horizontal="center" vertical="center"/>
      <protection/>
    </xf>
    <xf numFmtId="0" fontId="42" fillId="0" borderId="17" xfId="69" applyFont="1" applyBorder="1" applyAlignment="1">
      <alignment horizontal="center" vertical="center"/>
      <protection/>
    </xf>
    <xf numFmtId="0" fontId="42" fillId="0" borderId="47" xfId="69" applyFont="1" applyBorder="1" applyAlignment="1">
      <alignment horizontal="center" vertical="center"/>
      <protection/>
    </xf>
    <xf numFmtId="0" fontId="42" fillId="0" borderId="27" xfId="69" applyFont="1" applyBorder="1" applyAlignment="1">
      <alignment horizontal="center" vertical="center"/>
      <protection/>
    </xf>
    <xf numFmtId="0" fontId="42" fillId="0" borderId="41" xfId="69" applyFont="1" applyBorder="1" applyAlignment="1">
      <alignment horizontal="center" vertical="center"/>
      <protection/>
    </xf>
    <xf numFmtId="0" fontId="42" fillId="0" borderId="35" xfId="69" applyFont="1" applyBorder="1" applyAlignment="1">
      <alignment horizontal="center" vertical="center"/>
      <protection/>
    </xf>
    <xf numFmtId="0" fontId="42" fillId="0" borderId="38" xfId="69" applyFont="1" applyBorder="1" applyAlignment="1">
      <alignment horizontal="center" vertical="center"/>
      <protection/>
    </xf>
    <xf numFmtId="0" fontId="42" fillId="0" borderId="48" xfId="69" applyFont="1" applyBorder="1" applyAlignment="1">
      <alignment horizontal="center" vertical="center"/>
      <protection/>
    </xf>
    <xf numFmtId="0" fontId="42" fillId="0" borderId="26" xfId="69" applyFont="1" applyBorder="1" applyAlignment="1">
      <alignment horizontal="center" vertical="center"/>
      <protection/>
    </xf>
    <xf numFmtId="0" fontId="49" fillId="0" borderId="10" xfId="69" applyFont="1" applyBorder="1" applyAlignment="1">
      <alignment horizontal="center" vertical="center"/>
      <protection/>
    </xf>
    <xf numFmtId="0" fontId="42" fillId="0" borderId="13" xfId="69" applyFont="1" applyBorder="1" applyAlignment="1">
      <alignment horizontal="center" vertical="center" wrapText="1"/>
      <protection/>
    </xf>
    <xf numFmtId="0" fontId="42" fillId="0" borderId="14" xfId="69" applyFont="1" applyBorder="1" applyAlignment="1">
      <alignment horizontal="center" vertical="center" wrapText="1"/>
      <protection/>
    </xf>
    <xf numFmtId="0" fontId="49" fillId="0" borderId="40" xfId="69" applyFont="1" applyBorder="1" applyAlignment="1">
      <alignment horizontal="center" vertical="center"/>
      <protection/>
    </xf>
    <xf numFmtId="0" fontId="10" fillId="0" borderId="16" xfId="69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49" fillId="0" borderId="40" xfId="69" applyFont="1" applyBorder="1" applyAlignment="1">
      <alignment horizontal="center" vertical="center" wrapText="1"/>
      <protection/>
    </xf>
    <xf numFmtId="0" fontId="49" fillId="0" borderId="44" xfId="69" applyFont="1" applyBorder="1" applyAlignment="1">
      <alignment horizontal="center" vertical="center" wrapText="1"/>
      <protection/>
    </xf>
    <xf numFmtId="0" fontId="49" fillId="0" borderId="16" xfId="69" applyFont="1" applyBorder="1" applyAlignment="1">
      <alignment horizontal="center" vertical="center" wrapText="1"/>
      <protection/>
    </xf>
    <xf numFmtId="0" fontId="49" fillId="0" borderId="20" xfId="69" applyFont="1" applyBorder="1" applyAlignment="1">
      <alignment horizontal="center" vertical="center" wrapText="1"/>
      <protection/>
    </xf>
    <xf numFmtId="0" fontId="10" fillId="0" borderId="16" xfId="69" applyBorder="1" applyAlignment="1">
      <alignment horizontal="center" vertical="center" wrapText="1"/>
      <protection/>
    </xf>
    <xf numFmtId="0" fontId="10" fillId="0" borderId="20" xfId="69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9" fillId="0" borderId="13" xfId="69" applyFont="1" applyBorder="1" applyAlignment="1">
      <alignment horizontal="center" vertical="center"/>
      <protection/>
    </xf>
    <xf numFmtId="0" fontId="49" fillId="0" borderId="16" xfId="69" applyFont="1" applyBorder="1" applyAlignment="1">
      <alignment horizontal="center" vertical="center"/>
      <protection/>
    </xf>
    <xf numFmtId="0" fontId="10" fillId="0" borderId="38" xfId="69" applyBorder="1" applyAlignment="1">
      <alignment horizontal="center" vertical="center"/>
      <protection/>
    </xf>
    <xf numFmtId="0" fontId="51" fillId="0" borderId="49" xfId="69" applyFont="1" applyBorder="1" applyAlignment="1">
      <alignment horizontal="center" vertical="center" wrapText="1"/>
      <protection/>
    </xf>
    <xf numFmtId="0" fontId="51" fillId="0" borderId="44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20" xfId="69" applyFont="1" applyBorder="1" applyAlignment="1">
      <alignment horizontal="center" vertical="center" wrapText="1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52" fillId="0" borderId="20" xfId="69" applyFont="1" applyBorder="1" applyAlignment="1">
      <alignment horizontal="center" vertical="center" wrapText="1"/>
      <protection/>
    </xf>
    <xf numFmtId="0" fontId="52" fillId="0" borderId="48" xfId="69" applyFont="1" applyBorder="1" applyAlignment="1">
      <alignment horizontal="center" vertical="center" wrapText="1"/>
      <protection/>
    </xf>
    <xf numFmtId="0" fontId="52" fillId="0" borderId="26" xfId="69" applyFont="1" applyBorder="1" applyAlignment="1">
      <alignment horizontal="center" vertical="center" wrapText="1"/>
      <protection/>
    </xf>
    <xf numFmtId="0" fontId="49" fillId="0" borderId="31" xfId="69" applyFont="1" applyBorder="1" applyAlignment="1">
      <alignment horizontal="center" vertical="center"/>
      <protection/>
    </xf>
    <xf numFmtId="0" fontId="49" fillId="0" borderId="14" xfId="69" applyFont="1" applyBorder="1" applyAlignment="1">
      <alignment horizontal="center" vertical="center"/>
      <protection/>
    </xf>
    <xf numFmtId="0" fontId="13" fillId="0" borderId="0" xfId="66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3" fillId="0" borderId="13" xfId="66" applyFont="1" applyBorder="1" applyAlignment="1">
      <alignment vertical="center"/>
      <protection/>
    </xf>
    <xf numFmtId="0" fontId="13" fillId="0" borderId="10" xfId="66" applyFont="1" applyBorder="1" applyAlignment="1">
      <alignment vertical="center"/>
      <protection/>
    </xf>
    <xf numFmtId="0" fontId="13" fillId="0" borderId="11" xfId="66" applyFont="1" applyBorder="1" applyAlignment="1">
      <alignment vertical="center"/>
      <protection/>
    </xf>
    <xf numFmtId="0" fontId="13" fillId="0" borderId="17" xfId="66" applyFont="1" applyBorder="1" applyAlignment="1">
      <alignment vertical="center" wrapText="1"/>
      <protection/>
    </xf>
    <xf numFmtId="0" fontId="13" fillId="0" borderId="35" xfId="66" applyFont="1" applyBorder="1" applyAlignment="1">
      <alignment vertical="center" wrapText="1"/>
      <protection/>
    </xf>
    <xf numFmtId="0" fontId="13" fillId="0" borderId="47" xfId="66" applyFont="1" applyBorder="1" applyAlignment="1">
      <alignment vertical="center" wrapText="1"/>
      <protection/>
    </xf>
    <xf numFmtId="0" fontId="13" fillId="0" borderId="16" xfId="66" applyFont="1" applyBorder="1" applyAlignment="1">
      <alignment vertical="center" wrapText="1"/>
      <protection/>
    </xf>
    <xf numFmtId="0" fontId="13" fillId="0" borderId="0" xfId="66" applyFont="1" applyBorder="1" applyAlignment="1">
      <alignment vertical="center" wrapText="1"/>
      <protection/>
    </xf>
    <xf numFmtId="0" fontId="13" fillId="0" borderId="20" xfId="66" applyFont="1" applyBorder="1" applyAlignment="1">
      <alignment vertical="center" wrapText="1"/>
      <protection/>
    </xf>
    <xf numFmtId="0" fontId="10" fillId="0" borderId="27" xfId="66" applyBorder="1" applyAlignment="1">
      <alignment wrapText="1"/>
      <protection/>
    </xf>
    <xf numFmtId="0" fontId="10" fillId="0" borderId="19" xfId="66" applyBorder="1" applyAlignment="1">
      <alignment wrapText="1"/>
      <protection/>
    </xf>
    <xf numFmtId="0" fontId="10" fillId="0" borderId="41" xfId="66" applyBorder="1" applyAlignment="1">
      <alignment wrapText="1"/>
      <protection/>
    </xf>
    <xf numFmtId="0" fontId="13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wrapText="1"/>
      <protection/>
    </xf>
    <xf numFmtId="0" fontId="10" fillId="0" borderId="11" xfId="66" applyBorder="1" applyAlignment="1">
      <alignment wrapText="1"/>
      <protection/>
    </xf>
    <xf numFmtId="0" fontId="13" fillId="0" borderId="23" xfId="66" applyFont="1" applyBorder="1" applyAlignment="1">
      <alignment horizontal="center"/>
      <protection/>
    </xf>
    <xf numFmtId="0" fontId="13" fillId="0" borderId="51" xfId="66" applyFont="1" applyBorder="1" applyAlignment="1">
      <alignment horizontal="center"/>
      <protection/>
    </xf>
    <xf numFmtId="0" fontId="10" fillId="0" borderId="51" xfId="66" applyBorder="1" applyAlignment="1">
      <alignment horizontal="center"/>
      <protection/>
    </xf>
    <xf numFmtId="0" fontId="13" fillId="0" borderId="42" xfId="66" applyFont="1" applyBorder="1" applyAlignment="1">
      <alignment horizontal="center"/>
      <protection/>
    </xf>
    <xf numFmtId="0" fontId="10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vertical="center" wrapText="1"/>
      <protection/>
    </xf>
    <xf numFmtId="0" fontId="10" fillId="0" borderId="11" xfId="66" applyBorder="1" applyAlignment="1">
      <alignment vertical="center" wrapText="1"/>
      <protection/>
    </xf>
    <xf numFmtId="0" fontId="10" fillId="0" borderId="13" xfId="66" applyBorder="1" applyAlignment="1">
      <alignment horizontal="right" vertical="center"/>
      <protection/>
    </xf>
    <xf numFmtId="0" fontId="10" fillId="0" borderId="11" xfId="66" applyBorder="1" applyAlignment="1">
      <alignment horizontal="right" vertical="center"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19" xfId="66" applyBorder="1" applyAlignment="1">
      <alignment vertical="center" wrapText="1"/>
      <protection/>
    </xf>
    <xf numFmtId="0" fontId="10" fillId="0" borderId="13" xfId="66" applyFont="1" applyBorder="1" applyAlignment="1">
      <alignment/>
      <protection/>
    </xf>
    <xf numFmtId="0" fontId="10" fillId="0" borderId="11" xfId="66" applyBorder="1" applyAlignment="1">
      <alignment/>
      <protection/>
    </xf>
    <xf numFmtId="0" fontId="13" fillId="0" borderId="17" xfId="66" applyFont="1" applyBorder="1" applyAlignment="1">
      <alignment/>
      <protection/>
    </xf>
    <xf numFmtId="0" fontId="13" fillId="0" borderId="35" xfId="66" applyFont="1" applyBorder="1" applyAlignment="1">
      <alignment/>
      <protection/>
    </xf>
    <xf numFmtId="0" fontId="13" fillId="0" borderId="47" xfId="66" applyFont="1" applyBorder="1" applyAlignment="1">
      <alignment/>
      <protection/>
    </xf>
    <xf numFmtId="0" fontId="13" fillId="0" borderId="27" xfId="66" applyFont="1" applyBorder="1" applyAlignment="1">
      <alignment/>
      <protection/>
    </xf>
    <xf numFmtId="0" fontId="13" fillId="0" borderId="19" xfId="66" applyFont="1" applyBorder="1" applyAlignment="1">
      <alignment/>
      <protection/>
    </xf>
    <xf numFmtId="0" fontId="13" fillId="0" borderId="41" xfId="66" applyFont="1" applyBorder="1" applyAlignment="1">
      <alignment/>
      <protection/>
    </xf>
    <xf numFmtId="0" fontId="10" fillId="0" borderId="10" xfId="66" applyFont="1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35" xfId="66" applyBorder="1" applyAlignment="1">
      <alignment/>
      <protection/>
    </xf>
    <xf numFmtId="0" fontId="10" fillId="0" borderId="47" xfId="66" applyBorder="1" applyAlignment="1">
      <alignment/>
      <protection/>
    </xf>
    <xf numFmtId="0" fontId="10" fillId="0" borderId="27" xfId="66" applyBorder="1" applyAlignment="1">
      <alignment/>
      <protection/>
    </xf>
    <xf numFmtId="0" fontId="10" fillId="0" borderId="19" xfId="66" applyBorder="1" applyAlignment="1">
      <alignment/>
      <protection/>
    </xf>
    <xf numFmtId="0" fontId="10" fillId="0" borderId="41" xfId="66" applyBorder="1" applyAlignment="1">
      <alignment/>
      <protection/>
    </xf>
    <xf numFmtId="0" fontId="10" fillId="0" borderId="17" xfId="66" applyFont="1" applyBorder="1" applyAlignment="1">
      <alignment wrapText="1"/>
      <protection/>
    </xf>
    <xf numFmtId="0" fontId="10" fillId="0" borderId="35" xfId="66" applyBorder="1" applyAlignment="1">
      <alignment wrapText="1"/>
      <protection/>
    </xf>
    <xf numFmtId="0" fontId="10" fillId="0" borderId="47" xfId="66" applyBorder="1" applyAlignment="1">
      <alignment wrapText="1"/>
      <protection/>
    </xf>
    <xf numFmtId="0" fontId="13" fillId="0" borderId="13" xfId="66" applyFont="1" applyBorder="1" applyAlignment="1">
      <alignment horizontal="right" vertical="center"/>
      <protection/>
    </xf>
    <xf numFmtId="0" fontId="13" fillId="0" borderId="11" xfId="66" applyFont="1" applyBorder="1" applyAlignment="1">
      <alignment horizontal="right" vertical="center"/>
      <protection/>
    </xf>
    <xf numFmtId="0" fontId="13" fillId="0" borderId="17" xfId="66" applyFont="1" applyBorder="1" applyAlignment="1">
      <alignment horizontal="left" vertical="center"/>
      <protection/>
    </xf>
    <xf numFmtId="0" fontId="13" fillId="0" borderId="35" xfId="66" applyFont="1" applyBorder="1" applyAlignment="1">
      <alignment horizontal="left" vertical="center"/>
      <protection/>
    </xf>
    <xf numFmtId="0" fontId="13" fillId="0" borderId="47" xfId="66" applyFont="1" applyBorder="1" applyAlignment="1">
      <alignment horizontal="left" vertical="center"/>
      <protection/>
    </xf>
    <xf numFmtId="0" fontId="13" fillId="0" borderId="27" xfId="66" applyFont="1" applyBorder="1" applyAlignment="1">
      <alignment horizontal="left" vertical="center"/>
      <protection/>
    </xf>
    <xf numFmtId="0" fontId="13" fillId="0" borderId="19" xfId="66" applyFont="1" applyBorder="1" applyAlignment="1">
      <alignment horizontal="left" vertical="center"/>
      <protection/>
    </xf>
    <xf numFmtId="0" fontId="13" fillId="0" borderId="41" xfId="66" applyFont="1" applyBorder="1" applyAlignment="1">
      <alignment horizontal="left" vertical="center"/>
      <protection/>
    </xf>
    <xf numFmtId="0" fontId="13" fillId="0" borderId="17" xfId="66" applyFont="1" applyBorder="1" applyAlignment="1">
      <alignment vertical="center"/>
      <protection/>
    </xf>
    <xf numFmtId="0" fontId="13" fillId="0" borderId="35" xfId="66" applyFont="1" applyBorder="1" applyAlignment="1">
      <alignment vertical="center"/>
      <protection/>
    </xf>
    <xf numFmtId="0" fontId="13" fillId="0" borderId="47" xfId="66" applyFont="1" applyBorder="1" applyAlignment="1">
      <alignment vertical="center"/>
      <protection/>
    </xf>
    <xf numFmtId="0" fontId="13" fillId="0" borderId="27" xfId="66" applyFont="1" applyBorder="1" applyAlignment="1">
      <alignment vertical="center"/>
      <protection/>
    </xf>
    <xf numFmtId="0" fontId="13" fillId="0" borderId="19" xfId="66" applyFont="1" applyBorder="1" applyAlignment="1">
      <alignment vertical="center"/>
      <protection/>
    </xf>
    <xf numFmtId="0" fontId="13" fillId="0" borderId="41" xfId="66" applyFont="1" applyBorder="1" applyAlignment="1">
      <alignment vertical="center"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1" xfId="66" applyFont="1" applyBorder="1" applyAlignment="1">
      <alignment vertical="center" wrapText="1"/>
      <protection/>
    </xf>
    <xf numFmtId="0" fontId="45" fillId="0" borderId="0" xfId="59" applyFont="1" applyAlignment="1">
      <alignment horizontal="center" vertical="center"/>
      <protection/>
    </xf>
    <xf numFmtId="0" fontId="13" fillId="0" borderId="0" xfId="73" applyFont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/>
      <protection/>
    </xf>
    <xf numFmtId="0" fontId="13" fillId="0" borderId="11" xfId="73" applyFont="1" applyBorder="1" applyAlignment="1">
      <alignment horizontal="center" vertical="center"/>
      <protection/>
    </xf>
    <xf numFmtId="0" fontId="14" fillId="0" borderId="35" xfId="73" applyFont="1" applyBorder="1" applyAlignment="1">
      <alignment horizontal="center" vertical="center"/>
      <protection/>
    </xf>
    <xf numFmtId="0" fontId="14" fillId="0" borderId="19" xfId="73" applyFont="1" applyBorder="1" applyAlignment="1">
      <alignment horizontal="center" vertical="center"/>
      <protection/>
    </xf>
    <xf numFmtId="0" fontId="14" fillId="0" borderId="23" xfId="73" applyFont="1" applyBorder="1" applyAlignment="1">
      <alignment horizontal="center" vertical="center"/>
      <protection/>
    </xf>
    <xf numFmtId="0" fontId="14" fillId="0" borderId="42" xfId="73" applyFont="1" applyBorder="1" applyAlignment="1">
      <alignment horizontal="center" vertical="center"/>
      <protection/>
    </xf>
    <xf numFmtId="0" fontId="48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 vertical="center"/>
      <protection/>
    </xf>
    <xf numFmtId="0" fontId="57" fillId="0" borderId="13" xfId="71" applyFont="1" applyBorder="1" applyAlignment="1">
      <alignment horizontal="center" vertical="center" wrapText="1"/>
      <protection/>
    </xf>
    <xf numFmtId="0" fontId="57" fillId="0" borderId="11" xfId="71" applyFont="1" applyBorder="1" applyAlignment="1">
      <alignment horizontal="center" vertical="center" wrapText="1"/>
      <protection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47" xfId="71" applyFont="1" applyBorder="1" applyAlignment="1">
      <alignment horizontal="center" vertical="center" wrapText="1"/>
      <protection/>
    </xf>
    <xf numFmtId="0" fontId="57" fillId="0" borderId="41" xfId="71" applyFont="1" applyBorder="1" applyAlignment="1">
      <alignment horizontal="center" vertical="center" wrapText="1"/>
      <protection/>
    </xf>
    <xf numFmtId="0" fontId="57" fillId="0" borderId="23" xfId="71" applyFont="1" applyBorder="1" applyAlignment="1">
      <alignment horizontal="center" vertical="center" wrapText="1"/>
      <protection/>
    </xf>
    <xf numFmtId="0" fontId="57" fillId="0" borderId="42" xfId="71" applyFont="1" applyBorder="1" applyAlignment="1">
      <alignment horizontal="center" vertical="center" wrapText="1"/>
      <protection/>
    </xf>
    <xf numFmtId="0" fontId="57" fillId="0" borderId="51" xfId="71" applyFont="1" applyBorder="1" applyAlignment="1">
      <alignment horizontal="center" vertical="center" wrapText="1"/>
      <protection/>
    </xf>
    <xf numFmtId="0" fontId="57" fillId="0" borderId="17" xfId="71" applyFont="1" applyBorder="1" applyAlignment="1">
      <alignment horizontal="center" vertical="center" wrapText="1"/>
      <protection/>
    </xf>
    <xf numFmtId="0" fontId="57" fillId="0" borderId="27" xfId="71" applyFont="1" applyBorder="1" applyAlignment="1">
      <alignment horizontal="center" vertical="center" wrapText="1"/>
      <protection/>
    </xf>
    <xf numFmtId="0" fontId="57" fillId="0" borderId="13" xfId="71" applyFont="1" applyFill="1" applyBorder="1" applyAlignment="1">
      <alignment horizontal="center" vertical="center" wrapText="1"/>
      <protection/>
    </xf>
    <xf numFmtId="0" fontId="13" fillId="0" borderId="13" xfId="7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13" fillId="0" borderId="0" xfId="71" applyFont="1" applyAlignment="1">
      <alignment horizontal="center" vertical="center" wrapText="1"/>
      <protection/>
    </xf>
    <xf numFmtId="0" fontId="56" fillId="0" borderId="0" xfId="71" applyFont="1" applyAlignment="1">
      <alignment horizontal="center" vertical="center"/>
      <protection/>
    </xf>
    <xf numFmtId="0" fontId="56" fillId="0" borderId="0" xfId="71" applyFont="1" applyAlignment="1">
      <alignment horizontal="center"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0" fontId="10" fillId="0" borderId="11" xfId="7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4" fillId="0" borderId="38" xfId="59" applyFont="1" applyBorder="1" applyAlignment="1">
      <alignment horizontal="center"/>
      <protection/>
    </xf>
    <xf numFmtId="0" fontId="34" fillId="0" borderId="26" xfId="59" applyFont="1" applyBorder="1" applyAlignment="1">
      <alignment horizontal="center"/>
      <protection/>
    </xf>
    <xf numFmtId="0" fontId="35" fillId="0" borderId="16" xfId="59" applyFont="1" applyBorder="1" applyAlignment="1">
      <alignment horizontal="left" vertical="center" wrapText="1"/>
      <protection/>
    </xf>
    <xf numFmtId="0" fontId="35" fillId="0" borderId="20" xfId="57" applyFont="1" applyBorder="1" applyAlignment="1">
      <alignment horizontal="left" vertical="center" wrapText="1"/>
      <protection/>
    </xf>
    <xf numFmtId="0" fontId="35" fillId="0" borderId="27" xfId="57" applyFont="1" applyBorder="1" applyAlignment="1">
      <alignment horizontal="left" vertical="center" wrapText="1"/>
      <protection/>
    </xf>
    <xf numFmtId="0" fontId="35" fillId="0" borderId="41" xfId="57" applyFont="1" applyBorder="1" applyAlignment="1">
      <alignment horizontal="left" vertical="center" wrapText="1"/>
      <protection/>
    </xf>
    <xf numFmtId="3" fontId="39" fillId="0" borderId="10" xfId="59" applyNumberFormat="1" applyFont="1" applyBorder="1" applyAlignment="1">
      <alignment vertical="center"/>
      <protection/>
    </xf>
    <xf numFmtId="3" fontId="39" fillId="0" borderId="11" xfId="57" applyNumberFormat="1" applyFont="1" applyBorder="1" applyAlignment="1">
      <alignment vertical="center"/>
      <protection/>
    </xf>
    <xf numFmtId="3" fontId="33" fillId="0" borderId="10" xfId="59" applyNumberFormat="1" applyFont="1" applyBorder="1" applyAlignment="1">
      <alignment vertical="center"/>
      <protection/>
    </xf>
    <xf numFmtId="3" fontId="33" fillId="0" borderId="11" xfId="59" applyNumberFormat="1" applyFont="1" applyBorder="1" applyAlignment="1">
      <alignment vertical="center"/>
      <protection/>
    </xf>
    <xf numFmtId="0" fontId="35" fillId="0" borderId="17" xfId="59" applyFont="1" applyBorder="1" applyAlignment="1">
      <alignment horizontal="left" vertical="center" wrapText="1"/>
      <protection/>
    </xf>
    <xf numFmtId="0" fontId="35" fillId="0" borderId="47" xfId="57" applyFont="1" applyBorder="1" applyAlignment="1">
      <alignment horizontal="left" vertical="center" wrapText="1"/>
      <protection/>
    </xf>
    <xf numFmtId="3" fontId="39" fillId="0" borderId="13" xfId="59" applyNumberFormat="1" applyFont="1" applyBorder="1" applyAlignment="1">
      <alignment vertical="center"/>
      <protection/>
    </xf>
    <xf numFmtId="3" fontId="33" fillId="0" borderId="13" xfId="59" applyNumberFormat="1" applyFont="1" applyBorder="1" applyAlignment="1">
      <alignment vertical="center"/>
      <protection/>
    </xf>
    <xf numFmtId="0" fontId="35" fillId="0" borderId="47" xfId="57" applyFont="1" applyBorder="1" applyAlignment="1">
      <alignment vertical="center" wrapText="1"/>
      <protection/>
    </xf>
    <xf numFmtId="0" fontId="35" fillId="0" borderId="27" xfId="57" applyFont="1" applyBorder="1" applyAlignment="1">
      <alignment vertical="center" wrapText="1"/>
      <protection/>
    </xf>
    <xf numFmtId="0" fontId="35" fillId="0" borderId="41" xfId="57" applyFont="1" applyBorder="1" applyAlignment="1">
      <alignment vertical="center" wrapText="1"/>
      <protection/>
    </xf>
    <xf numFmtId="0" fontId="35" fillId="0" borderId="17" xfId="59" applyFont="1" applyBorder="1" applyAlignment="1">
      <alignment vertical="center" wrapText="1"/>
      <protection/>
    </xf>
    <xf numFmtId="0" fontId="35" fillId="0" borderId="38" xfId="57" applyFont="1" applyBorder="1" applyAlignment="1">
      <alignment vertical="center" wrapText="1"/>
      <protection/>
    </xf>
    <xf numFmtId="0" fontId="35" fillId="0" borderId="26" xfId="57" applyFont="1" applyBorder="1" applyAlignment="1">
      <alignment vertical="center" wrapText="1"/>
      <protection/>
    </xf>
    <xf numFmtId="3" fontId="39" fillId="0" borderId="14" xfId="57" applyNumberFormat="1" applyFont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0" fontId="35" fillId="0" borderId="16" xfId="59" applyFont="1" applyBorder="1" applyAlignment="1">
      <alignment vertical="center" wrapText="1"/>
      <protection/>
    </xf>
    <xf numFmtId="0" fontId="35" fillId="0" borderId="20" xfId="57" applyFont="1" applyBorder="1" applyAlignment="1">
      <alignment vertical="center" wrapText="1"/>
      <protection/>
    </xf>
    <xf numFmtId="3" fontId="39" fillId="0" borderId="11" xfId="59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vertical="center"/>
      <protection/>
    </xf>
    <xf numFmtId="0" fontId="13" fillId="0" borderId="0" xfId="68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3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8" applyFont="1" applyBorder="1" applyAlignment="1">
      <alignment horizontal="center" vertical="center"/>
      <protection/>
    </xf>
    <xf numFmtId="0" fontId="34" fillId="0" borderId="12" xfId="68" applyFont="1" applyBorder="1" applyAlignment="1">
      <alignment horizontal="center" vertical="center" wrapText="1"/>
      <protection/>
    </xf>
    <xf numFmtId="0" fontId="34" fillId="0" borderId="13" xfId="68" applyFont="1" applyBorder="1" applyAlignment="1">
      <alignment horizontal="center" vertical="center" wrapText="1"/>
      <protection/>
    </xf>
    <xf numFmtId="0" fontId="34" fillId="0" borderId="11" xfId="68" applyFont="1" applyBorder="1" applyAlignment="1">
      <alignment horizontal="center" vertical="center" wrapText="1"/>
      <protection/>
    </xf>
    <xf numFmtId="0" fontId="35" fillId="0" borderId="12" xfId="68" applyFont="1" applyBorder="1" applyAlignment="1">
      <alignment vertical="center" wrapText="1"/>
      <protection/>
    </xf>
    <xf numFmtId="3" fontId="35" fillId="0" borderId="12" xfId="68" applyNumberFormat="1" applyFont="1" applyBorder="1" applyAlignment="1">
      <alignment vertical="center"/>
      <protection/>
    </xf>
    <xf numFmtId="49" fontId="35" fillId="0" borderId="13" xfId="68" applyNumberFormat="1" applyFont="1" applyBorder="1" applyAlignment="1">
      <alignment horizontal="center" vertical="center"/>
      <protection/>
    </xf>
    <xf numFmtId="49" fontId="35" fillId="0" borderId="10" xfId="68" applyNumberFormat="1" applyFont="1" applyBorder="1" applyAlignment="1">
      <alignment horizontal="center" vertical="center"/>
      <protection/>
    </xf>
    <xf numFmtId="49" fontId="35" fillId="0" borderId="11" xfId="68" applyNumberFormat="1" applyFont="1" applyBorder="1" applyAlignment="1">
      <alignment horizontal="center" vertical="center"/>
      <protection/>
    </xf>
    <xf numFmtId="0" fontId="34" fillId="0" borderId="12" xfId="68" applyFont="1" applyBorder="1" applyAlignment="1">
      <alignment vertical="center" wrapText="1"/>
      <protection/>
    </xf>
    <xf numFmtId="0" fontId="34" fillId="0" borderId="34" xfId="68" applyFont="1" applyBorder="1" applyAlignment="1">
      <alignment vertical="center" wrapText="1"/>
      <protection/>
    </xf>
    <xf numFmtId="3" fontId="34" fillId="0" borderId="12" xfId="68" applyNumberFormat="1" applyFont="1" applyBorder="1" applyAlignment="1">
      <alignment vertical="center"/>
      <protection/>
    </xf>
    <xf numFmtId="3" fontId="34" fillId="0" borderId="34" xfId="68" applyNumberFormat="1" applyFont="1" applyBorder="1" applyAlignment="1">
      <alignment vertical="center"/>
      <protection/>
    </xf>
    <xf numFmtId="0" fontId="34" fillId="0" borderId="37" xfId="68" applyFont="1" applyBorder="1" applyAlignment="1">
      <alignment vertical="center" wrapText="1"/>
      <protection/>
    </xf>
    <xf numFmtId="3" fontId="34" fillId="0" borderId="37" xfId="68" applyNumberFormat="1" applyFont="1" applyBorder="1" applyAlignment="1">
      <alignment vertical="center"/>
      <protection/>
    </xf>
    <xf numFmtId="0" fontId="35" fillId="0" borderId="12" xfId="0" applyFont="1" applyBorder="1" applyAlignment="1">
      <alignment horizontal="center"/>
    </xf>
    <xf numFmtId="0" fontId="35" fillId="0" borderId="2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0" fontId="34" fillId="0" borderId="12" xfId="0" applyFont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0" fontId="0" fillId="0" borderId="0" xfId="0" applyAlignment="1">
      <alignment horizontal="center"/>
    </xf>
    <xf numFmtId="3" fontId="34" fillId="0" borderId="1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10koltsegvetesjan13" xfId="61"/>
    <cellStyle name="Normál_2011müködésifelhalmérlegfebr17" xfId="62"/>
    <cellStyle name="Normál_2012éviköltségvetésjan19este" xfId="63"/>
    <cellStyle name="Normál_2012éviköltségvetésjan19este 2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60" zoomScalePageLayoutView="0" workbookViewId="0" topLeftCell="A4">
      <selection activeCell="X57" sqref="X57"/>
    </sheetView>
  </sheetViews>
  <sheetFormatPr defaultColWidth="9.00390625" defaultRowHeight="12.75"/>
  <cols>
    <col min="1" max="1" width="60.25390625" style="99" customWidth="1"/>
    <col min="2" max="5" width="14.125" style="99" customWidth="1"/>
    <col min="6" max="6" width="51.875" style="99" customWidth="1"/>
    <col min="7" max="9" width="12.875" style="99" customWidth="1"/>
    <col min="10" max="10" width="12.75390625" style="99" customWidth="1"/>
    <col min="11" max="16384" width="9.125" style="99" customWidth="1"/>
  </cols>
  <sheetData>
    <row r="1" spans="1:6" ht="12.75">
      <c r="A1" s="1325" t="s">
        <v>99</v>
      </c>
      <c r="B1" s="1325"/>
      <c r="C1" s="1325"/>
      <c r="D1" s="1325"/>
      <c r="E1" s="1325"/>
      <c r="F1" s="1325"/>
    </row>
    <row r="2" spans="1:6" ht="12.75" customHeight="1">
      <c r="A2" s="1328" t="s">
        <v>100</v>
      </c>
      <c r="B2" s="1328"/>
      <c r="C2" s="1328"/>
      <c r="D2" s="1328"/>
      <c r="E2" s="1328"/>
      <c r="F2" s="1328"/>
    </row>
    <row r="3" spans="1:10" ht="12.75" customHeight="1">
      <c r="A3" s="191"/>
      <c r="B3" s="191"/>
      <c r="C3" s="191"/>
      <c r="D3" s="191"/>
      <c r="E3" s="191"/>
      <c r="F3" s="191"/>
      <c r="G3" s="1098"/>
      <c r="H3" s="1098"/>
      <c r="I3" s="1098"/>
      <c r="J3" s="1098" t="s">
        <v>371</v>
      </c>
    </row>
    <row r="4" spans="1:10" ht="12.75" customHeight="1">
      <c r="A4" s="1326" t="s">
        <v>301</v>
      </c>
      <c r="B4" s="1323" t="s">
        <v>1053</v>
      </c>
      <c r="C4" s="1323" t="s">
        <v>1106</v>
      </c>
      <c r="D4" s="1323" t="s">
        <v>1097</v>
      </c>
      <c r="E4" s="1323" t="s">
        <v>1083</v>
      </c>
      <c r="F4" s="1326" t="s">
        <v>302</v>
      </c>
      <c r="G4" s="1323" t="s">
        <v>1053</v>
      </c>
      <c r="H4" s="1323" t="s">
        <v>1106</v>
      </c>
      <c r="I4" s="1323" t="s">
        <v>1097</v>
      </c>
      <c r="J4" s="1323" t="s">
        <v>1083</v>
      </c>
    </row>
    <row r="5" spans="1:10" ht="24.75" customHeight="1" thickBot="1">
      <c r="A5" s="1327"/>
      <c r="B5" s="1324"/>
      <c r="C5" s="1324"/>
      <c r="D5" s="1329"/>
      <c r="E5" s="1324"/>
      <c r="F5" s="1327"/>
      <c r="G5" s="1324"/>
      <c r="H5" s="1324"/>
      <c r="I5" s="1329"/>
      <c r="J5" s="1324"/>
    </row>
    <row r="6" spans="1:10" s="153" customFormat="1" ht="12.75" thickTop="1">
      <c r="A6" s="166"/>
      <c r="B6" s="202"/>
      <c r="C6" s="202"/>
      <c r="D6" s="202"/>
      <c r="E6" s="202"/>
      <c r="F6" s="169" t="s">
        <v>303</v>
      </c>
      <c r="G6" s="167">
        <f>SUM('1c.mell '!C137)</f>
        <v>4452734</v>
      </c>
      <c r="H6" s="167">
        <v>4043645</v>
      </c>
      <c r="I6" s="167">
        <v>4487495</v>
      </c>
      <c r="J6" s="167">
        <f>SUM('1c.mell '!D137)</f>
        <v>4751446</v>
      </c>
    </row>
    <row r="7" spans="1:10" s="153" customFormat="1" ht="12">
      <c r="A7" s="252" t="s">
        <v>209</v>
      </c>
      <c r="B7" s="160">
        <f>SUM('1b.mell '!C232)</f>
        <v>1813630</v>
      </c>
      <c r="C7" s="160">
        <v>1978771</v>
      </c>
      <c r="D7" s="160">
        <v>2052524</v>
      </c>
      <c r="E7" s="160">
        <f>SUM('1b.mell '!D232)</f>
        <v>1811883</v>
      </c>
      <c r="F7" s="170" t="s">
        <v>353</v>
      </c>
      <c r="G7" s="167">
        <f>SUM('1c.mell '!C138)</f>
        <v>968015</v>
      </c>
      <c r="H7" s="167">
        <v>884389</v>
      </c>
      <c r="I7" s="167">
        <v>919937</v>
      </c>
      <c r="J7" s="167">
        <f>SUM('1c.mell '!D138)</f>
        <v>927120</v>
      </c>
    </row>
    <row r="8" spans="1:10" s="153" customFormat="1" ht="12">
      <c r="A8" s="252" t="s">
        <v>213</v>
      </c>
      <c r="B8" s="160">
        <f>SUM('1b.mell '!C17)</f>
        <v>0</v>
      </c>
      <c r="C8" s="160">
        <v>108</v>
      </c>
      <c r="D8" s="160"/>
      <c r="E8" s="160">
        <f>SUM('1b.mell '!D17)</f>
        <v>0</v>
      </c>
      <c r="F8" s="159" t="s">
        <v>304</v>
      </c>
      <c r="G8" s="160">
        <f>SUM('1c.mell '!C139)</f>
        <v>6182497</v>
      </c>
      <c r="H8" s="160">
        <v>5412645</v>
      </c>
      <c r="I8" s="160">
        <v>5901690</v>
      </c>
      <c r="J8" s="160">
        <f>SUM('1c.mell '!D139)</f>
        <v>5890535</v>
      </c>
    </row>
    <row r="9" spans="1:10" s="153" customFormat="1" ht="12.75" thickBot="1">
      <c r="A9" s="253" t="s">
        <v>214</v>
      </c>
      <c r="B9" s="261">
        <f>SUM('1b.mell '!C234)</f>
        <v>11735</v>
      </c>
      <c r="C9" s="261">
        <v>74242</v>
      </c>
      <c r="D9" s="261">
        <v>97586</v>
      </c>
      <c r="E9" s="261">
        <f>SUM('1b.mell '!D234)</f>
        <v>0</v>
      </c>
      <c r="F9" s="159" t="s">
        <v>102</v>
      </c>
      <c r="G9" s="160">
        <f>SUM('1c.mell '!C140)</f>
        <v>226550</v>
      </c>
      <c r="H9" s="160">
        <v>174412</v>
      </c>
      <c r="I9" s="160">
        <v>207012</v>
      </c>
      <c r="J9" s="160">
        <f>SUM('1c.mell '!D140)</f>
        <v>269000</v>
      </c>
    </row>
    <row r="10" spans="1:10" s="153" customFormat="1" ht="12.75" thickBot="1">
      <c r="A10" s="254" t="s">
        <v>215</v>
      </c>
      <c r="B10" s="262">
        <f>SUM(B7:B9)</f>
        <v>1825365</v>
      </c>
      <c r="C10" s="262">
        <f>SUM(C7:C9)</f>
        <v>2053121</v>
      </c>
      <c r="D10" s="262">
        <f>SUM(D7:D9)</f>
        <v>2150110</v>
      </c>
      <c r="E10" s="262">
        <f>SUM(E7:E9)</f>
        <v>1811883</v>
      </c>
      <c r="F10" s="159" t="s">
        <v>101</v>
      </c>
      <c r="G10" s="729">
        <f>SUM('1c.mell '!C141)</f>
        <v>1812473</v>
      </c>
      <c r="H10" s="729">
        <v>1547541</v>
      </c>
      <c r="I10" s="729">
        <v>1603839</v>
      </c>
      <c r="J10" s="729">
        <f>SUM('1c.mell '!D141)</f>
        <v>2677506</v>
      </c>
    </row>
    <row r="11" spans="1:10" s="153" customFormat="1" ht="12">
      <c r="A11" s="196" t="s">
        <v>216</v>
      </c>
      <c r="B11" s="167">
        <f>SUM('1b.mell '!C236)</f>
        <v>3780000</v>
      </c>
      <c r="C11" s="167">
        <v>3785727</v>
      </c>
      <c r="D11" s="167">
        <v>3993774</v>
      </c>
      <c r="E11" s="167">
        <f>SUM('1b.mell '!D236)</f>
        <v>3805000</v>
      </c>
      <c r="F11" s="1317" t="s">
        <v>510</v>
      </c>
      <c r="G11" s="1167">
        <v>63890</v>
      </c>
      <c r="H11" s="1167"/>
      <c r="I11" s="1167"/>
      <c r="J11" s="1167">
        <v>82314</v>
      </c>
    </row>
    <row r="12" spans="1:10" s="153" customFormat="1" ht="12">
      <c r="A12" s="196" t="s">
        <v>217</v>
      </c>
      <c r="B12" s="167">
        <f>SUM('1b.mell '!C237)</f>
        <v>5198672</v>
      </c>
      <c r="C12" s="167">
        <v>5021566</v>
      </c>
      <c r="D12" s="167">
        <v>5548439</v>
      </c>
      <c r="E12" s="167">
        <f>SUM('1b.mell '!D237)</f>
        <v>5838087</v>
      </c>
      <c r="F12" s="1317" t="s">
        <v>511</v>
      </c>
      <c r="G12" s="1167">
        <v>21000</v>
      </c>
      <c r="H12" s="1167"/>
      <c r="I12" s="1167"/>
      <c r="J12" s="1167">
        <v>21500</v>
      </c>
    </row>
    <row r="13" spans="1:10" s="153" customFormat="1" ht="13.5" thickBot="1">
      <c r="A13" s="253" t="s">
        <v>5</v>
      </c>
      <c r="B13" s="167">
        <f>SUM('1b.mell '!C238)</f>
        <v>418740</v>
      </c>
      <c r="C13" s="167">
        <v>342640</v>
      </c>
      <c r="D13" s="167">
        <v>364635</v>
      </c>
      <c r="E13" s="167">
        <f>SUM('1b.mell '!D238)</f>
        <v>375093</v>
      </c>
      <c r="F13" s="1318" t="s">
        <v>1183</v>
      </c>
      <c r="G13" s="1167"/>
      <c r="H13" s="1167"/>
      <c r="I13" s="1167"/>
      <c r="J13" s="1167">
        <v>50000</v>
      </c>
    </row>
    <row r="14" spans="1:10" s="153" customFormat="1" ht="13.5" thickBot="1">
      <c r="A14" s="255" t="s">
        <v>223</v>
      </c>
      <c r="B14" s="262">
        <f>SUM(B11:B13)</f>
        <v>9397412</v>
      </c>
      <c r="C14" s="262">
        <f>SUM(C11:C13)</f>
        <v>9149933</v>
      </c>
      <c r="D14" s="262">
        <f>SUM(D11:D13)</f>
        <v>9906848</v>
      </c>
      <c r="E14" s="262">
        <f>SUM(E11:E13)</f>
        <v>10018180</v>
      </c>
      <c r="F14" s="1318" t="s">
        <v>1033</v>
      </c>
      <c r="G14" s="1167">
        <v>170000</v>
      </c>
      <c r="H14" s="160"/>
      <c r="I14" s="160"/>
      <c r="J14" s="160"/>
    </row>
    <row r="15" spans="1:10" s="153" customFormat="1" ht="12.75">
      <c r="A15" s="259" t="s">
        <v>460</v>
      </c>
      <c r="B15" s="269">
        <f>SUM('1b.mell '!C240)</f>
        <v>0</v>
      </c>
      <c r="C15" s="269">
        <v>66</v>
      </c>
      <c r="D15" s="269">
        <v>95</v>
      </c>
      <c r="E15" s="269">
        <f>SUM('1b.mell '!D240)</f>
        <v>0</v>
      </c>
      <c r="F15" s="1318" t="s">
        <v>1184</v>
      </c>
      <c r="G15" s="160"/>
      <c r="H15" s="160"/>
      <c r="I15" s="160"/>
      <c r="J15" s="1167">
        <v>400000</v>
      </c>
    </row>
    <row r="16" spans="1:10" s="153" customFormat="1" ht="12.75">
      <c r="A16" s="196" t="s">
        <v>224</v>
      </c>
      <c r="B16" s="167">
        <f>SUM('1b.mell '!C241)</f>
        <v>1908062</v>
      </c>
      <c r="C16" s="167">
        <v>1769610</v>
      </c>
      <c r="D16" s="167">
        <v>2073998</v>
      </c>
      <c r="E16" s="167">
        <f>SUM('1b.mell '!D241)</f>
        <v>1933229</v>
      </c>
      <c r="F16" s="1318" t="s">
        <v>1185</v>
      </c>
      <c r="G16" s="160"/>
      <c r="H16" s="160"/>
      <c r="I16" s="160"/>
      <c r="J16" s="1167">
        <v>100000</v>
      </c>
    </row>
    <row r="17" spans="1:10" s="153" customFormat="1" ht="12.75">
      <c r="A17" s="252" t="s">
        <v>225</v>
      </c>
      <c r="B17" s="167">
        <f>SUM('1b.mell '!C242)</f>
        <v>190145</v>
      </c>
      <c r="C17" s="167">
        <v>225500</v>
      </c>
      <c r="D17" s="167">
        <v>181210</v>
      </c>
      <c r="E17" s="167">
        <f>SUM('1b.mell '!D242)</f>
        <v>216345</v>
      </c>
      <c r="F17" s="1318" t="s">
        <v>1186</v>
      </c>
      <c r="G17" s="160"/>
      <c r="H17" s="160"/>
      <c r="I17" s="160"/>
      <c r="J17" s="1167">
        <v>200000</v>
      </c>
    </row>
    <row r="18" spans="1:10" s="153" customFormat="1" ht="12">
      <c r="A18" s="252" t="s">
        <v>90</v>
      </c>
      <c r="B18" s="167">
        <f>SUM('1b.mell '!C243)</f>
        <v>0</v>
      </c>
      <c r="C18" s="167"/>
      <c r="D18" s="167"/>
      <c r="E18" s="167">
        <f>SUM('1b.mell '!D243)</f>
        <v>0</v>
      </c>
      <c r="F18" s="280"/>
      <c r="G18" s="774"/>
      <c r="H18" s="774"/>
      <c r="I18" s="774"/>
      <c r="J18" s="212"/>
    </row>
    <row r="19" spans="1:10" s="153" customFormat="1" ht="12">
      <c r="A19" s="252" t="s">
        <v>228</v>
      </c>
      <c r="B19" s="167">
        <f>SUM('1b.mell '!C244)</f>
        <v>182189</v>
      </c>
      <c r="C19" s="167">
        <v>195161</v>
      </c>
      <c r="D19" s="167">
        <v>193856</v>
      </c>
      <c r="E19" s="167">
        <f>SUM('1b.mell '!D244)</f>
        <v>194715</v>
      </c>
      <c r="F19" s="280"/>
      <c r="G19" s="774"/>
      <c r="H19" s="774"/>
      <c r="I19" s="774"/>
      <c r="J19" s="212"/>
    </row>
    <row r="20" spans="1:10" s="153" customFormat="1" ht="12">
      <c r="A20" s="252" t="s">
        <v>229</v>
      </c>
      <c r="B20" s="167">
        <f>SUM('1b.mell '!C245)</f>
        <v>610102</v>
      </c>
      <c r="C20" s="167">
        <v>585344</v>
      </c>
      <c r="D20" s="167">
        <v>652194</v>
      </c>
      <c r="E20" s="167">
        <f>SUM('1b.mell '!D245)</f>
        <v>621403</v>
      </c>
      <c r="F20" s="154"/>
      <c r="G20" s="1119"/>
      <c r="H20" s="1119"/>
      <c r="I20" s="1119"/>
      <c r="J20" s="157"/>
    </row>
    <row r="21" spans="1:10" s="153" customFormat="1" ht="12">
      <c r="A21" s="196" t="s">
        <v>230</v>
      </c>
      <c r="B21" s="167">
        <f>SUM('1b.mell '!C246)</f>
        <v>4401</v>
      </c>
      <c r="C21" s="167">
        <v>12215</v>
      </c>
      <c r="D21" s="167">
        <v>9488</v>
      </c>
      <c r="E21" s="167">
        <f>SUM('1b.mell '!D246)</f>
        <v>4401</v>
      </c>
      <c r="F21" s="154"/>
      <c r="G21" s="1119"/>
      <c r="H21" s="1119"/>
      <c r="I21" s="1119"/>
      <c r="J21" s="157"/>
    </row>
    <row r="22" spans="1:10" s="153" customFormat="1" ht="12">
      <c r="A22" s="196" t="s">
        <v>461</v>
      </c>
      <c r="B22" s="167">
        <f>SUM('1b.mell '!C247)</f>
        <v>6010</v>
      </c>
      <c r="C22" s="167">
        <v>15567</v>
      </c>
      <c r="D22" s="167">
        <v>7736</v>
      </c>
      <c r="E22" s="167">
        <f>SUM('1b.mell '!D247)</f>
        <v>6010</v>
      </c>
      <c r="F22" s="154"/>
      <c r="G22" s="1119"/>
      <c r="H22" s="1119"/>
      <c r="I22" s="1119"/>
      <c r="J22" s="157"/>
    </row>
    <row r="23" spans="1:10" s="153" customFormat="1" ht="12">
      <c r="A23" s="816" t="s">
        <v>500</v>
      </c>
      <c r="B23" s="167"/>
      <c r="C23" s="167"/>
      <c r="D23" s="167"/>
      <c r="E23" s="167"/>
      <c r="F23" s="154"/>
      <c r="G23" s="1119"/>
      <c r="H23" s="1119"/>
      <c r="I23" s="1119"/>
      <c r="J23" s="157"/>
    </row>
    <row r="24" spans="1:10" s="153" customFormat="1" ht="12.75" thickBot="1">
      <c r="A24" s="253" t="s">
        <v>231</v>
      </c>
      <c r="B24" s="167">
        <f>SUM('1b.mell '!C248)</f>
        <v>22127</v>
      </c>
      <c r="C24" s="167">
        <v>66112</v>
      </c>
      <c r="D24" s="167">
        <v>51771</v>
      </c>
      <c r="E24" s="167">
        <f>SUM('1b.mell '!D248)</f>
        <v>30000</v>
      </c>
      <c r="F24" s="154"/>
      <c r="G24" s="1119"/>
      <c r="H24" s="1119"/>
      <c r="I24" s="1119"/>
      <c r="J24" s="157"/>
    </row>
    <row r="25" spans="1:10" s="153" customFormat="1" ht="13.5" thickBot="1">
      <c r="A25" s="255" t="s">
        <v>352</v>
      </c>
      <c r="B25" s="262">
        <f>SUM(B15:B24)</f>
        <v>2923036</v>
      </c>
      <c r="C25" s="262">
        <f>SUM(C15:C24)</f>
        <v>2869575</v>
      </c>
      <c r="D25" s="262">
        <f>SUM(D15:D24)</f>
        <v>3170348</v>
      </c>
      <c r="E25" s="262">
        <f>SUM(E15:E24)</f>
        <v>3006103</v>
      </c>
      <c r="F25" s="154"/>
      <c r="G25" s="1119"/>
      <c r="H25" s="1119"/>
      <c r="I25" s="1119"/>
      <c r="J25" s="157"/>
    </row>
    <row r="26" spans="1:10" s="153" customFormat="1" ht="12.75" thickBot="1">
      <c r="A26" s="256" t="s">
        <v>232</v>
      </c>
      <c r="B26" s="263">
        <f>SUM('1b.mell '!C250)</f>
        <v>0</v>
      </c>
      <c r="C26" s="263">
        <v>9229</v>
      </c>
      <c r="D26" s="263">
        <v>14895</v>
      </c>
      <c r="E26" s="263">
        <f>SUM('1b.mell '!D250)</f>
        <v>0</v>
      </c>
      <c r="F26" s="154"/>
      <c r="G26" s="1119"/>
      <c r="H26" s="1119"/>
      <c r="I26" s="1119"/>
      <c r="J26" s="157"/>
    </row>
    <row r="27" spans="1:10" s="153" customFormat="1" ht="13.5" thickBot="1">
      <c r="A27" s="257" t="s">
        <v>233</v>
      </c>
      <c r="B27" s="271">
        <f>SUM(B26)</f>
        <v>0</v>
      </c>
      <c r="C27" s="271">
        <f>SUM(C26)</f>
        <v>9229</v>
      </c>
      <c r="D27" s="271">
        <f>SUM(D26)</f>
        <v>14895</v>
      </c>
      <c r="E27" s="271">
        <f>SUM(E26)</f>
        <v>0</v>
      </c>
      <c r="F27" s="155"/>
      <c r="G27" s="1122"/>
      <c r="H27" s="1122"/>
      <c r="I27" s="1122"/>
      <c r="J27" s="158"/>
    </row>
    <row r="28" spans="1:10" s="153" customFormat="1" ht="17.25" thickBot="1" thickTop="1">
      <c r="A28" s="258" t="s">
        <v>67</v>
      </c>
      <c r="B28" s="217">
        <f>SUM(B27,B25,B14,B10)</f>
        <v>14145813</v>
      </c>
      <c r="C28" s="217">
        <f>SUM(C27,C25,C14,C10)</f>
        <v>14081858</v>
      </c>
      <c r="D28" s="217">
        <f>SUM(D27,D25,D14,D10)</f>
        <v>15242201</v>
      </c>
      <c r="E28" s="217">
        <f>SUM(E27,E25,E14,E10)</f>
        <v>14836166</v>
      </c>
      <c r="F28" s="174" t="s">
        <v>60</v>
      </c>
      <c r="G28" s="161">
        <f>SUM(G6:G10)</f>
        <v>13642269</v>
      </c>
      <c r="H28" s="161">
        <f>SUM(H6:H10)</f>
        <v>12062632</v>
      </c>
      <c r="I28" s="161">
        <f>SUM(I6:I10)</f>
        <v>13119973</v>
      </c>
      <c r="J28" s="161">
        <f>SUM(J6:J10)</f>
        <v>14515607</v>
      </c>
    </row>
    <row r="29" spans="1:10" s="153" customFormat="1" ht="12.75" thickTop="1">
      <c r="A29" s="196" t="s">
        <v>234</v>
      </c>
      <c r="B29" s="167">
        <f>SUM('1b.mell '!C253)</f>
        <v>170000</v>
      </c>
      <c r="C29" s="167">
        <v>52680</v>
      </c>
      <c r="D29" s="167">
        <v>210555</v>
      </c>
      <c r="E29" s="167">
        <f>SUM('1b.mell '!D253)</f>
        <v>400000</v>
      </c>
      <c r="F29" s="154"/>
      <c r="G29" s="278"/>
      <c r="H29" s="278"/>
      <c r="I29" s="278"/>
      <c r="J29" s="278"/>
    </row>
    <row r="30" spans="1:10" s="153" customFormat="1" ht="12">
      <c r="A30" s="252" t="s">
        <v>235</v>
      </c>
      <c r="B30" s="160">
        <f>SUM('1b.mell '!C254)</f>
        <v>0</v>
      </c>
      <c r="C30" s="160">
        <v>209034</v>
      </c>
      <c r="D30" s="160"/>
      <c r="E30" s="160">
        <f>SUM('1b.mell '!D254)</f>
        <v>0</v>
      </c>
      <c r="F30" s="156" t="s">
        <v>248</v>
      </c>
      <c r="G30" s="160">
        <f>SUM('1c.mell '!C144)</f>
        <v>1534575</v>
      </c>
      <c r="H30" s="160">
        <v>590503</v>
      </c>
      <c r="I30" s="160">
        <v>1320571</v>
      </c>
      <c r="J30" s="160">
        <f>SUM('1c.mell '!D144)</f>
        <v>1059002</v>
      </c>
    </row>
    <row r="31" spans="1:10" s="153" customFormat="1" ht="12">
      <c r="A31" s="252" t="s">
        <v>236</v>
      </c>
      <c r="B31" s="160">
        <f>SUM('1b.mell '!C255)</f>
        <v>400000</v>
      </c>
      <c r="C31" s="160"/>
      <c r="D31" s="160"/>
      <c r="E31" s="160">
        <f>SUM('1b.mell '!D255)</f>
        <v>400000</v>
      </c>
      <c r="F31" s="264" t="s">
        <v>249</v>
      </c>
      <c r="G31" s="160">
        <f>SUM('1c.mell '!C145)</f>
        <v>3558552</v>
      </c>
      <c r="H31" s="160">
        <v>1092983</v>
      </c>
      <c r="I31" s="160">
        <v>2233696</v>
      </c>
      <c r="J31" s="160">
        <f>SUM('1c.mell '!D145)</f>
        <v>2433218</v>
      </c>
    </row>
    <row r="32" spans="1:10" s="153" customFormat="1" ht="12.75" thickBot="1">
      <c r="A32" s="252" t="s">
        <v>512</v>
      </c>
      <c r="B32" s="160">
        <f>SUM('1b.mell '!C256)</f>
        <v>0</v>
      </c>
      <c r="C32" s="160">
        <v>285614</v>
      </c>
      <c r="D32" s="160">
        <v>30250</v>
      </c>
      <c r="E32" s="160">
        <f>SUM('1b.mell '!D256)</f>
        <v>0</v>
      </c>
      <c r="F32" s="156" t="s">
        <v>399</v>
      </c>
      <c r="G32" s="160">
        <f>SUM('1c.mell '!C146)</f>
        <v>899908</v>
      </c>
      <c r="H32" s="160">
        <v>1084502</v>
      </c>
      <c r="I32" s="160">
        <v>471491</v>
      </c>
      <c r="J32" s="160">
        <f>SUM('1c.mell '!D146)</f>
        <v>534400</v>
      </c>
    </row>
    <row r="33" spans="1:10" s="153" customFormat="1" ht="13.5" thickBot="1">
      <c r="A33" s="255" t="s">
        <v>237</v>
      </c>
      <c r="B33" s="262">
        <f>SUM(B29:B32)</f>
        <v>570000</v>
      </c>
      <c r="C33" s="262">
        <f>SUM(C29:C32)</f>
        <v>547328</v>
      </c>
      <c r="D33" s="262">
        <f>SUM(D29:D32)</f>
        <v>240805</v>
      </c>
      <c r="E33" s="262">
        <f>SUM(E29:E32)</f>
        <v>800000</v>
      </c>
      <c r="F33" s="154"/>
      <c r="G33" s="1118"/>
      <c r="H33" s="1118"/>
      <c r="I33" s="1118"/>
      <c r="J33" s="808"/>
    </row>
    <row r="34" spans="1:10" s="153" customFormat="1" ht="12">
      <c r="A34" s="196" t="s">
        <v>238</v>
      </c>
      <c r="B34" s="269">
        <f>SUM('1b.mell '!C258)</f>
        <v>1975000</v>
      </c>
      <c r="C34" s="269">
        <v>1072880</v>
      </c>
      <c r="D34" s="269">
        <v>2220613</v>
      </c>
      <c r="E34" s="269">
        <f>SUM('1b.mell '!D258)</f>
        <v>894000</v>
      </c>
      <c r="F34" s="154"/>
      <c r="G34" s="1119"/>
      <c r="H34" s="1119"/>
      <c r="I34" s="1119"/>
      <c r="J34" s="157"/>
    </row>
    <row r="35" spans="1:10" s="153" customFormat="1" ht="12">
      <c r="A35" s="252" t="s">
        <v>246</v>
      </c>
      <c r="B35" s="160">
        <f>SUM('1b.mell '!C259)</f>
        <v>0</v>
      </c>
      <c r="C35" s="160">
        <v>20</v>
      </c>
      <c r="D35" s="160"/>
      <c r="E35" s="160">
        <f>SUM('1b.mell '!D259)</f>
        <v>0</v>
      </c>
      <c r="F35" s="154"/>
      <c r="G35" s="1119"/>
      <c r="H35" s="1119"/>
      <c r="I35" s="1119"/>
      <c r="J35" s="157"/>
    </row>
    <row r="36" spans="1:10" s="153" customFormat="1" ht="12.75" thickBot="1">
      <c r="A36" s="815" t="s">
        <v>499</v>
      </c>
      <c r="B36" s="286"/>
      <c r="C36" s="286"/>
      <c r="D36" s="286"/>
      <c r="E36" s="286"/>
      <c r="F36" s="154"/>
      <c r="G36" s="1119"/>
      <c r="H36" s="1119"/>
      <c r="I36" s="1119"/>
      <c r="J36" s="157"/>
    </row>
    <row r="37" spans="1:10" s="153" customFormat="1" ht="13.5" thickBot="1">
      <c r="A37" s="255" t="s">
        <v>239</v>
      </c>
      <c r="B37" s="262">
        <f>SUM(B34:B35)</f>
        <v>1975000</v>
      </c>
      <c r="C37" s="262">
        <f>SUM(C34:C35)</f>
        <v>1072900</v>
      </c>
      <c r="D37" s="262">
        <f>SUM(D34:D35)</f>
        <v>2220613</v>
      </c>
      <c r="E37" s="262">
        <f>SUM(E34:E35)</f>
        <v>894000</v>
      </c>
      <c r="F37" s="280"/>
      <c r="G37" s="1120"/>
      <c r="H37" s="1120"/>
      <c r="I37" s="1120"/>
      <c r="J37" s="272"/>
    </row>
    <row r="38" spans="1:10" s="153" customFormat="1" ht="12.75" customHeight="1">
      <c r="A38" s="259" t="s">
        <v>449</v>
      </c>
      <c r="B38" s="269">
        <f>SUM('1b.mell '!C261)</f>
        <v>23000</v>
      </c>
      <c r="C38" s="269">
        <v>24730</v>
      </c>
      <c r="D38" s="269">
        <v>18600</v>
      </c>
      <c r="E38" s="269">
        <f>SUM('1b.mell '!D261)</f>
        <v>23000</v>
      </c>
      <c r="F38" s="281"/>
      <c r="G38" s="1119"/>
      <c r="H38" s="1119"/>
      <c r="I38" s="1119"/>
      <c r="J38" s="157"/>
    </row>
    <row r="39" spans="1:10" s="153" customFormat="1" ht="12.75" customHeight="1" thickBot="1">
      <c r="A39" s="260" t="s">
        <v>243</v>
      </c>
      <c r="B39" s="261">
        <f>SUM('1b.mell '!C262+'1b.mell '!C263)</f>
        <v>0</v>
      </c>
      <c r="C39" s="261">
        <v>334520</v>
      </c>
      <c r="D39" s="261">
        <v>40404</v>
      </c>
      <c r="E39" s="261">
        <f>SUM('1b.mell '!D262+'1b.mell '!D263)</f>
        <v>0</v>
      </c>
      <c r="F39" s="281"/>
      <c r="G39" s="774"/>
      <c r="H39" s="774"/>
      <c r="I39" s="774"/>
      <c r="J39" s="212"/>
    </row>
    <row r="40" spans="1:10" s="153" customFormat="1" ht="13.5" thickBot="1">
      <c r="A40" s="257" t="s">
        <v>244</v>
      </c>
      <c r="B40" s="271">
        <f>SUM(B38:B39)</f>
        <v>23000</v>
      </c>
      <c r="C40" s="271">
        <f>SUM(C38:C39)</f>
        <v>359250</v>
      </c>
      <c r="D40" s="271">
        <f>SUM(D38:D39)</f>
        <v>59004</v>
      </c>
      <c r="E40" s="271">
        <f>SUM(E38:E39)</f>
        <v>23000</v>
      </c>
      <c r="F40" s="282"/>
      <c r="G40" s="1121"/>
      <c r="H40" s="1121"/>
      <c r="I40" s="1121"/>
      <c r="J40" s="162"/>
    </row>
    <row r="41" spans="1:10" s="153" customFormat="1" ht="20.25" customHeight="1" thickBot="1" thickTop="1">
      <c r="A41" s="270" t="s">
        <v>68</v>
      </c>
      <c r="B41" s="173">
        <f>SUM(B40,B37,B33)</f>
        <v>2568000</v>
      </c>
      <c r="C41" s="173">
        <f>SUM(C40,C37,C33)</f>
        <v>1979478</v>
      </c>
      <c r="D41" s="173">
        <f>SUM(D40,D37,D33)</f>
        <v>2520422</v>
      </c>
      <c r="E41" s="173">
        <f>SUM(E40,E37,E33)</f>
        <v>1717000</v>
      </c>
      <c r="F41" s="176" t="s">
        <v>66</v>
      </c>
      <c r="G41" s="173">
        <f>SUM(G30:G40)</f>
        <v>5993035</v>
      </c>
      <c r="H41" s="173">
        <f>SUM(H30:H40)</f>
        <v>2767988</v>
      </c>
      <c r="I41" s="173">
        <f>SUM(I30:I40)</f>
        <v>4025758</v>
      </c>
      <c r="J41" s="173">
        <f>SUM(J30:J40)</f>
        <v>4026620</v>
      </c>
    </row>
    <row r="42" spans="1:10" s="153" customFormat="1" ht="12.75" customHeight="1" thickTop="1">
      <c r="A42" s="196" t="s">
        <v>444</v>
      </c>
      <c r="B42" s="293">
        <f>SUM('1b.mell '!C266)</f>
        <v>61606</v>
      </c>
      <c r="C42" s="293">
        <v>3582547</v>
      </c>
      <c r="D42" s="293">
        <v>3322590</v>
      </c>
      <c r="E42" s="293">
        <f>SUM('1b.mell '!D266)</f>
        <v>63789</v>
      </c>
      <c r="F42" s="252"/>
      <c r="G42" s="293"/>
      <c r="H42" s="293"/>
      <c r="I42" s="293"/>
      <c r="J42" s="293"/>
    </row>
    <row r="43" spans="1:10" s="153" customFormat="1" ht="12.75" customHeight="1">
      <c r="A43" s="252" t="s">
        <v>462</v>
      </c>
      <c r="B43" s="638"/>
      <c r="C43" s="638">
        <v>42783</v>
      </c>
      <c r="D43" s="638">
        <v>63789</v>
      </c>
      <c r="E43" s="638"/>
      <c r="F43" s="252" t="s">
        <v>471</v>
      </c>
      <c r="G43" s="639">
        <f>SUM('1c.mell '!C149)</f>
        <v>42784</v>
      </c>
      <c r="H43" s="639">
        <v>44400</v>
      </c>
      <c r="I43" s="639">
        <v>42784</v>
      </c>
      <c r="J43" s="639">
        <f>SUM('1c.mell '!D149)</f>
        <v>63789</v>
      </c>
    </row>
    <row r="44" spans="1:10" s="153" customFormat="1" ht="12.75" customHeight="1">
      <c r="A44" s="252" t="s">
        <v>480</v>
      </c>
      <c r="B44" s="160">
        <f>SUM('1b.mell '!C267)</f>
        <v>7074128</v>
      </c>
      <c r="C44" s="160">
        <v>6398273</v>
      </c>
      <c r="D44" s="160">
        <v>7110652</v>
      </c>
      <c r="E44" s="160">
        <f>SUM('1b.mell '!D267)</f>
        <v>7441326</v>
      </c>
      <c r="F44" s="832" t="s">
        <v>481</v>
      </c>
      <c r="G44" s="160">
        <f>SUM('1c.mell '!C148)</f>
        <v>7074128</v>
      </c>
      <c r="H44" s="160">
        <v>6398273</v>
      </c>
      <c r="I44" s="160">
        <v>7110652</v>
      </c>
      <c r="J44" s="160">
        <f>SUM('1c.mell '!D148)</f>
        <v>7441326</v>
      </c>
    </row>
    <row r="45" spans="1:10" s="153" customFormat="1" ht="12.75" customHeight="1">
      <c r="A45" s="252" t="s">
        <v>426</v>
      </c>
      <c r="B45" s="160"/>
      <c r="C45" s="160">
        <v>2000000</v>
      </c>
      <c r="D45" s="160"/>
      <c r="E45" s="160"/>
      <c r="F45" s="738" t="s">
        <v>479</v>
      </c>
      <c r="G45" s="160"/>
      <c r="H45" s="160">
        <v>2000000</v>
      </c>
      <c r="I45" s="160"/>
      <c r="J45" s="160"/>
    </row>
    <row r="46" spans="1:10" s="153" customFormat="1" ht="12.75" customHeight="1" thickBot="1">
      <c r="A46" s="283" t="s">
        <v>459</v>
      </c>
      <c r="B46" s="737">
        <f>SUM('1b.mell '!C268)</f>
        <v>0</v>
      </c>
      <c r="C46" s="737">
        <v>474</v>
      </c>
      <c r="D46" s="737"/>
      <c r="E46" s="737">
        <f>SUM('1b.mell '!D268)</f>
        <v>0</v>
      </c>
      <c r="F46" s="279"/>
      <c r="G46" s="286"/>
      <c r="H46" s="286"/>
      <c r="I46" s="286"/>
      <c r="J46" s="286"/>
    </row>
    <row r="47" spans="1:10" s="153" customFormat="1" ht="15.75" thickBot="1" thickTop="1">
      <c r="A47" s="172" t="s">
        <v>61</v>
      </c>
      <c r="B47" s="161">
        <f>SUM(B42:B46)</f>
        <v>7135734</v>
      </c>
      <c r="C47" s="161">
        <f>SUM(C42:C46)</f>
        <v>12024077</v>
      </c>
      <c r="D47" s="161">
        <f>SUM(D42:D46)</f>
        <v>10497031</v>
      </c>
      <c r="E47" s="161">
        <f>SUM(E42:E46)</f>
        <v>7505115</v>
      </c>
      <c r="F47" s="172" t="s">
        <v>62</v>
      </c>
      <c r="G47" s="217">
        <f>SUM(G43:G45)</f>
        <v>7116912</v>
      </c>
      <c r="H47" s="217">
        <f>SUM(H43:H45)</f>
        <v>8442673</v>
      </c>
      <c r="I47" s="217">
        <f>SUM(I43:I45)</f>
        <v>7153436</v>
      </c>
      <c r="J47" s="217">
        <f>SUM(J43:J45)</f>
        <v>7505115</v>
      </c>
    </row>
    <row r="48" spans="1:10" s="153" customFormat="1" ht="13.5" thickBot="1" thickTop="1">
      <c r="A48" s="1095" t="s">
        <v>444</v>
      </c>
      <c r="B48" s="1096">
        <f>SUM('1b.mell '!C270)</f>
        <v>2950669</v>
      </c>
      <c r="C48" s="1096">
        <v>2744866</v>
      </c>
      <c r="D48" s="1096">
        <v>4186396</v>
      </c>
      <c r="E48" s="1096">
        <f>SUM('1b.mell '!D270)</f>
        <v>2037061</v>
      </c>
      <c r="F48" s="1097" t="s">
        <v>464</v>
      </c>
      <c r="G48" s="1096">
        <f>SUM('1c.mell '!C151)</f>
        <v>48000</v>
      </c>
      <c r="H48" s="1096">
        <v>48000</v>
      </c>
      <c r="I48" s="1096">
        <v>48000</v>
      </c>
      <c r="J48" s="1096">
        <f>SUM('1c.mell '!D151)</f>
        <v>48000</v>
      </c>
    </row>
    <row r="49" spans="1:10" s="153" customFormat="1" ht="16.5" customHeight="1" thickBot="1">
      <c r="A49" s="285" t="s">
        <v>245</v>
      </c>
      <c r="B49" s="161">
        <f>SUM(B48:B48)</f>
        <v>2950669</v>
      </c>
      <c r="C49" s="161">
        <f>SUM(C48:C48)</f>
        <v>2744866</v>
      </c>
      <c r="D49" s="161">
        <f>SUM(D48:D48)</f>
        <v>4186396</v>
      </c>
      <c r="E49" s="161">
        <f>SUM(E48:E48)</f>
        <v>2037061</v>
      </c>
      <c r="F49" s="174" t="s">
        <v>44</v>
      </c>
      <c r="G49" s="271">
        <f>SUM(G48:G48)</f>
        <v>48000</v>
      </c>
      <c r="H49" s="271">
        <f>SUM(H48:H48)</f>
        <v>48000</v>
      </c>
      <c r="I49" s="271">
        <f>SUM(I48:I48)</f>
        <v>48000</v>
      </c>
      <c r="J49" s="287">
        <f>SUM(J48:J48)</f>
        <v>48000</v>
      </c>
    </row>
    <row r="50" spans="1:10" s="153" customFormat="1" ht="14.25" thickBot="1" thickTop="1">
      <c r="A50" s="273"/>
      <c r="B50" s="274"/>
      <c r="C50" s="274"/>
      <c r="D50" s="274"/>
      <c r="E50" s="274"/>
      <c r="F50" s="288"/>
      <c r="G50" s="284"/>
      <c r="H50" s="284"/>
      <c r="I50" s="284"/>
      <c r="J50" s="284"/>
    </row>
    <row r="51" spans="1:10" s="153" customFormat="1" ht="20.25" customHeight="1" thickBot="1" thickTop="1">
      <c r="A51" s="194" t="s">
        <v>463</v>
      </c>
      <c r="B51" s="827">
        <f>SUM(B28+B41+B48+B42+B45+B46)</f>
        <v>19726088</v>
      </c>
      <c r="C51" s="827">
        <f>SUM(C28+C41+C48+C42+C45+C46+C43)</f>
        <v>24432006</v>
      </c>
      <c r="D51" s="827">
        <f>SUM(D28+D41+D48+D42+D45+D46+D43)</f>
        <v>25335398</v>
      </c>
      <c r="E51" s="827">
        <f>SUM(E28+E41+E48+E42+E45+E46)</f>
        <v>18654016</v>
      </c>
      <c r="F51" s="194" t="s">
        <v>465</v>
      </c>
      <c r="G51" s="175">
        <f>SUM(G28+G41+G48+G43+G45)</f>
        <v>19726088</v>
      </c>
      <c r="H51" s="175">
        <f>SUM(H28+H41+H48+H43+H45)</f>
        <v>16923020</v>
      </c>
      <c r="I51" s="175">
        <f>SUM(I28+I41+I48+I43+I45)</f>
        <v>17236515</v>
      </c>
      <c r="J51" s="175">
        <f>SUM(J28+J41+J48+J43+J45)</f>
        <v>18654016</v>
      </c>
    </row>
    <row r="52" ht="15.75" thickTop="1">
      <c r="A52" s="152"/>
    </row>
    <row r="53" ht="15">
      <c r="A53" s="152"/>
    </row>
    <row r="54" ht="15">
      <c r="A54" s="152"/>
    </row>
  </sheetData>
  <sheetProtection/>
  <mergeCells count="12">
    <mergeCell ref="D4:D5"/>
    <mergeCell ref="I4:I5"/>
    <mergeCell ref="J4:J5"/>
    <mergeCell ref="A1:F1"/>
    <mergeCell ref="A4:A5"/>
    <mergeCell ref="F4:F5"/>
    <mergeCell ref="A2:F2"/>
    <mergeCell ref="B4:B5"/>
    <mergeCell ref="G4:G5"/>
    <mergeCell ref="E4:E5"/>
    <mergeCell ref="C4:C5"/>
    <mergeCell ref="H4:H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showZeros="0" zoomScalePageLayoutView="0" workbookViewId="0" topLeftCell="A1">
      <selection activeCell="B17" sqref="B17"/>
    </sheetView>
  </sheetViews>
  <sheetFormatPr defaultColWidth="9.00390625" defaultRowHeight="12.75"/>
  <cols>
    <col min="1" max="1" width="6.125" style="41" customWidth="1"/>
    <col min="2" max="2" width="52.00390625" style="41" customWidth="1"/>
    <col min="3" max="4" width="13.125" style="20" customWidth="1"/>
    <col min="5" max="5" width="9.875" style="222" customWidth="1"/>
    <col min="6" max="6" width="40.375" style="41" customWidth="1"/>
    <col min="7" max="16384" width="9.125" style="41" customWidth="1"/>
  </cols>
  <sheetData>
    <row r="1" spans="1:6" s="39" customFormat="1" ht="12.75">
      <c r="A1" s="1386" t="s">
        <v>151</v>
      </c>
      <c r="B1" s="1332"/>
      <c r="C1" s="1332"/>
      <c r="D1" s="1332"/>
      <c r="E1" s="1332"/>
      <c r="F1" s="1332"/>
    </row>
    <row r="2" spans="1:6" s="39" customFormat="1" ht="12.75">
      <c r="A2" s="1378" t="s">
        <v>1092</v>
      </c>
      <c r="B2" s="1379"/>
      <c r="C2" s="1379"/>
      <c r="D2" s="1379"/>
      <c r="E2" s="1379"/>
      <c r="F2" s="1379"/>
    </row>
    <row r="3" spans="1:5" s="39" customFormat="1" ht="9.75" customHeight="1">
      <c r="A3" s="32"/>
      <c r="B3" s="32"/>
      <c r="C3" s="64"/>
      <c r="D3" s="64"/>
      <c r="E3" s="221"/>
    </row>
    <row r="4" spans="1:6" s="39" customFormat="1" ht="12">
      <c r="A4" s="546"/>
      <c r="B4" s="546"/>
      <c r="C4" s="547"/>
      <c r="D4" s="547"/>
      <c r="E4" s="548"/>
      <c r="F4" s="417" t="s">
        <v>183</v>
      </c>
    </row>
    <row r="5" spans="1:6" ht="12" customHeight="1">
      <c r="A5" s="498"/>
      <c r="B5" s="510"/>
      <c r="C5" s="1355" t="s">
        <v>1053</v>
      </c>
      <c r="D5" s="1355" t="s">
        <v>1084</v>
      </c>
      <c r="E5" s="1387" t="s">
        <v>1109</v>
      </c>
      <c r="F5" s="419" t="s">
        <v>146</v>
      </c>
    </row>
    <row r="6" spans="1:6" ht="12" customHeight="1">
      <c r="A6" s="75" t="s">
        <v>281</v>
      </c>
      <c r="B6" s="512" t="s">
        <v>145</v>
      </c>
      <c r="C6" s="1368"/>
      <c r="D6" s="1368"/>
      <c r="E6" s="1388"/>
      <c r="F6" s="75" t="s">
        <v>147</v>
      </c>
    </row>
    <row r="7" spans="1:6" s="39" customFormat="1" ht="12.75" customHeight="1" thickBot="1">
      <c r="A7" s="75"/>
      <c r="B7" s="383"/>
      <c r="C7" s="1369"/>
      <c r="D7" s="1369"/>
      <c r="E7" s="1389"/>
      <c r="F7" s="383"/>
    </row>
    <row r="8" spans="1:6" s="39" customFormat="1" ht="12">
      <c r="A8" s="384" t="s">
        <v>165</v>
      </c>
      <c r="B8" s="384" t="s">
        <v>166</v>
      </c>
      <c r="C8" s="419" t="s">
        <v>167</v>
      </c>
      <c r="D8" s="419" t="s">
        <v>168</v>
      </c>
      <c r="E8" s="419" t="s">
        <v>169</v>
      </c>
      <c r="F8" s="419" t="s">
        <v>43</v>
      </c>
    </row>
    <row r="9" spans="1:6" s="39" customFormat="1" ht="12.75">
      <c r="A9" s="467"/>
      <c r="B9" s="549" t="s">
        <v>273</v>
      </c>
      <c r="C9" s="424"/>
      <c r="D9" s="424"/>
      <c r="E9" s="503"/>
      <c r="F9" s="463"/>
    </row>
    <row r="10" spans="1:6" ht="12">
      <c r="A10" s="75"/>
      <c r="B10" s="519" t="s">
        <v>259</v>
      </c>
      <c r="C10" s="550"/>
      <c r="D10" s="550"/>
      <c r="E10" s="551"/>
      <c r="F10" s="375"/>
    </row>
    <row r="11" spans="1:6" ht="12">
      <c r="A11" s="445">
        <v>5012</v>
      </c>
      <c r="B11" s="723" t="s">
        <v>1076</v>
      </c>
      <c r="C11" s="1073">
        <v>2000</v>
      </c>
      <c r="D11" s="1073">
        <v>2000</v>
      </c>
      <c r="E11" s="554">
        <f>SUM(D11/C11)</f>
        <v>1</v>
      </c>
      <c r="F11" s="523"/>
    </row>
    <row r="12" spans="1:6" ht="12">
      <c r="A12" s="445">
        <v>5013</v>
      </c>
      <c r="B12" s="723" t="s">
        <v>1080</v>
      </c>
      <c r="C12" s="1073"/>
      <c r="D12" s="1073">
        <v>10000</v>
      </c>
      <c r="E12" s="554"/>
      <c r="F12" s="523"/>
    </row>
    <row r="13" spans="1:6" ht="12">
      <c r="A13" s="445">
        <v>5014</v>
      </c>
      <c r="B13" s="723" t="s">
        <v>1094</v>
      </c>
      <c r="C13" s="1073"/>
      <c r="D13" s="1073">
        <v>7000</v>
      </c>
      <c r="E13" s="554"/>
      <c r="F13" s="818" t="s">
        <v>1190</v>
      </c>
    </row>
    <row r="14" spans="1:6" ht="12">
      <c r="A14" s="445">
        <v>5015</v>
      </c>
      <c r="B14" s="723" t="s">
        <v>1101</v>
      </c>
      <c r="C14" s="1073"/>
      <c r="D14" s="1073">
        <v>10000</v>
      </c>
      <c r="E14" s="554"/>
      <c r="F14" s="523"/>
    </row>
    <row r="15" spans="1:6" ht="12">
      <c r="A15" s="445">
        <v>5016</v>
      </c>
      <c r="B15" s="723" t="s">
        <v>1132</v>
      </c>
      <c r="C15" s="1073"/>
      <c r="D15" s="1073">
        <v>30000</v>
      </c>
      <c r="E15" s="554"/>
      <c r="F15" s="523"/>
    </row>
    <row r="16" spans="1:6" ht="12">
      <c r="A16" s="445">
        <v>5017</v>
      </c>
      <c r="B16" s="723" t="s">
        <v>1205</v>
      </c>
      <c r="C16" s="1073"/>
      <c r="D16" s="1073">
        <v>25000</v>
      </c>
      <c r="E16" s="1233"/>
      <c r="F16" s="523"/>
    </row>
    <row r="17" spans="1:6" ht="12">
      <c r="A17" s="467">
        <v>5010</v>
      </c>
      <c r="B17" s="722" t="s">
        <v>177</v>
      </c>
      <c r="C17" s="304">
        <f>SUM(C11:C11)</f>
        <v>2000</v>
      </c>
      <c r="D17" s="1165">
        <f>SUM(D11:D16)</f>
        <v>84000</v>
      </c>
      <c r="E17" s="1235">
        <f>SUM(D17/C17)</f>
        <v>42</v>
      </c>
      <c r="F17" s="74"/>
    </row>
    <row r="18" spans="1:6" s="39" customFormat="1" ht="12">
      <c r="A18" s="75"/>
      <c r="B18" s="536" t="s">
        <v>266</v>
      </c>
      <c r="C18" s="740"/>
      <c r="D18" s="1303"/>
      <c r="E18" s="554"/>
      <c r="F18" s="530"/>
    </row>
    <row r="19" spans="1:6" ht="12">
      <c r="A19" s="445">
        <v>5021</v>
      </c>
      <c r="B19" s="552" t="s">
        <v>12</v>
      </c>
      <c r="C19" s="1073">
        <v>20000</v>
      </c>
      <c r="D19" s="1073">
        <v>10000</v>
      </c>
      <c r="E19" s="554">
        <f>SUM(D19/C19)</f>
        <v>0.5</v>
      </c>
      <c r="F19" s="375"/>
    </row>
    <row r="20" spans="1:6" ht="12">
      <c r="A20" s="445">
        <v>5024</v>
      </c>
      <c r="B20" s="552" t="s">
        <v>417</v>
      </c>
      <c r="C20" s="73">
        <v>712595</v>
      </c>
      <c r="D20" s="1073">
        <v>178527</v>
      </c>
      <c r="E20" s="554">
        <f>SUM(D20/C20)</f>
        <v>0.2505308064187933</v>
      </c>
      <c r="F20" s="375"/>
    </row>
    <row r="21" spans="1:6" ht="12">
      <c r="A21" s="445">
        <v>5027</v>
      </c>
      <c r="B21" s="640" t="s">
        <v>517</v>
      </c>
      <c r="C21" s="73">
        <v>17000</v>
      </c>
      <c r="D21" s="1073"/>
      <c r="E21" s="1233">
        <f>SUM(D21/C21)</f>
        <v>0</v>
      </c>
      <c r="F21" s="375"/>
    </row>
    <row r="22" spans="1:6" s="39" customFormat="1" ht="12">
      <c r="A22" s="467">
        <v>5020</v>
      </c>
      <c r="B22" s="631" t="s">
        <v>177</v>
      </c>
      <c r="C22" s="304">
        <f>SUM(C19:C21)</f>
        <v>749595</v>
      </c>
      <c r="D22" s="1165">
        <f>SUM(D19:D21)</f>
        <v>188527</v>
      </c>
      <c r="E22" s="1207">
        <f>SUM(D22/C22)</f>
        <v>0.25150514611223396</v>
      </c>
      <c r="F22" s="527"/>
    </row>
    <row r="23" spans="1:6" s="39" customFormat="1" ht="12" customHeight="1">
      <c r="A23" s="75"/>
      <c r="B23" s="555" t="s">
        <v>1079</v>
      </c>
      <c r="C23" s="740"/>
      <c r="D23" s="1303"/>
      <c r="E23" s="554"/>
      <c r="F23" s="530"/>
    </row>
    <row r="24" spans="1:6" ht="12">
      <c r="A24" s="445">
        <v>5033</v>
      </c>
      <c r="B24" s="723" t="s">
        <v>27</v>
      </c>
      <c r="C24" s="73">
        <v>30000</v>
      </c>
      <c r="D24" s="1073">
        <v>30000</v>
      </c>
      <c r="E24" s="554">
        <f>SUM(D24/C24)</f>
        <v>1</v>
      </c>
      <c r="F24" s="556"/>
    </row>
    <row r="25" spans="1:6" ht="12">
      <c r="A25" s="445">
        <v>5035</v>
      </c>
      <c r="B25" s="723" t="s">
        <v>514</v>
      </c>
      <c r="C25" s="73">
        <v>547516</v>
      </c>
      <c r="D25" s="1073">
        <v>547516</v>
      </c>
      <c r="E25" s="554">
        <f>SUM(D25/C25)</f>
        <v>1</v>
      </c>
      <c r="F25" s="556"/>
    </row>
    <row r="26" spans="1:6" ht="12">
      <c r="A26" s="445">
        <v>5038</v>
      </c>
      <c r="B26" s="1313" t="s">
        <v>1182</v>
      </c>
      <c r="C26" s="73">
        <v>33560</v>
      </c>
      <c r="D26" s="1073"/>
      <c r="E26" s="554"/>
      <c r="F26" s="556"/>
    </row>
    <row r="27" spans="1:6" ht="12">
      <c r="A27" s="445">
        <v>5049</v>
      </c>
      <c r="B27" s="552" t="s">
        <v>513</v>
      </c>
      <c r="C27" s="1073">
        <v>41902</v>
      </c>
      <c r="D27" s="1073"/>
      <c r="E27" s="1233">
        <f>SUM(D27/C27)</f>
        <v>0</v>
      </c>
      <c r="F27" s="556"/>
    </row>
    <row r="28" spans="1:6" ht="12" customHeight="1">
      <c r="A28" s="467">
        <v>5050</v>
      </c>
      <c r="B28" s="553" t="s">
        <v>177</v>
      </c>
      <c r="C28" s="304">
        <f>SUM(C24:C27)</f>
        <v>652978</v>
      </c>
      <c r="D28" s="1165">
        <f>SUM(D24:D27)</f>
        <v>577516</v>
      </c>
      <c r="E28" s="1235">
        <f>SUM(D28/C28)</f>
        <v>0.8844340850687159</v>
      </c>
      <c r="F28" s="527"/>
    </row>
    <row r="29" spans="1:6" ht="12" customHeight="1">
      <c r="A29" s="498"/>
      <c r="B29" s="641" t="s">
        <v>423</v>
      </c>
      <c r="C29" s="557"/>
      <c r="D29" s="1304"/>
      <c r="E29" s="554"/>
      <c r="F29" s="642"/>
    </row>
    <row r="30" spans="1:6" ht="12" customHeight="1">
      <c r="A30" s="521">
        <v>5062</v>
      </c>
      <c r="B30" s="726" t="s">
        <v>413</v>
      </c>
      <c r="C30" s="296">
        <v>7680</v>
      </c>
      <c r="D30" s="1068"/>
      <c r="E30" s="554">
        <f>SUM(D30/C30)</f>
        <v>0</v>
      </c>
      <c r="F30" s="727"/>
    </row>
    <row r="31" spans="1:6" ht="12" customHeight="1">
      <c r="A31" s="467">
        <v>5060</v>
      </c>
      <c r="B31" s="553" t="s">
        <v>177</v>
      </c>
      <c r="C31" s="304">
        <f>SUM(C30:C30)</f>
        <v>7680</v>
      </c>
      <c r="D31" s="1165">
        <f>SUM(D30:D30)</f>
        <v>0</v>
      </c>
      <c r="E31" s="1234">
        <f>SUM(D31/C31)</f>
        <v>0</v>
      </c>
      <c r="F31" s="527"/>
    </row>
    <row r="32" spans="1:6" ht="15.75" customHeight="1">
      <c r="A32" s="366"/>
      <c r="B32" s="643" t="s">
        <v>273</v>
      </c>
      <c r="C32" s="306">
        <f>SUM(C28+C22+C17+C31)</f>
        <v>1412253</v>
      </c>
      <c r="D32" s="1305">
        <f>SUM(D28+D22+D17+D31)</f>
        <v>850043</v>
      </c>
      <c r="E32" s="1207">
        <f>SUM(D32/C32)</f>
        <v>0.6019056075646503</v>
      </c>
      <c r="F32" s="539"/>
    </row>
    <row r="33" spans="1:6" ht="12">
      <c r="A33" s="75"/>
      <c r="B33" s="541" t="s">
        <v>70</v>
      </c>
      <c r="C33" s="557"/>
      <c r="D33" s="1304"/>
      <c r="E33" s="554"/>
      <c r="F33" s="375"/>
    </row>
    <row r="34" spans="1:6" ht="12">
      <c r="A34" s="75"/>
      <c r="B34" s="375" t="s">
        <v>113</v>
      </c>
      <c r="C34" s="296"/>
      <c r="D34" s="1068"/>
      <c r="E34" s="554"/>
      <c r="F34" s="375"/>
    </row>
    <row r="35" spans="1:6" ht="12">
      <c r="A35" s="75"/>
      <c r="B35" s="542" t="s">
        <v>108</v>
      </c>
      <c r="C35" s="296"/>
      <c r="D35" s="1068"/>
      <c r="E35" s="554"/>
      <c r="F35" s="375"/>
    </row>
    <row r="36" spans="1:6" ht="12" customHeight="1">
      <c r="A36" s="371"/>
      <c r="B36" s="542" t="s">
        <v>109</v>
      </c>
      <c r="C36" s="296"/>
      <c r="D36" s="1068"/>
      <c r="E36" s="554"/>
      <c r="F36" s="375"/>
    </row>
    <row r="37" spans="1:6" ht="12" customHeight="1">
      <c r="A37" s="371"/>
      <c r="B37" s="542" t="s">
        <v>294</v>
      </c>
      <c r="C37" s="376"/>
      <c r="D37" s="1067"/>
      <c r="E37" s="554"/>
      <c r="F37" s="375"/>
    </row>
    <row r="38" spans="1:6" ht="12" customHeight="1">
      <c r="A38" s="371"/>
      <c r="B38" s="543" t="s">
        <v>60</v>
      </c>
      <c r="C38" s="558">
        <f>SUM(C34:C37)</f>
        <v>0</v>
      </c>
      <c r="D38" s="1306">
        <f>SUM(D34:D37)</f>
        <v>0</v>
      </c>
      <c r="E38" s="554"/>
      <c r="F38" s="375"/>
    </row>
    <row r="39" spans="1:6" ht="12" customHeight="1">
      <c r="A39" s="371"/>
      <c r="B39" s="544" t="s">
        <v>71</v>
      </c>
      <c r="C39" s="376"/>
      <c r="D39" s="1067"/>
      <c r="E39" s="554"/>
      <c r="F39" s="375"/>
    </row>
    <row r="40" spans="1:6" ht="12" customHeight="1">
      <c r="A40" s="371"/>
      <c r="B40" s="542" t="s">
        <v>251</v>
      </c>
      <c r="C40" s="376"/>
      <c r="D40" s="1067"/>
      <c r="E40" s="554"/>
      <c r="F40" s="375"/>
    </row>
    <row r="41" spans="1:6" ht="12" customHeight="1">
      <c r="A41" s="371"/>
      <c r="B41" s="542" t="s">
        <v>418</v>
      </c>
      <c r="C41" s="376">
        <f>SUM(C28+C22+C17+C31)-C36-C34-C35-C42-C40</f>
        <v>1412253</v>
      </c>
      <c r="D41" s="1067">
        <f>SUM(D28+D22+D17+D31)-D36-D34-D35-D42-D40</f>
        <v>850043</v>
      </c>
      <c r="E41" s="554">
        <f>SUM(D41/C41)</f>
        <v>0.6019056075646503</v>
      </c>
      <c r="F41" s="375"/>
    </row>
    <row r="42" spans="1:6" ht="12" customHeight="1">
      <c r="A42" s="371"/>
      <c r="B42" s="542" t="s">
        <v>328</v>
      </c>
      <c r="C42" s="376"/>
      <c r="D42" s="1067"/>
      <c r="E42" s="554"/>
      <c r="F42" s="375"/>
    </row>
    <row r="43" spans="1:6" ht="12" customHeight="1">
      <c r="A43" s="534"/>
      <c r="B43" s="305" t="s">
        <v>66</v>
      </c>
      <c r="C43" s="392">
        <f>SUM(C40:C42)</f>
        <v>1412253</v>
      </c>
      <c r="D43" s="1159">
        <f>SUM(D40:D42)</f>
        <v>850043</v>
      </c>
      <c r="E43" s="1235">
        <f>SUM(D43/C43)</f>
        <v>0.6019056075646503</v>
      </c>
      <c r="F43" s="372"/>
    </row>
    <row r="44" spans="1:6" ht="12" customHeight="1">
      <c r="A44" s="559"/>
      <c r="B44" s="527" t="s">
        <v>112</v>
      </c>
      <c r="C44" s="560">
        <f>SUM(C28+C22+C17+C31)</f>
        <v>1412253</v>
      </c>
      <c r="D44" s="1157">
        <f>SUM(D28+D22+D17+D31)</f>
        <v>850043</v>
      </c>
      <c r="E44" s="1207">
        <f>SUM(D44/C44)</f>
        <v>0.6019056075646503</v>
      </c>
      <c r="F44" s="74"/>
    </row>
    <row r="46" ht="12">
      <c r="B46" s="41" t="s">
        <v>1192</v>
      </c>
    </row>
  </sheetData>
  <sheetProtection/>
  <mergeCells count="5">
    <mergeCell ref="A2:F2"/>
    <mergeCell ref="A1:F1"/>
    <mergeCell ref="E5:E7"/>
    <mergeCell ref="C5:C7"/>
    <mergeCell ref="D5:D7"/>
  </mergeCells>
  <printOptions horizontalCentered="1"/>
  <pageMargins left="0" right="0" top="0.3937007874015748" bottom="0.07874015748031496" header="0.5118110236220472" footer="0"/>
  <pageSetup firstPageNumber="45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showZeros="0" zoomScalePageLayoutView="0" workbookViewId="0" topLeftCell="A1">
      <selection activeCell="D19" sqref="D19"/>
    </sheetView>
  </sheetViews>
  <sheetFormatPr defaultColWidth="9.00390625" defaultRowHeight="12.75"/>
  <cols>
    <col min="1" max="1" width="10.125" style="61" customWidth="1"/>
    <col min="2" max="2" width="52.375" style="60" customWidth="1"/>
    <col min="3" max="3" width="12.75390625" style="60" customWidth="1"/>
    <col min="4" max="4" width="12.125" style="60" customWidth="1"/>
    <col min="5" max="16384" width="9.125" style="60" customWidth="1"/>
  </cols>
  <sheetData>
    <row r="1" spans="1:3" ht="12.75" customHeight="1">
      <c r="A1" s="1390" t="s">
        <v>111</v>
      </c>
      <c r="B1" s="1390"/>
      <c r="C1" s="1390"/>
    </row>
    <row r="2" ht="12.75">
      <c r="B2" s="61"/>
    </row>
    <row r="3" spans="1:3" s="57" customFormat="1" ht="12.75" customHeight="1">
      <c r="A3" s="1396" t="s">
        <v>1093</v>
      </c>
      <c r="B3" s="1396"/>
      <c r="C3" s="1396"/>
    </row>
    <row r="4" s="57" customFormat="1" ht="12.75"/>
    <row r="5" s="57" customFormat="1" ht="12.75"/>
    <row r="6" spans="3:4" s="57" customFormat="1" ht="12.75">
      <c r="C6" s="821"/>
      <c r="D6" s="1319" t="s">
        <v>371</v>
      </c>
    </row>
    <row r="7" spans="1:4" s="57" customFormat="1" ht="12.75" customHeight="1">
      <c r="A7" s="1391" t="s">
        <v>281</v>
      </c>
      <c r="B7" s="1391" t="s">
        <v>164</v>
      </c>
      <c r="C7" s="1355" t="s">
        <v>1053</v>
      </c>
      <c r="D7" s="1355" t="s">
        <v>1084</v>
      </c>
    </row>
    <row r="8" spans="1:4" s="57" customFormat="1" ht="12.75">
      <c r="A8" s="1394"/>
      <c r="B8" s="1392"/>
      <c r="C8" s="1368"/>
      <c r="D8" s="1368"/>
    </row>
    <row r="9" spans="1:4" s="57" customFormat="1" ht="13.5" thickBot="1">
      <c r="A9" s="1395"/>
      <c r="B9" s="1393"/>
      <c r="C9" s="1369"/>
      <c r="D9" s="1369"/>
    </row>
    <row r="10" spans="1:4" s="57" customFormat="1" ht="12.75">
      <c r="A10" s="69" t="s">
        <v>165</v>
      </c>
      <c r="B10" s="69" t="s">
        <v>166</v>
      </c>
      <c r="C10" s="69" t="s">
        <v>167</v>
      </c>
      <c r="D10" s="69" t="s">
        <v>168</v>
      </c>
    </row>
    <row r="11" spans="1:4" s="57" customFormat="1" ht="12.75">
      <c r="A11" s="12"/>
      <c r="B11" s="12"/>
      <c r="C11" s="766"/>
      <c r="D11" s="766"/>
    </row>
    <row r="12" spans="1:4" s="28" customFormat="1" ht="12.75">
      <c r="A12" s="17">
        <v>6110</v>
      </c>
      <c r="B12" s="15" t="s">
        <v>57</v>
      </c>
      <c r="C12" s="742">
        <v>63890</v>
      </c>
      <c r="D12" s="742">
        <v>82314</v>
      </c>
    </row>
    <row r="13" spans="1:4" ht="12.75">
      <c r="A13" s="58"/>
      <c r="B13" s="59"/>
      <c r="C13" s="741"/>
      <c r="D13" s="1307"/>
    </row>
    <row r="14" spans="1:4" s="28" customFormat="1" ht="12.75">
      <c r="A14" s="17">
        <v>6120</v>
      </c>
      <c r="B14" s="15" t="s">
        <v>59</v>
      </c>
      <c r="C14" s="742">
        <f>SUM(C15:C17)</f>
        <v>191000</v>
      </c>
      <c r="D14" s="1308">
        <f>SUM(D15:D20)</f>
        <v>771500</v>
      </c>
    </row>
    <row r="15" spans="1:4" s="28" customFormat="1" ht="12.75">
      <c r="A15" s="58">
        <v>6121</v>
      </c>
      <c r="B15" s="59" t="s">
        <v>335</v>
      </c>
      <c r="C15" s="741">
        <v>21000</v>
      </c>
      <c r="D15" s="1307">
        <v>21500</v>
      </c>
    </row>
    <row r="16" spans="1:4" s="28" customFormat="1" ht="12.75">
      <c r="A16" s="58">
        <v>6122</v>
      </c>
      <c r="B16" s="59" t="s">
        <v>1134</v>
      </c>
      <c r="C16" s="741"/>
      <c r="D16" s="1307">
        <v>50000</v>
      </c>
    </row>
    <row r="17" spans="1:4" ht="12.75">
      <c r="A17" s="150">
        <v>6127</v>
      </c>
      <c r="B17" s="824" t="s">
        <v>507</v>
      </c>
      <c r="C17" s="767">
        <v>170000</v>
      </c>
      <c r="D17" s="1309"/>
    </row>
    <row r="18" spans="1:4" ht="12.75">
      <c r="A18" s="150">
        <v>6128</v>
      </c>
      <c r="B18" s="824" t="s">
        <v>1107</v>
      </c>
      <c r="C18" s="767"/>
      <c r="D18" s="1309">
        <v>400000</v>
      </c>
    </row>
    <row r="19" spans="1:4" ht="12.75">
      <c r="A19" s="150">
        <v>6129</v>
      </c>
      <c r="B19" s="824" t="s">
        <v>1115</v>
      </c>
      <c r="C19" s="767"/>
      <c r="D19" s="1309">
        <v>100000</v>
      </c>
    </row>
    <row r="20" spans="1:4" ht="12.75">
      <c r="A20" s="150">
        <v>6130</v>
      </c>
      <c r="B20" s="824" t="s">
        <v>1177</v>
      </c>
      <c r="C20" s="767"/>
      <c r="D20" s="1309">
        <v>200000</v>
      </c>
    </row>
    <row r="21" spans="1:4" ht="12.75">
      <c r="A21" s="58"/>
      <c r="B21" s="59"/>
      <c r="C21" s="741"/>
      <c r="D21" s="1307"/>
    </row>
    <row r="22" spans="1:4" s="28" customFormat="1" ht="12.75">
      <c r="A22" s="17">
        <v>6100</v>
      </c>
      <c r="B22" s="15" t="s">
        <v>153</v>
      </c>
      <c r="C22" s="742">
        <f>SUM(C12+C14)</f>
        <v>254890</v>
      </c>
      <c r="D22" s="742">
        <f>SUM(D12+D14)</f>
        <v>853814</v>
      </c>
    </row>
    <row r="25" ht="12.75">
      <c r="A25" s="583"/>
    </row>
    <row r="26" ht="12.75">
      <c r="A26" s="583"/>
    </row>
  </sheetData>
  <sheetProtection/>
  <mergeCells count="6">
    <mergeCell ref="D7:D9"/>
    <mergeCell ref="A1:C1"/>
    <mergeCell ref="C7:C9"/>
    <mergeCell ref="B7:B9"/>
    <mergeCell ref="A7:A9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L67"/>
  <sheetViews>
    <sheetView view="pageBreakPreview" zoomScale="60" zoomScalePageLayoutView="0" workbookViewId="0" topLeftCell="A1">
      <selection activeCell="A22" sqref="A22:IV22"/>
    </sheetView>
  </sheetViews>
  <sheetFormatPr defaultColWidth="9.00390625" defaultRowHeight="12.75"/>
  <cols>
    <col min="1" max="1" width="9.125" style="843" customWidth="1"/>
    <col min="2" max="2" width="7.00390625" style="843" customWidth="1"/>
    <col min="3" max="3" width="23.375" style="843" customWidth="1"/>
    <col min="4" max="4" width="10.375" style="843" customWidth="1"/>
    <col min="5" max="5" width="10.875" style="843" customWidth="1"/>
    <col min="6" max="6" width="10.125" style="843" customWidth="1"/>
    <col min="7" max="7" width="10.875" style="843" customWidth="1"/>
    <col min="8" max="9" width="11.00390625" style="843" customWidth="1"/>
    <col min="10" max="12" width="10.625" style="843" customWidth="1"/>
    <col min="13" max="16384" width="9.125" style="843" customWidth="1"/>
  </cols>
  <sheetData>
    <row r="2" spans="2:12" ht="12.75">
      <c r="B2" s="1401" t="s">
        <v>518</v>
      </c>
      <c r="C2" s="1401"/>
      <c r="D2" s="1401"/>
      <c r="E2" s="1401"/>
      <c r="F2" s="1401"/>
      <c r="G2" s="1401"/>
      <c r="H2" s="1401"/>
      <c r="I2" s="1401"/>
      <c r="J2" s="1401"/>
      <c r="K2" s="1401"/>
      <c r="L2" s="1401"/>
    </row>
    <row r="3" spans="2:12" ht="12.75">
      <c r="B3" s="844"/>
      <c r="C3" s="845"/>
      <c r="D3" s="845"/>
      <c r="E3" s="845"/>
      <c r="F3" s="845"/>
      <c r="G3" s="845"/>
      <c r="H3" s="845"/>
      <c r="I3" s="845"/>
      <c r="J3" s="845"/>
      <c r="K3" s="845"/>
      <c r="L3" s="845"/>
    </row>
    <row r="4" spans="2:12" ht="12.75">
      <c r="B4" s="1401" t="s">
        <v>519</v>
      </c>
      <c r="C4" s="1402"/>
      <c r="D4" s="1402"/>
      <c r="E4" s="1402"/>
      <c r="F4" s="1402"/>
      <c r="G4" s="1402"/>
      <c r="H4" s="1402"/>
      <c r="I4" s="1402"/>
      <c r="J4" s="1402"/>
      <c r="K4" s="1402"/>
      <c r="L4" s="1402"/>
    </row>
    <row r="5" spans="5:10" ht="15.75">
      <c r="E5" s="846"/>
      <c r="F5" s="846"/>
      <c r="G5" s="846"/>
      <c r="H5" s="846"/>
      <c r="I5" s="846"/>
      <c r="J5" s="846"/>
    </row>
    <row r="6" spans="2:10" ht="12.75">
      <c r="B6" s="1403" t="s">
        <v>520</v>
      </c>
      <c r="C6" s="1404"/>
      <c r="D6" s="1404"/>
      <c r="E6" s="1404"/>
      <c r="F6" s="1404"/>
      <c r="G6" s="847"/>
      <c r="H6" s="847"/>
      <c r="I6" s="847"/>
      <c r="J6" s="847"/>
    </row>
    <row r="7" spans="2:12" ht="12.75">
      <c r="B7" s="848"/>
      <c r="C7" s="848"/>
      <c r="D7" s="848"/>
      <c r="E7" s="849" t="s">
        <v>371</v>
      </c>
      <c r="F7" s="850"/>
      <c r="G7" s="850"/>
      <c r="H7" s="850"/>
      <c r="I7" s="850"/>
      <c r="J7" s="850"/>
      <c r="K7" s="850"/>
      <c r="L7" s="850"/>
    </row>
    <row r="8" spans="2:12" ht="22.5" customHeight="1">
      <c r="B8" s="1405" t="s">
        <v>521</v>
      </c>
      <c r="C8" s="1405" t="s">
        <v>522</v>
      </c>
      <c r="D8" s="1405" t="s">
        <v>523</v>
      </c>
      <c r="E8" s="1408" t="s">
        <v>179</v>
      </c>
      <c r="F8" s="1397"/>
      <c r="G8" s="1397"/>
      <c r="H8" s="1397"/>
      <c r="I8" s="1397"/>
      <c r="J8" s="1397"/>
      <c r="K8" s="1397"/>
      <c r="L8" s="1397"/>
    </row>
    <row r="9" spans="2:12" ht="21.75" customHeight="1">
      <c r="B9" s="1405"/>
      <c r="C9" s="1405"/>
      <c r="D9" s="1405"/>
      <c r="E9" s="1405"/>
      <c r="F9" s="1397"/>
      <c r="G9" s="1397"/>
      <c r="H9" s="1397"/>
      <c r="I9" s="1397"/>
      <c r="J9" s="1397"/>
      <c r="K9" s="1397"/>
      <c r="L9" s="1397"/>
    </row>
    <row r="10" spans="2:12" ht="18" customHeight="1" thickBot="1">
      <c r="B10" s="1406"/>
      <c r="C10" s="1406"/>
      <c r="D10" s="1406"/>
      <c r="E10" s="1406"/>
      <c r="F10" s="1398"/>
      <c r="G10" s="1398"/>
      <c r="H10" s="1398"/>
      <c r="I10" s="1398"/>
      <c r="J10" s="1398"/>
      <c r="K10" s="1398"/>
      <c r="L10" s="1398"/>
    </row>
    <row r="11" spans="2:12" ht="13.5" thickTop="1">
      <c r="B11" s="1399" t="s">
        <v>526</v>
      </c>
      <c r="C11" s="851" t="s">
        <v>524</v>
      </c>
      <c r="D11" s="852">
        <v>48000</v>
      </c>
      <c r="E11" s="853">
        <f aca="true" t="shared" si="0" ref="E11:E17">SUM(D11)</f>
        <v>48000</v>
      </c>
      <c r="F11" s="854"/>
      <c r="G11" s="854"/>
      <c r="H11" s="854"/>
      <c r="I11" s="854"/>
      <c r="J11" s="854"/>
      <c r="K11" s="854"/>
      <c r="L11" s="854"/>
    </row>
    <row r="12" spans="2:12" ht="12.75">
      <c r="B12" s="1400"/>
      <c r="C12" s="851" t="s">
        <v>525</v>
      </c>
      <c r="D12" s="852">
        <v>1331</v>
      </c>
      <c r="E12" s="853">
        <v>1075</v>
      </c>
      <c r="F12" s="854"/>
      <c r="G12" s="854"/>
      <c r="H12" s="854"/>
      <c r="I12" s="854"/>
      <c r="J12" s="854"/>
      <c r="K12" s="854"/>
      <c r="L12" s="854"/>
    </row>
    <row r="13" spans="2:12" ht="12.75">
      <c r="B13" s="1407" t="s">
        <v>527</v>
      </c>
      <c r="C13" s="851" t="s">
        <v>524</v>
      </c>
      <c r="D13" s="852">
        <v>48000</v>
      </c>
      <c r="E13" s="853">
        <f t="shared" si="0"/>
        <v>48000</v>
      </c>
      <c r="F13" s="854"/>
      <c r="G13" s="854"/>
      <c r="H13" s="854"/>
      <c r="I13" s="854"/>
      <c r="J13" s="854"/>
      <c r="K13" s="854"/>
      <c r="L13" s="854"/>
    </row>
    <row r="14" spans="2:12" ht="12.75">
      <c r="B14" s="1407"/>
      <c r="C14" s="851" t="s">
        <v>525</v>
      </c>
      <c r="D14" s="852">
        <v>1075</v>
      </c>
      <c r="E14" s="853">
        <v>812</v>
      </c>
      <c r="F14" s="854"/>
      <c r="G14" s="854"/>
      <c r="H14" s="854"/>
      <c r="I14" s="854"/>
      <c r="J14" s="854"/>
      <c r="K14" s="854"/>
      <c r="L14" s="854"/>
    </row>
    <row r="15" spans="2:12" ht="12.75">
      <c r="B15" s="1399" t="s">
        <v>528</v>
      </c>
      <c r="C15" s="851" t="s">
        <v>524</v>
      </c>
      <c r="D15" s="852">
        <v>48000</v>
      </c>
      <c r="E15" s="853">
        <f t="shared" si="0"/>
        <v>48000</v>
      </c>
      <c r="F15" s="854"/>
      <c r="G15" s="854"/>
      <c r="H15" s="854"/>
      <c r="I15" s="854"/>
      <c r="J15" s="854"/>
      <c r="K15" s="854"/>
      <c r="L15" s="854"/>
    </row>
    <row r="16" spans="2:12" ht="12.75">
      <c r="B16" s="1400"/>
      <c r="C16" s="851" t="s">
        <v>525</v>
      </c>
      <c r="D16" s="852">
        <v>812</v>
      </c>
      <c r="E16" s="853">
        <v>552</v>
      </c>
      <c r="F16" s="854"/>
      <c r="G16" s="854"/>
      <c r="H16" s="854"/>
      <c r="I16" s="854"/>
      <c r="J16" s="854"/>
      <c r="K16" s="854"/>
      <c r="L16" s="854"/>
    </row>
    <row r="17" spans="2:12" ht="12.75">
      <c r="B17" s="1407" t="s">
        <v>529</v>
      </c>
      <c r="C17" s="851" t="s">
        <v>524</v>
      </c>
      <c r="D17" s="852">
        <v>48000</v>
      </c>
      <c r="E17" s="853">
        <f t="shared" si="0"/>
        <v>48000</v>
      </c>
      <c r="F17" s="854"/>
      <c r="G17" s="854"/>
      <c r="H17" s="854"/>
      <c r="I17" s="854"/>
      <c r="J17" s="854"/>
      <c r="K17" s="854"/>
      <c r="L17" s="854"/>
    </row>
    <row r="18" spans="2:12" ht="12.75">
      <c r="B18" s="1407"/>
      <c r="C18" s="851" t="s">
        <v>525</v>
      </c>
      <c r="D18" s="852">
        <v>552</v>
      </c>
      <c r="E18" s="853">
        <v>292</v>
      </c>
      <c r="F18" s="854"/>
      <c r="G18" s="854"/>
      <c r="H18" s="854"/>
      <c r="I18" s="854"/>
      <c r="J18" s="854"/>
      <c r="K18" s="854"/>
      <c r="L18" s="854"/>
    </row>
    <row r="19" spans="2:12" ht="12.75">
      <c r="B19" s="1399" t="s">
        <v>530</v>
      </c>
      <c r="C19" s="851" t="s">
        <v>524</v>
      </c>
      <c r="D19" s="852">
        <v>48000</v>
      </c>
      <c r="E19" s="853">
        <v>12000</v>
      </c>
      <c r="F19" s="854"/>
      <c r="G19" s="854"/>
      <c r="H19" s="854"/>
      <c r="I19" s="854"/>
      <c r="J19" s="854"/>
      <c r="K19" s="854"/>
      <c r="L19" s="854"/>
    </row>
    <row r="20" spans="2:12" ht="12.75">
      <c r="B20" s="1400"/>
      <c r="C20" s="851" t="s">
        <v>525</v>
      </c>
      <c r="D20" s="852">
        <v>292</v>
      </c>
      <c r="E20" s="853">
        <v>32</v>
      </c>
      <c r="F20" s="854"/>
      <c r="G20" s="854"/>
      <c r="H20" s="854"/>
      <c r="I20" s="854"/>
      <c r="J20" s="854"/>
      <c r="K20" s="854"/>
      <c r="L20" s="854"/>
    </row>
    <row r="21" spans="2:12" ht="12.75">
      <c r="B21" s="855"/>
      <c r="C21" s="855"/>
      <c r="D21" s="854"/>
      <c r="E21" s="854"/>
      <c r="F21" s="854"/>
      <c r="G21" s="854"/>
      <c r="H21" s="854"/>
      <c r="I21" s="854"/>
      <c r="J21" s="854"/>
      <c r="K21" s="854"/>
      <c r="L21" s="854"/>
    </row>
    <row r="22" spans="2:9" ht="13.5" customHeight="1">
      <c r="B22" s="858" t="s">
        <v>531</v>
      </c>
      <c r="C22" s="848"/>
      <c r="D22" s="848"/>
      <c r="E22" s="848"/>
      <c r="F22" s="848"/>
      <c r="G22" s="848"/>
      <c r="H22" s="856"/>
      <c r="I22" s="856" t="s">
        <v>371</v>
      </c>
    </row>
    <row r="23" spans="2:9" ht="12.75">
      <c r="B23" s="1413" t="s">
        <v>164</v>
      </c>
      <c r="C23" s="1414"/>
      <c r="D23" s="859" t="s">
        <v>1161</v>
      </c>
      <c r="E23" s="859" t="s">
        <v>527</v>
      </c>
      <c r="F23" s="859" t="s">
        <v>528</v>
      </c>
      <c r="G23" s="857" t="s">
        <v>529</v>
      </c>
      <c r="H23" s="857" t="s">
        <v>530</v>
      </c>
      <c r="I23" s="857" t="s">
        <v>1162</v>
      </c>
    </row>
    <row r="24" spans="2:9" ht="12.75">
      <c r="B24" s="1251" t="s">
        <v>532</v>
      </c>
      <c r="C24" s="1092"/>
      <c r="D24" s="868">
        <v>13566</v>
      </c>
      <c r="E24" s="1093">
        <v>3392</v>
      </c>
      <c r="F24" s="860"/>
      <c r="G24" s="861"/>
      <c r="H24" s="861"/>
      <c r="I24" s="861"/>
    </row>
    <row r="25" spans="2:9" ht="12.75">
      <c r="B25" s="1214" t="s">
        <v>534</v>
      </c>
      <c r="C25" s="1092"/>
      <c r="D25" s="868">
        <v>4198</v>
      </c>
      <c r="E25" s="868">
        <v>1328</v>
      </c>
      <c r="F25" s="860"/>
      <c r="G25" s="861"/>
      <c r="H25" s="861"/>
      <c r="I25" s="861"/>
    </row>
    <row r="26" spans="2:9" ht="12.75">
      <c r="B26" s="1251" t="s">
        <v>533</v>
      </c>
      <c r="C26" s="1092"/>
      <c r="D26" s="868">
        <v>5870</v>
      </c>
      <c r="E26" s="1093">
        <v>3913</v>
      </c>
      <c r="F26" s="860"/>
      <c r="G26" s="861"/>
      <c r="H26" s="861"/>
      <c r="I26" s="861"/>
    </row>
    <row r="27" spans="2:9" ht="12.75">
      <c r="B27" s="1215" t="s">
        <v>1159</v>
      </c>
      <c r="C27" s="1092"/>
      <c r="D27" s="868">
        <v>2744</v>
      </c>
      <c r="E27" s="868">
        <v>914</v>
      </c>
      <c r="F27" s="860"/>
      <c r="G27" s="861"/>
      <c r="H27" s="861"/>
      <c r="I27" s="861"/>
    </row>
    <row r="28" spans="2:9" ht="12.75">
      <c r="B28" s="1215" t="s">
        <v>1160</v>
      </c>
      <c r="C28" s="1092"/>
      <c r="D28" s="868">
        <v>2134</v>
      </c>
      <c r="E28" s="868">
        <v>889</v>
      </c>
      <c r="F28" s="860"/>
      <c r="G28" s="861"/>
      <c r="H28" s="861"/>
      <c r="I28" s="861"/>
    </row>
    <row r="29" spans="2:9" ht="12.75">
      <c r="B29" s="1409" t="s">
        <v>535</v>
      </c>
      <c r="C29" s="1410"/>
      <c r="D29" s="866">
        <v>10000</v>
      </c>
      <c r="E29" s="867">
        <v>3000</v>
      </c>
      <c r="F29" s="860"/>
      <c r="G29" s="861"/>
      <c r="H29" s="861"/>
      <c r="I29" s="861"/>
    </row>
    <row r="30" spans="2:9" ht="12.75">
      <c r="B30" s="1103" t="s">
        <v>1035</v>
      </c>
      <c r="C30" s="1104"/>
      <c r="D30" s="866">
        <v>2500</v>
      </c>
      <c r="E30" s="867">
        <v>500</v>
      </c>
      <c r="F30" s="860"/>
      <c r="G30" s="861"/>
      <c r="H30" s="861"/>
      <c r="I30" s="861"/>
    </row>
    <row r="31" spans="2:9" ht="12.75">
      <c r="B31" s="1103" t="s">
        <v>1036</v>
      </c>
      <c r="C31" s="1104"/>
      <c r="D31" s="866">
        <v>2500</v>
      </c>
      <c r="E31" s="867">
        <v>2083</v>
      </c>
      <c r="F31" s="860"/>
      <c r="G31" s="861"/>
      <c r="H31" s="861"/>
      <c r="I31" s="861"/>
    </row>
    <row r="32" spans="2:9" ht="12.75">
      <c r="B32" s="1103" t="s">
        <v>1037</v>
      </c>
      <c r="C32" s="1104"/>
      <c r="D32" s="866">
        <v>9500</v>
      </c>
      <c r="E32" s="867">
        <v>9500</v>
      </c>
      <c r="F32" s="860"/>
      <c r="G32" s="861"/>
      <c r="H32" s="861"/>
      <c r="I32" s="861"/>
    </row>
    <row r="33" spans="2:9" ht="12.75">
      <c r="B33" s="1065" t="s">
        <v>536</v>
      </c>
      <c r="C33" s="1066"/>
      <c r="D33" s="866">
        <v>2250</v>
      </c>
      <c r="E33" s="867">
        <v>1875</v>
      </c>
      <c r="F33" s="860"/>
      <c r="G33" s="861"/>
      <c r="H33" s="861"/>
      <c r="I33" s="869"/>
    </row>
    <row r="34" spans="2:9" ht="12.75">
      <c r="B34" s="1065" t="s">
        <v>537</v>
      </c>
      <c r="C34" s="1066"/>
      <c r="D34" s="866">
        <v>2000</v>
      </c>
      <c r="E34" s="867">
        <v>2000</v>
      </c>
      <c r="F34" s="860">
        <v>2000</v>
      </c>
      <c r="G34" s="861"/>
      <c r="H34" s="861"/>
      <c r="I34" s="869"/>
    </row>
    <row r="35" spans="2:9" ht="12.75">
      <c r="B35" s="1065" t="s">
        <v>538</v>
      </c>
      <c r="C35" s="1066"/>
      <c r="D35" s="866">
        <v>4167</v>
      </c>
      <c r="E35" s="867">
        <v>833</v>
      </c>
      <c r="F35" s="860"/>
      <c r="G35" s="861"/>
      <c r="H35" s="861"/>
      <c r="I35" s="869"/>
    </row>
    <row r="36" spans="2:9" ht="12.75">
      <c r="B36" s="1099" t="s">
        <v>539</v>
      </c>
      <c r="C36" s="1100"/>
      <c r="D36" s="1101">
        <v>1000</v>
      </c>
      <c r="E36" s="1102">
        <v>1000</v>
      </c>
      <c r="F36" s="860"/>
      <c r="G36" s="861"/>
      <c r="H36" s="861"/>
      <c r="I36" s="869"/>
    </row>
    <row r="37" spans="2:9" ht="12.75">
      <c r="B37" s="1099" t="s">
        <v>1038</v>
      </c>
      <c r="C37" s="1100"/>
      <c r="D37" s="1101">
        <v>1500</v>
      </c>
      <c r="E37" s="1102">
        <v>500</v>
      </c>
      <c r="F37" s="860"/>
      <c r="G37" s="861"/>
      <c r="H37" s="861"/>
      <c r="I37" s="869"/>
    </row>
    <row r="38" spans="2:9" ht="12.75">
      <c r="B38" s="1099" t="s">
        <v>1206</v>
      </c>
      <c r="C38" s="1100"/>
      <c r="D38" s="1101">
        <v>4500</v>
      </c>
      <c r="E38" s="1102">
        <v>4000</v>
      </c>
      <c r="F38" s="860"/>
      <c r="G38" s="861"/>
      <c r="H38" s="861"/>
      <c r="I38" s="869"/>
    </row>
    <row r="39" spans="2:9" ht="12.75">
      <c r="B39" s="1065" t="s">
        <v>540</v>
      </c>
      <c r="C39" s="1066"/>
      <c r="D39" s="866">
        <v>6000</v>
      </c>
      <c r="E39" s="867">
        <v>8000</v>
      </c>
      <c r="F39" s="868">
        <v>8000</v>
      </c>
      <c r="G39" s="1094"/>
      <c r="H39" s="861"/>
      <c r="I39" s="869"/>
    </row>
    <row r="40" spans="2:9" ht="12.75">
      <c r="B40" s="1065" t="s">
        <v>541</v>
      </c>
      <c r="C40" s="1066"/>
      <c r="D40" s="866">
        <v>546</v>
      </c>
      <c r="E40" s="867">
        <v>546</v>
      </c>
      <c r="F40" s="868">
        <v>546</v>
      </c>
      <c r="G40" s="1094"/>
      <c r="H40" s="861"/>
      <c r="I40" s="869"/>
    </row>
    <row r="41" spans="2:9" ht="12.75">
      <c r="B41" s="1321" t="s">
        <v>1207</v>
      </c>
      <c r="C41" s="1322"/>
      <c r="D41" s="866">
        <v>6858</v>
      </c>
      <c r="E41" s="867">
        <v>9144</v>
      </c>
      <c r="F41" s="868"/>
      <c r="G41" s="1094"/>
      <c r="H41" s="861"/>
      <c r="I41" s="869"/>
    </row>
    <row r="42" spans="2:9" ht="12.75">
      <c r="B42" s="1321" t="s">
        <v>1208</v>
      </c>
      <c r="C42" s="1322"/>
      <c r="D42" s="866">
        <v>2250</v>
      </c>
      <c r="E42" s="867">
        <v>760</v>
      </c>
      <c r="F42" s="868"/>
      <c r="G42" s="1094"/>
      <c r="H42" s="861"/>
      <c r="I42" s="869"/>
    </row>
    <row r="43" spans="2:9" ht="12.75">
      <c r="B43" s="1321" t="s">
        <v>1209</v>
      </c>
      <c r="C43" s="1322"/>
      <c r="D43" s="866"/>
      <c r="E43" s="867">
        <v>8000</v>
      </c>
      <c r="F43" s="868"/>
      <c r="G43" s="1094"/>
      <c r="H43" s="861"/>
      <c r="I43" s="869"/>
    </row>
    <row r="44" spans="2:9" ht="12.75">
      <c r="B44" s="1321" t="s">
        <v>1210</v>
      </c>
      <c r="C44" s="1322"/>
      <c r="D44" s="866"/>
      <c r="E44" s="867">
        <v>45000</v>
      </c>
      <c r="F44" s="868">
        <v>45000</v>
      </c>
      <c r="G44" s="1094"/>
      <c r="H44" s="861"/>
      <c r="I44" s="869"/>
    </row>
    <row r="45" spans="2:9" ht="12.75">
      <c r="B45" s="1409" t="s">
        <v>542</v>
      </c>
      <c r="C45" s="1410"/>
      <c r="D45" s="866">
        <v>100000</v>
      </c>
      <c r="E45" s="867">
        <v>100000</v>
      </c>
      <c r="F45" s="868"/>
      <c r="G45" s="1094"/>
      <c r="H45" s="861"/>
      <c r="I45" s="869"/>
    </row>
    <row r="46" spans="2:9" ht="12.75">
      <c r="B46" s="1065" t="s">
        <v>543</v>
      </c>
      <c r="C46" s="1066"/>
      <c r="D46" s="866">
        <v>3810</v>
      </c>
      <c r="E46" s="867">
        <v>3810</v>
      </c>
      <c r="F46" s="868">
        <v>1588</v>
      </c>
      <c r="G46" s="1094">
        <v>1588</v>
      </c>
      <c r="H46" s="861"/>
      <c r="I46" s="869"/>
    </row>
    <row r="47" spans="2:9" ht="12.75">
      <c r="B47" s="864" t="s">
        <v>545</v>
      </c>
      <c r="C47" s="865"/>
      <c r="D47" s="862">
        <v>694</v>
      </c>
      <c r="E47" s="863">
        <v>694</v>
      </c>
      <c r="F47" s="862"/>
      <c r="G47" s="852"/>
      <c r="H47" s="852"/>
      <c r="I47" s="869"/>
    </row>
    <row r="48" spans="2:9" ht="12.75">
      <c r="B48" s="864" t="s">
        <v>546</v>
      </c>
      <c r="C48" s="865"/>
      <c r="D48" s="862">
        <v>108</v>
      </c>
      <c r="E48" s="863">
        <v>108</v>
      </c>
      <c r="F48" s="862">
        <v>108</v>
      </c>
      <c r="G48" s="852">
        <v>108</v>
      </c>
      <c r="H48" s="852"/>
      <c r="I48" s="870"/>
    </row>
    <row r="49" spans="2:9" ht="12.75">
      <c r="B49" s="864" t="s">
        <v>547</v>
      </c>
      <c r="C49" s="865"/>
      <c r="D49" s="862">
        <v>37675</v>
      </c>
      <c r="E49" s="863">
        <v>7535</v>
      </c>
      <c r="F49" s="862"/>
      <c r="G49" s="862"/>
      <c r="H49" s="862"/>
      <c r="I49" s="869"/>
    </row>
    <row r="50" spans="2:9" ht="12.75">
      <c r="B50" s="1409" t="s">
        <v>144</v>
      </c>
      <c r="C50" s="1410"/>
      <c r="D50" s="862">
        <v>7500</v>
      </c>
      <c r="E50" s="863">
        <v>15000</v>
      </c>
      <c r="F50" s="862">
        <v>7500</v>
      </c>
      <c r="G50" s="852"/>
      <c r="H50" s="852"/>
      <c r="I50" s="869"/>
    </row>
    <row r="51" spans="2:9" ht="12.75">
      <c r="B51" s="1321" t="s">
        <v>491</v>
      </c>
      <c r="C51" s="1322"/>
      <c r="D51" s="862">
        <v>7000</v>
      </c>
      <c r="E51" s="863">
        <v>2333</v>
      </c>
      <c r="F51" s="862"/>
      <c r="G51" s="852"/>
      <c r="H51" s="852"/>
      <c r="I51" s="869"/>
    </row>
    <row r="52" spans="2:9" ht="12.75">
      <c r="B52" s="1321" t="s">
        <v>1211</v>
      </c>
      <c r="C52" s="1322"/>
      <c r="D52" s="862">
        <v>15500</v>
      </c>
      <c r="E52" s="863">
        <v>15500</v>
      </c>
      <c r="F52" s="862"/>
      <c r="G52" s="852"/>
      <c r="H52" s="852"/>
      <c r="I52" s="869"/>
    </row>
    <row r="53" spans="2:9" ht="12.75">
      <c r="B53" s="1321" t="s">
        <v>1212</v>
      </c>
      <c r="C53" s="1322"/>
      <c r="D53" s="862">
        <v>22000</v>
      </c>
      <c r="E53" s="863">
        <v>14000</v>
      </c>
      <c r="F53" s="862"/>
      <c r="G53" s="852"/>
      <c r="H53" s="852"/>
      <c r="I53" s="869"/>
    </row>
    <row r="54" spans="2:9" ht="12.75">
      <c r="B54" s="1321" t="s">
        <v>1213</v>
      </c>
      <c r="C54" s="1322"/>
      <c r="D54" s="862">
        <v>4028</v>
      </c>
      <c r="E54" s="863">
        <v>4769</v>
      </c>
      <c r="F54" s="862"/>
      <c r="G54" s="852"/>
      <c r="H54" s="852"/>
      <c r="I54" s="869"/>
    </row>
    <row r="55" spans="2:9" ht="12.75">
      <c r="B55" s="1321" t="s">
        <v>1214</v>
      </c>
      <c r="C55" s="1322"/>
      <c r="D55" s="862">
        <v>3840</v>
      </c>
      <c r="E55" s="863">
        <v>3840</v>
      </c>
      <c r="F55" s="862"/>
      <c r="G55" s="852"/>
      <c r="H55" s="852"/>
      <c r="I55" s="869"/>
    </row>
    <row r="56" spans="2:9" ht="12.75">
      <c r="B56" s="864" t="s">
        <v>548</v>
      </c>
      <c r="C56" s="865"/>
      <c r="D56" s="862">
        <v>4500</v>
      </c>
      <c r="E56" s="863">
        <v>4500</v>
      </c>
      <c r="F56" s="862"/>
      <c r="G56" s="852"/>
      <c r="H56" s="852"/>
      <c r="I56" s="869"/>
    </row>
    <row r="57" spans="2:9" ht="12.75">
      <c r="B57" s="864" t="s">
        <v>549</v>
      </c>
      <c r="C57" s="865"/>
      <c r="D57" s="862">
        <v>2500</v>
      </c>
      <c r="E57" s="863">
        <v>2500</v>
      </c>
      <c r="F57" s="862"/>
      <c r="G57" s="852"/>
      <c r="H57" s="852"/>
      <c r="I57" s="869"/>
    </row>
    <row r="58" spans="2:9" ht="12.75">
      <c r="B58" s="864" t="s">
        <v>550</v>
      </c>
      <c r="C58" s="865"/>
      <c r="D58" s="862">
        <v>5000</v>
      </c>
      <c r="E58" s="863">
        <v>5000</v>
      </c>
      <c r="F58" s="862"/>
      <c r="G58" s="852"/>
      <c r="H58" s="852"/>
      <c r="I58" s="869"/>
    </row>
    <row r="59" spans="2:9" ht="12.75">
      <c r="B59" s="864" t="s">
        <v>551</v>
      </c>
      <c r="C59" s="865"/>
      <c r="D59" s="862">
        <v>4000</v>
      </c>
      <c r="E59" s="863">
        <v>4000</v>
      </c>
      <c r="F59" s="862"/>
      <c r="G59" s="852"/>
      <c r="H59" s="852"/>
      <c r="I59" s="869"/>
    </row>
    <row r="60" spans="2:9" ht="12.75">
      <c r="B60" s="864" t="s">
        <v>552</v>
      </c>
      <c r="C60" s="865"/>
      <c r="D60" s="862">
        <v>2000</v>
      </c>
      <c r="E60" s="863">
        <v>2000</v>
      </c>
      <c r="F60" s="862"/>
      <c r="G60" s="852"/>
      <c r="H60" s="852"/>
      <c r="I60" s="869"/>
    </row>
    <row r="61" spans="2:9" ht="12.75">
      <c r="B61" s="864" t="s">
        <v>553</v>
      </c>
      <c r="C61" s="865"/>
      <c r="D61" s="862">
        <v>2000</v>
      </c>
      <c r="E61" s="863">
        <v>2000</v>
      </c>
      <c r="F61" s="862"/>
      <c r="G61" s="852"/>
      <c r="H61" s="852"/>
      <c r="I61" s="869"/>
    </row>
    <row r="62" spans="2:9" ht="12.75" customHeight="1">
      <c r="B62" s="1411" t="s">
        <v>554</v>
      </c>
      <c r="C62" s="1412"/>
      <c r="D62" s="862">
        <v>4560</v>
      </c>
      <c r="E62" s="863">
        <v>4560</v>
      </c>
      <c r="F62" s="862"/>
      <c r="G62" s="852"/>
      <c r="H62" s="852"/>
      <c r="I62" s="869"/>
    </row>
    <row r="63" spans="2:9" ht="12.75" customHeight="1">
      <c r="B63" s="1107" t="s">
        <v>1074</v>
      </c>
      <c r="C63" s="1108"/>
      <c r="D63" s="862">
        <v>600</v>
      </c>
      <c r="E63" s="863">
        <v>600</v>
      </c>
      <c r="F63" s="862"/>
      <c r="G63" s="852"/>
      <c r="H63" s="852"/>
      <c r="I63" s="869"/>
    </row>
    <row r="64" spans="2:9" ht="12.75" customHeight="1">
      <c r="B64" s="1411" t="s">
        <v>1051</v>
      </c>
      <c r="C64" s="1412"/>
      <c r="D64" s="862">
        <v>4250</v>
      </c>
      <c r="E64" s="863">
        <v>4250</v>
      </c>
      <c r="F64" s="862"/>
      <c r="G64" s="852"/>
      <c r="H64" s="852"/>
      <c r="I64" s="869"/>
    </row>
    <row r="65" spans="2:9" ht="12.75" customHeight="1">
      <c r="B65" s="1107" t="s">
        <v>1052</v>
      </c>
      <c r="C65" s="1108"/>
      <c r="D65" s="862">
        <v>69</v>
      </c>
      <c r="E65" s="863">
        <v>11</v>
      </c>
      <c r="F65" s="862"/>
      <c r="G65" s="852"/>
      <c r="H65" s="852"/>
      <c r="I65" s="869"/>
    </row>
    <row r="66" spans="2:9" ht="12.75" customHeight="1">
      <c r="B66" s="1107" t="s">
        <v>1066</v>
      </c>
      <c r="C66" s="1108"/>
      <c r="D66" s="862">
        <v>188824</v>
      </c>
      <c r="E66" s="863">
        <v>237918</v>
      </c>
      <c r="F66" s="862">
        <v>249381</v>
      </c>
      <c r="G66" s="852">
        <v>65552</v>
      </c>
      <c r="H66" s="852"/>
      <c r="I66" s="869"/>
    </row>
    <row r="67" spans="2:9" ht="12.75">
      <c r="B67" s="1409" t="s">
        <v>555</v>
      </c>
      <c r="C67" s="1410"/>
      <c r="D67" s="862">
        <v>571567</v>
      </c>
      <c r="E67" s="863">
        <v>343072</v>
      </c>
      <c r="F67" s="862">
        <v>343072</v>
      </c>
      <c r="G67" s="852"/>
      <c r="H67" s="852"/>
      <c r="I67" s="869"/>
    </row>
  </sheetData>
  <sheetProtection/>
  <mergeCells count="26">
    <mergeCell ref="B50:C50"/>
    <mergeCell ref="B62:C62"/>
    <mergeCell ref="B67:C67"/>
    <mergeCell ref="B23:C23"/>
    <mergeCell ref="B29:C29"/>
    <mergeCell ref="B45:C45"/>
    <mergeCell ref="B64:C64"/>
    <mergeCell ref="B13:B14"/>
    <mergeCell ref="B15:B16"/>
    <mergeCell ref="B17:B18"/>
    <mergeCell ref="B19:B20"/>
    <mergeCell ref="I8:I10"/>
    <mergeCell ref="J8:J10"/>
    <mergeCell ref="E8:E10"/>
    <mergeCell ref="F8:F10"/>
    <mergeCell ref="G8:G10"/>
    <mergeCell ref="H8:H10"/>
    <mergeCell ref="K8:K10"/>
    <mergeCell ref="L8:L10"/>
    <mergeCell ref="B11:B12"/>
    <mergeCell ref="B2:L2"/>
    <mergeCell ref="B4:L4"/>
    <mergeCell ref="B6:F6"/>
    <mergeCell ref="B8:B10"/>
    <mergeCell ref="C8:C10"/>
    <mergeCell ref="D8:D10"/>
  </mergeCells>
  <printOptions/>
  <pageMargins left="0.1968503937007874" right="0.1968503937007874" top="0" bottom="0" header="0" footer="0"/>
  <pageSetup firstPageNumber="47" useFirstPageNumber="1" horizontalDpi="200" verticalDpi="200" orientation="landscape" paperSize="9" scale="97" r:id="rId1"/>
  <headerFooter alignWithMargins="0">
    <oddFooter>&amp;C&amp;P.oldal</oddFooter>
  </headerFooter>
  <rowBreaks count="1" manualBreakCount="1">
    <brk id="2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875" style="871" customWidth="1"/>
    <col min="2" max="2" width="10.125" style="871" customWidth="1"/>
    <col min="3" max="3" width="32.375" style="871" customWidth="1"/>
    <col min="4" max="4" width="10.625" style="871" customWidth="1"/>
    <col min="5" max="7" width="9.125" style="871" customWidth="1"/>
    <col min="8" max="8" width="18.875" style="871" customWidth="1"/>
    <col min="9" max="9" width="16.375" style="871" customWidth="1"/>
    <col min="10" max="10" width="15.25390625" style="871" customWidth="1"/>
    <col min="11" max="16384" width="9.125" style="871" customWidth="1"/>
  </cols>
  <sheetData>
    <row r="1" spans="1:9" ht="12.75">
      <c r="A1" s="1415" t="s">
        <v>556</v>
      </c>
      <c r="B1" s="1415"/>
      <c r="C1" s="1415"/>
      <c r="D1" s="1415"/>
      <c r="E1" s="1415"/>
      <c r="F1" s="1415"/>
      <c r="G1" s="1415"/>
      <c r="H1" s="1415"/>
      <c r="I1" s="1415"/>
    </row>
    <row r="2" ht="16.5" customHeight="1"/>
    <row r="3" spans="1:9" ht="14.25" customHeight="1">
      <c r="A3" s="1416" t="s">
        <v>1138</v>
      </c>
      <c r="B3" s="1416"/>
      <c r="C3" s="1416"/>
      <c r="D3" s="1416"/>
      <c r="E3" s="1416"/>
      <c r="F3" s="1416"/>
      <c r="G3" s="1416"/>
      <c r="H3" s="1416"/>
      <c r="I3" s="1416"/>
    </row>
    <row r="4" spans="1:8" ht="14.25">
      <c r="A4" s="872"/>
      <c r="B4" s="872"/>
      <c r="C4" s="872"/>
      <c r="D4" s="872"/>
      <c r="E4" s="872"/>
      <c r="F4" s="872"/>
      <c r="G4" s="872"/>
      <c r="H4" s="872"/>
    </row>
    <row r="5" spans="1:8" ht="9.75" customHeight="1">
      <c r="A5" s="872"/>
      <c r="B5" s="872"/>
      <c r="C5" s="872"/>
      <c r="D5" s="872"/>
      <c r="E5" s="872"/>
      <c r="F5" s="872"/>
      <c r="G5" s="872"/>
      <c r="H5" s="872"/>
    </row>
    <row r="6" spans="4:10" ht="12.75">
      <c r="D6" s="873"/>
      <c r="E6" s="873"/>
      <c r="F6" s="873"/>
      <c r="G6" s="873"/>
      <c r="H6" s="873"/>
      <c r="I6" s="874"/>
      <c r="J6" s="874" t="s">
        <v>183</v>
      </c>
    </row>
    <row r="7" spans="1:10" ht="24.75" customHeight="1">
      <c r="A7" s="1417" t="s">
        <v>281</v>
      </c>
      <c r="B7" s="1419" t="s">
        <v>164</v>
      </c>
      <c r="C7" s="1420"/>
      <c r="D7" s="1419" t="s">
        <v>557</v>
      </c>
      <c r="E7" s="1423"/>
      <c r="F7" s="1423"/>
      <c r="G7" s="1423"/>
      <c r="H7" s="1420"/>
      <c r="I7" s="1428" t="s">
        <v>1054</v>
      </c>
      <c r="J7" s="1428" t="s">
        <v>1137</v>
      </c>
    </row>
    <row r="8" spans="1:10" ht="25.5" customHeight="1" thickBot="1">
      <c r="A8" s="1418"/>
      <c r="B8" s="1421"/>
      <c r="C8" s="1422"/>
      <c r="D8" s="1424"/>
      <c r="E8" s="1425"/>
      <c r="F8" s="1425"/>
      <c r="G8" s="1425"/>
      <c r="H8" s="1426"/>
      <c r="I8" s="1429"/>
      <c r="J8" s="1429"/>
    </row>
    <row r="9" spans="1:10" ht="15.75" customHeight="1">
      <c r="A9" s="1430" t="s">
        <v>165</v>
      </c>
      <c r="B9" s="1433" t="s">
        <v>558</v>
      </c>
      <c r="C9" s="1434"/>
      <c r="D9" s="1427" t="s">
        <v>301</v>
      </c>
      <c r="E9" s="875" t="s">
        <v>559</v>
      </c>
      <c r="F9" s="876"/>
      <c r="G9" s="876"/>
      <c r="H9" s="877"/>
      <c r="I9" s="878"/>
      <c r="J9" s="878"/>
    </row>
    <row r="10" spans="1:10" ht="15.75" customHeight="1">
      <c r="A10" s="1431"/>
      <c r="B10" s="1435"/>
      <c r="C10" s="1436"/>
      <c r="D10" s="1427"/>
      <c r="E10" s="875" t="s">
        <v>560</v>
      </c>
      <c r="F10" s="876"/>
      <c r="G10" s="876"/>
      <c r="H10" s="877"/>
      <c r="I10" s="879"/>
      <c r="J10" s="879"/>
    </row>
    <row r="11" spans="1:10" ht="15.75" customHeight="1">
      <c r="A11" s="1431"/>
      <c r="B11" s="1437"/>
      <c r="C11" s="1438"/>
      <c r="D11" s="1441" t="s">
        <v>302</v>
      </c>
      <c r="E11" s="880" t="s">
        <v>303</v>
      </c>
      <c r="F11" s="881"/>
      <c r="G11" s="881"/>
      <c r="H11" s="882"/>
      <c r="I11" s="883"/>
      <c r="J11" s="883"/>
    </row>
    <row r="12" spans="1:10" ht="15.75" customHeight="1">
      <c r="A12" s="1431"/>
      <c r="B12" s="1437"/>
      <c r="C12" s="1438"/>
      <c r="D12" s="1427"/>
      <c r="E12" s="875" t="s">
        <v>561</v>
      </c>
      <c r="F12" s="876"/>
      <c r="G12" s="876"/>
      <c r="H12" s="877"/>
      <c r="I12" s="879"/>
      <c r="J12" s="879"/>
    </row>
    <row r="13" spans="1:10" ht="15.75" customHeight="1">
      <c r="A13" s="1431"/>
      <c r="B13" s="1437"/>
      <c r="C13" s="1438"/>
      <c r="D13" s="1427"/>
      <c r="E13" s="875" t="s">
        <v>304</v>
      </c>
      <c r="F13" s="876"/>
      <c r="G13" s="876"/>
      <c r="H13" s="877"/>
      <c r="I13" s="879"/>
      <c r="J13" s="879"/>
    </row>
    <row r="14" spans="1:10" ht="15.75" customHeight="1">
      <c r="A14" s="1431"/>
      <c r="B14" s="1437"/>
      <c r="C14" s="1438"/>
      <c r="D14" s="1427"/>
      <c r="E14" s="875" t="s">
        <v>101</v>
      </c>
      <c r="F14" s="876"/>
      <c r="G14" s="876"/>
      <c r="H14" s="877"/>
      <c r="I14" s="879"/>
      <c r="J14" s="879"/>
    </row>
    <row r="15" spans="1:10" ht="15.75" customHeight="1">
      <c r="A15" s="1431"/>
      <c r="B15" s="1437"/>
      <c r="C15" s="1438"/>
      <c r="D15" s="1427"/>
      <c r="E15" s="875" t="s">
        <v>562</v>
      </c>
      <c r="F15" s="876"/>
      <c r="G15" s="876"/>
      <c r="H15" s="877"/>
      <c r="I15" s="879"/>
      <c r="J15" s="879"/>
    </row>
    <row r="16" spans="1:10" ht="15.75" customHeight="1">
      <c r="A16" s="1431"/>
      <c r="B16" s="1437"/>
      <c r="C16" s="1438"/>
      <c r="D16" s="1427"/>
      <c r="E16" s="875" t="s">
        <v>563</v>
      </c>
      <c r="F16" s="876"/>
      <c r="G16" s="876"/>
      <c r="H16" s="877"/>
      <c r="I16" s="879"/>
      <c r="J16" s="879"/>
    </row>
    <row r="17" spans="1:10" ht="15.75" customHeight="1" thickBot="1">
      <c r="A17" s="1432"/>
      <c r="B17" s="1439"/>
      <c r="C17" s="1440"/>
      <c r="D17" s="1393"/>
      <c r="E17" s="884" t="s">
        <v>564</v>
      </c>
      <c r="F17" s="885"/>
      <c r="G17" s="885"/>
      <c r="H17" s="886"/>
      <c r="I17" s="887"/>
      <c r="J17" s="887"/>
    </row>
    <row r="18" spans="1:10" ht="15.75" customHeight="1">
      <c r="A18" s="1430" t="s">
        <v>166</v>
      </c>
      <c r="B18" s="1433" t="s">
        <v>565</v>
      </c>
      <c r="C18" s="1434"/>
      <c r="D18" s="1427" t="s">
        <v>301</v>
      </c>
      <c r="E18" s="875" t="s">
        <v>559</v>
      </c>
      <c r="F18" s="876"/>
      <c r="G18" s="876"/>
      <c r="H18" s="877"/>
      <c r="I18" s="888"/>
      <c r="J18" s="888"/>
    </row>
    <row r="19" spans="1:10" ht="15.75" customHeight="1">
      <c r="A19" s="1431"/>
      <c r="B19" s="1435"/>
      <c r="C19" s="1436"/>
      <c r="D19" s="1427"/>
      <c r="E19" s="875" t="s">
        <v>560</v>
      </c>
      <c r="F19" s="876"/>
      <c r="G19" s="876"/>
      <c r="H19" s="877"/>
      <c r="I19" s="889"/>
      <c r="J19" s="889"/>
    </row>
    <row r="20" spans="1:10" ht="15.75" customHeight="1">
      <c r="A20" s="1431"/>
      <c r="B20" s="1437"/>
      <c r="C20" s="1438"/>
      <c r="D20" s="1441" t="s">
        <v>302</v>
      </c>
      <c r="E20" s="880" t="s">
        <v>303</v>
      </c>
      <c r="F20" s="881"/>
      <c r="G20" s="881"/>
      <c r="H20" s="882"/>
      <c r="I20" s="879"/>
      <c r="J20" s="879"/>
    </row>
    <row r="21" spans="1:10" ht="15.75" customHeight="1">
      <c r="A21" s="1431"/>
      <c r="B21" s="1437"/>
      <c r="C21" s="1438"/>
      <c r="D21" s="1427"/>
      <c r="E21" s="875" t="s">
        <v>561</v>
      </c>
      <c r="F21" s="876"/>
      <c r="G21" s="876"/>
      <c r="H21" s="877"/>
      <c r="I21" s="879"/>
      <c r="J21" s="879"/>
    </row>
    <row r="22" spans="1:10" ht="15.75" customHeight="1">
      <c r="A22" s="1431"/>
      <c r="B22" s="1437"/>
      <c r="C22" s="1438"/>
      <c r="D22" s="1427"/>
      <c r="E22" s="875" t="s">
        <v>304</v>
      </c>
      <c r="F22" s="876"/>
      <c r="G22" s="876"/>
      <c r="H22" s="877"/>
      <c r="I22" s="888"/>
      <c r="J22" s="888"/>
    </row>
    <row r="23" spans="1:10" ht="15.75" customHeight="1">
      <c r="A23" s="1431"/>
      <c r="B23" s="1437"/>
      <c r="C23" s="1438"/>
      <c r="D23" s="1427"/>
      <c r="E23" s="875" t="s">
        <v>101</v>
      </c>
      <c r="F23" s="876"/>
      <c r="G23" s="876"/>
      <c r="H23" s="877"/>
      <c r="I23" s="888"/>
      <c r="J23" s="888"/>
    </row>
    <row r="24" spans="1:10" ht="15.75" customHeight="1">
      <c r="A24" s="1431"/>
      <c r="B24" s="1437"/>
      <c r="C24" s="1438"/>
      <c r="D24" s="1427"/>
      <c r="E24" s="875" t="s">
        <v>562</v>
      </c>
      <c r="F24" s="876"/>
      <c r="G24" s="876"/>
      <c r="H24" s="877"/>
      <c r="I24" s="879"/>
      <c r="J24" s="879"/>
    </row>
    <row r="25" spans="1:10" ht="15.75" customHeight="1">
      <c r="A25" s="1431"/>
      <c r="B25" s="1437"/>
      <c r="C25" s="1438"/>
      <c r="D25" s="1427"/>
      <c r="E25" s="875" t="s">
        <v>563</v>
      </c>
      <c r="F25" s="876"/>
      <c r="G25" s="876"/>
      <c r="H25" s="877"/>
      <c r="I25" s="888"/>
      <c r="J25" s="888"/>
    </row>
    <row r="26" spans="1:10" ht="15.75" customHeight="1" thickBot="1">
      <c r="A26" s="1432"/>
      <c r="B26" s="1439"/>
      <c r="C26" s="1440"/>
      <c r="D26" s="1393"/>
      <c r="E26" s="884" t="s">
        <v>564</v>
      </c>
      <c r="F26" s="885"/>
      <c r="G26" s="885"/>
      <c r="H26" s="886"/>
      <c r="I26" s="888"/>
      <c r="J26" s="888"/>
    </row>
    <row r="27" spans="1:10" ht="13.5" customHeight="1">
      <c r="A27" s="1430"/>
      <c r="B27" s="1444" t="s">
        <v>179</v>
      </c>
      <c r="C27" s="1445"/>
      <c r="D27" s="1452" t="s">
        <v>301</v>
      </c>
      <c r="E27" s="890" t="s">
        <v>559</v>
      </c>
      <c r="F27" s="891"/>
      <c r="G27" s="891"/>
      <c r="H27" s="892"/>
      <c r="I27" s="893">
        <v>0</v>
      </c>
      <c r="J27" s="893">
        <v>0</v>
      </c>
    </row>
    <row r="28" spans="1:10" ht="13.5" customHeight="1" thickBot="1">
      <c r="A28" s="1442"/>
      <c r="B28" s="1446"/>
      <c r="C28" s="1447"/>
      <c r="D28" s="1453"/>
      <c r="E28" s="894" t="s">
        <v>560</v>
      </c>
      <c r="F28" s="885"/>
      <c r="G28" s="885"/>
      <c r="H28" s="886"/>
      <c r="I28" s="895"/>
      <c r="J28" s="895"/>
    </row>
    <row r="29" spans="1:10" ht="13.5" customHeight="1">
      <c r="A29" s="1431"/>
      <c r="B29" s="1448"/>
      <c r="C29" s="1449"/>
      <c r="D29" s="1427" t="s">
        <v>302</v>
      </c>
      <c r="E29" s="875" t="s">
        <v>303</v>
      </c>
      <c r="F29" s="876"/>
      <c r="G29" s="876"/>
      <c r="H29" s="877"/>
      <c r="I29" s="897">
        <f>SUM(I20+I11)</f>
        <v>0</v>
      </c>
      <c r="J29" s="897">
        <f>SUM(J20+J11)</f>
        <v>0</v>
      </c>
    </row>
    <row r="30" spans="1:10" ht="13.5" customHeight="1">
      <c r="A30" s="1431"/>
      <c r="B30" s="1448"/>
      <c r="C30" s="1449"/>
      <c r="D30" s="1427"/>
      <c r="E30" s="875" t="s">
        <v>561</v>
      </c>
      <c r="F30" s="876"/>
      <c r="G30" s="876"/>
      <c r="H30" s="877"/>
      <c r="I30" s="897">
        <f>SUM(I12+I21)</f>
        <v>0</v>
      </c>
      <c r="J30" s="897">
        <f>SUM(J12+J21)</f>
        <v>0</v>
      </c>
    </row>
    <row r="31" spans="1:10" ht="13.5" customHeight="1">
      <c r="A31" s="1431"/>
      <c r="B31" s="1448"/>
      <c r="C31" s="1449"/>
      <c r="D31" s="1427"/>
      <c r="E31" s="875" t="s">
        <v>304</v>
      </c>
      <c r="F31" s="876"/>
      <c r="G31" s="876"/>
      <c r="H31" s="877"/>
      <c r="I31" s="897"/>
      <c r="J31" s="897"/>
    </row>
    <row r="32" spans="1:10" ht="13.5" customHeight="1">
      <c r="A32" s="1431"/>
      <c r="B32" s="1448"/>
      <c r="C32" s="1449"/>
      <c r="D32" s="1427"/>
      <c r="E32" s="875" t="s">
        <v>101</v>
      </c>
      <c r="F32" s="876"/>
      <c r="G32" s="876"/>
      <c r="H32" s="877"/>
      <c r="I32" s="898">
        <v>0</v>
      </c>
      <c r="J32" s="898">
        <v>0</v>
      </c>
    </row>
    <row r="33" spans="1:10" ht="13.5" customHeight="1">
      <c r="A33" s="1431"/>
      <c r="B33" s="1448"/>
      <c r="C33" s="1449"/>
      <c r="D33" s="1427"/>
      <c r="E33" s="875" t="s">
        <v>102</v>
      </c>
      <c r="F33" s="876"/>
      <c r="G33" s="876"/>
      <c r="H33" s="877"/>
      <c r="I33" s="879">
        <v>0</v>
      </c>
      <c r="J33" s="879">
        <v>0</v>
      </c>
    </row>
    <row r="34" spans="1:10" ht="13.5" customHeight="1">
      <c r="A34" s="1431"/>
      <c r="B34" s="1448"/>
      <c r="C34" s="1449"/>
      <c r="D34" s="1427"/>
      <c r="E34" s="875" t="s">
        <v>563</v>
      </c>
      <c r="F34" s="876"/>
      <c r="G34" s="876"/>
      <c r="H34" s="877"/>
      <c r="I34" s="898">
        <v>0</v>
      </c>
      <c r="J34" s="898">
        <v>0</v>
      </c>
    </row>
    <row r="35" spans="1:10" ht="13.5" customHeight="1">
      <c r="A35" s="1431"/>
      <c r="B35" s="1448"/>
      <c r="C35" s="1449"/>
      <c r="D35" s="1427"/>
      <c r="E35" s="899" t="s">
        <v>564</v>
      </c>
      <c r="F35" s="876"/>
      <c r="G35" s="876"/>
      <c r="H35" s="877"/>
      <c r="I35" s="900">
        <v>0</v>
      </c>
      <c r="J35" s="900">
        <v>0</v>
      </c>
    </row>
    <row r="36" spans="1:10" ht="13.5" customHeight="1">
      <c r="A36" s="1431"/>
      <c r="B36" s="1448"/>
      <c r="C36" s="1449"/>
      <c r="D36" s="1427"/>
      <c r="E36" s="875" t="s">
        <v>562</v>
      </c>
      <c r="F36" s="876"/>
      <c r="G36" s="876"/>
      <c r="H36" s="877"/>
      <c r="I36" s="898"/>
      <c r="J36" s="898"/>
    </row>
    <row r="37" spans="1:10" ht="13.5" customHeight="1" thickBot="1">
      <c r="A37" s="1443"/>
      <c r="B37" s="1450"/>
      <c r="C37" s="1451"/>
      <c r="D37" s="1453"/>
      <c r="E37" s="884" t="s">
        <v>564</v>
      </c>
      <c r="F37" s="885"/>
      <c r="G37" s="885"/>
      <c r="H37" s="886"/>
      <c r="I37" s="887"/>
      <c r="J37" s="887"/>
    </row>
    <row r="38" spans="1:8" ht="13.5" customHeight="1">
      <c r="A38" s="901"/>
      <c r="B38" s="896"/>
      <c r="C38" s="896"/>
      <c r="D38" s="902"/>
      <c r="E38" s="876"/>
      <c r="F38" s="876"/>
      <c r="G38" s="876"/>
      <c r="H38" s="876"/>
    </row>
  </sheetData>
  <sheetProtection/>
  <mergeCells count="19">
    <mergeCell ref="A27:A37"/>
    <mergeCell ref="B27:C37"/>
    <mergeCell ref="D27:D28"/>
    <mergeCell ref="D29:D37"/>
    <mergeCell ref="A9:A17"/>
    <mergeCell ref="B9:C17"/>
    <mergeCell ref="J7:J8"/>
    <mergeCell ref="A18:A26"/>
    <mergeCell ref="B18:C26"/>
    <mergeCell ref="D18:D19"/>
    <mergeCell ref="D20:D26"/>
    <mergeCell ref="D11:D17"/>
    <mergeCell ref="I7:I8"/>
    <mergeCell ref="A1:I1"/>
    <mergeCell ref="A3:I3"/>
    <mergeCell ref="A7:A8"/>
    <mergeCell ref="B7:C8"/>
    <mergeCell ref="D7:H8"/>
    <mergeCell ref="D9:D10"/>
  </mergeCells>
  <printOptions/>
  <pageMargins left="1.3779527559055118" right="1.3779527559055118" top="0.31496062992125984" bottom="0" header="0.5118110236220472" footer="0.11811023622047245"/>
  <pageSetup firstPageNumber="49" useFirstPageNumber="1" horizontalDpi="600" verticalDpi="600" orientation="landscape" paperSize="9" scale="67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84"/>
  <sheetViews>
    <sheetView zoomScalePageLayoutView="0" workbookViewId="0" topLeftCell="A35">
      <selection activeCell="K79" sqref="K79:K80"/>
    </sheetView>
  </sheetViews>
  <sheetFormatPr defaultColWidth="9.00390625" defaultRowHeight="12.75"/>
  <cols>
    <col min="1" max="1" width="4.875" style="903" customWidth="1"/>
    <col min="2" max="2" width="14.125" style="903" customWidth="1"/>
    <col min="3" max="3" width="13.875" style="903" customWidth="1"/>
    <col min="4" max="4" width="14.125" style="903" customWidth="1"/>
    <col min="5" max="5" width="13.125" style="903" customWidth="1"/>
    <col min="6" max="10" width="12.125" style="903" customWidth="1"/>
    <col min="11" max="11" width="12.75390625" style="903" customWidth="1"/>
    <col min="12" max="16384" width="9.125" style="903" customWidth="1"/>
  </cols>
  <sheetData>
    <row r="2" spans="2:10" ht="12.75">
      <c r="B2" s="1454" t="s">
        <v>566</v>
      </c>
      <c r="C2" s="1454"/>
      <c r="D2" s="1454"/>
      <c r="E2" s="1454"/>
      <c r="F2" s="1454"/>
      <c r="G2" s="1454"/>
      <c r="H2" s="1454"/>
      <c r="I2" s="1454"/>
      <c r="J2" s="1454"/>
    </row>
    <row r="4" spans="2:10" ht="12.75">
      <c r="B4" s="1455" t="s">
        <v>1191</v>
      </c>
      <c r="C4" s="1456"/>
      <c r="D4" s="1456"/>
      <c r="E4" s="1456"/>
      <c r="F4" s="1456"/>
      <c r="G4" s="1456"/>
      <c r="H4" s="1456"/>
      <c r="I4" s="1456"/>
      <c r="J4" s="1456"/>
    </row>
    <row r="5" spans="2:10" ht="12.75">
      <c r="B5" s="904"/>
      <c r="C5" s="905"/>
      <c r="D5" s="905"/>
      <c r="E5" s="905"/>
      <c r="F5" s="905"/>
      <c r="G5" s="905"/>
      <c r="H5" s="905"/>
      <c r="I5" s="905"/>
      <c r="J5" s="905"/>
    </row>
    <row r="6" spans="2:10" ht="12.75">
      <c r="B6" s="904"/>
      <c r="C6" s="905"/>
      <c r="D6" s="905"/>
      <c r="E6" s="905"/>
      <c r="F6" s="905"/>
      <c r="G6" s="905"/>
      <c r="H6" s="905"/>
      <c r="I6" s="905"/>
      <c r="J6" s="905"/>
    </row>
    <row r="7" spans="1:10" ht="12.75">
      <c r="A7" s="906"/>
      <c r="J7" s="907"/>
    </row>
    <row r="8" spans="1:11" ht="12.75" customHeight="1">
      <c r="A8" s="1457" t="s">
        <v>567</v>
      </c>
      <c r="B8" s="1460" t="s">
        <v>568</v>
      </c>
      <c r="C8" s="1461"/>
      <c r="D8" s="1462"/>
      <c r="E8" s="1469" t="s">
        <v>1139</v>
      </c>
      <c r="F8" s="1472" t="s">
        <v>569</v>
      </c>
      <c r="G8" s="1473"/>
      <c r="H8" s="1474"/>
      <c r="I8" s="1474"/>
      <c r="J8" s="908"/>
      <c r="K8" s="908"/>
    </row>
    <row r="9" spans="1:11" ht="12.75">
      <c r="A9" s="1458"/>
      <c r="B9" s="1463"/>
      <c r="C9" s="1464"/>
      <c r="D9" s="1465"/>
      <c r="E9" s="1470"/>
      <c r="F9" s="1472" t="s">
        <v>570</v>
      </c>
      <c r="G9" s="1473"/>
      <c r="H9" s="1472" t="s">
        <v>571</v>
      </c>
      <c r="I9" s="1475"/>
      <c r="J9" s="1476" t="s">
        <v>572</v>
      </c>
      <c r="K9" s="1469" t="s">
        <v>1194</v>
      </c>
    </row>
    <row r="10" spans="1:11" ht="12.75" customHeight="1">
      <c r="A10" s="1458"/>
      <c r="B10" s="1463"/>
      <c r="C10" s="1464"/>
      <c r="D10" s="1465"/>
      <c r="E10" s="1470"/>
      <c r="F10" s="1476" t="s">
        <v>573</v>
      </c>
      <c r="G10" s="1481" t="s">
        <v>574</v>
      </c>
      <c r="H10" s="1476" t="s">
        <v>575</v>
      </c>
      <c r="I10" s="1476" t="s">
        <v>576</v>
      </c>
      <c r="J10" s="1477"/>
      <c r="K10" s="1515"/>
    </row>
    <row r="11" spans="1:11" ht="37.5" customHeight="1">
      <c r="A11" s="1459"/>
      <c r="B11" s="1466"/>
      <c r="C11" s="1467"/>
      <c r="D11" s="1468"/>
      <c r="E11" s="1471"/>
      <c r="F11" s="1478"/>
      <c r="G11" s="1482"/>
      <c r="H11" s="1478"/>
      <c r="I11" s="1478"/>
      <c r="J11" s="1478"/>
      <c r="K11" s="1516"/>
    </row>
    <row r="12" spans="1:11" ht="12.75">
      <c r="A12" s="1483"/>
      <c r="B12" s="1485" t="s">
        <v>577</v>
      </c>
      <c r="C12" s="1486"/>
      <c r="D12" s="1487"/>
      <c r="E12" s="1479"/>
      <c r="F12" s="1479"/>
      <c r="G12" s="1479"/>
      <c r="H12" s="1479"/>
      <c r="I12" s="1479"/>
      <c r="J12" s="1479"/>
      <c r="K12" s="1479"/>
    </row>
    <row r="13" spans="1:11" ht="12.75">
      <c r="A13" s="1484"/>
      <c r="B13" s="1488"/>
      <c r="C13" s="1489"/>
      <c r="D13" s="1490"/>
      <c r="E13" s="1480"/>
      <c r="F13" s="1480"/>
      <c r="G13" s="1480"/>
      <c r="H13" s="1480"/>
      <c r="I13" s="1480"/>
      <c r="J13" s="1480"/>
      <c r="K13" s="1480"/>
    </row>
    <row r="14" spans="1:11" ht="12.75">
      <c r="A14" s="1491" t="s">
        <v>165</v>
      </c>
      <c r="B14" s="1492" t="s">
        <v>578</v>
      </c>
      <c r="C14" s="1493"/>
      <c r="D14" s="1494"/>
      <c r="E14" s="1479">
        <f>SUM(F14+G14+H14+I14)</f>
        <v>17</v>
      </c>
      <c r="F14" s="1479">
        <v>12</v>
      </c>
      <c r="G14" s="1479">
        <v>3</v>
      </c>
      <c r="H14" s="1479">
        <v>1</v>
      </c>
      <c r="I14" s="1479">
        <v>1</v>
      </c>
      <c r="J14" s="1479"/>
      <c r="K14" s="1479">
        <v>17</v>
      </c>
    </row>
    <row r="15" spans="1:11" ht="12.75">
      <c r="A15" s="1484"/>
      <c r="B15" s="1495"/>
      <c r="C15" s="1496"/>
      <c r="D15" s="1497"/>
      <c r="E15" s="1480"/>
      <c r="F15" s="1480"/>
      <c r="G15" s="1480"/>
      <c r="H15" s="1480"/>
      <c r="I15" s="1480"/>
      <c r="J15" s="1480"/>
      <c r="K15" s="1480"/>
    </row>
    <row r="16" spans="1:11" ht="12.75">
      <c r="A16" s="1483" t="s">
        <v>166</v>
      </c>
      <c r="B16" s="1492" t="s">
        <v>579</v>
      </c>
      <c r="C16" s="1493"/>
      <c r="D16" s="1494"/>
      <c r="E16" s="1479">
        <f>SUM(F16+G16+H16+I16)</f>
        <v>3</v>
      </c>
      <c r="F16" s="1479">
        <v>3</v>
      </c>
      <c r="G16" s="1479"/>
      <c r="H16" s="1479"/>
      <c r="I16" s="1479"/>
      <c r="J16" s="1479"/>
      <c r="K16" s="1479">
        <v>3</v>
      </c>
    </row>
    <row r="17" spans="1:11" ht="12.75">
      <c r="A17" s="1484"/>
      <c r="B17" s="1495"/>
      <c r="C17" s="1496"/>
      <c r="D17" s="1497"/>
      <c r="E17" s="1480"/>
      <c r="F17" s="1480"/>
      <c r="G17" s="1480"/>
      <c r="H17" s="1480"/>
      <c r="I17" s="1480"/>
      <c r="J17" s="1480"/>
      <c r="K17" s="1480"/>
    </row>
    <row r="18" spans="1:11" ht="12.75">
      <c r="A18" s="1483" t="s">
        <v>167</v>
      </c>
      <c r="B18" s="1492" t="s">
        <v>580</v>
      </c>
      <c r="C18" s="1493"/>
      <c r="D18" s="1494"/>
      <c r="E18" s="1479">
        <f>SUM(F18+G18+H18+I18)</f>
        <v>21</v>
      </c>
      <c r="F18" s="1479">
        <v>20</v>
      </c>
      <c r="G18" s="1479">
        <v>1</v>
      </c>
      <c r="H18" s="1479"/>
      <c r="I18" s="1479"/>
      <c r="J18" s="1479"/>
      <c r="K18" s="1479">
        <v>21</v>
      </c>
    </row>
    <row r="19" spans="1:11" ht="12.75">
      <c r="A19" s="1484"/>
      <c r="B19" s="1495"/>
      <c r="C19" s="1496"/>
      <c r="D19" s="1497"/>
      <c r="E19" s="1480"/>
      <c r="F19" s="1480"/>
      <c r="G19" s="1480"/>
      <c r="H19" s="1480"/>
      <c r="I19" s="1480"/>
      <c r="J19" s="1480"/>
      <c r="K19" s="1480"/>
    </row>
    <row r="20" spans="1:11" ht="12.75">
      <c r="A20" s="1491" t="s">
        <v>168</v>
      </c>
      <c r="B20" s="1492" t="s">
        <v>581</v>
      </c>
      <c r="C20" s="1493"/>
      <c r="D20" s="1494"/>
      <c r="E20" s="1479">
        <f>SUM(F20+G20+H20+I20)</f>
        <v>32</v>
      </c>
      <c r="F20" s="1479">
        <v>30</v>
      </c>
      <c r="G20" s="1479"/>
      <c r="H20" s="1479">
        <v>2</v>
      </c>
      <c r="I20" s="1479"/>
      <c r="J20" s="1479"/>
      <c r="K20" s="1479">
        <v>32</v>
      </c>
    </row>
    <row r="21" spans="1:11" ht="12.75">
      <c r="A21" s="1484"/>
      <c r="B21" s="1495"/>
      <c r="C21" s="1496"/>
      <c r="D21" s="1497"/>
      <c r="E21" s="1480"/>
      <c r="F21" s="1480"/>
      <c r="G21" s="1480"/>
      <c r="H21" s="1480"/>
      <c r="I21" s="1480"/>
      <c r="J21" s="1480"/>
      <c r="K21" s="1480"/>
    </row>
    <row r="22" spans="1:11" ht="12.75">
      <c r="A22" s="1483" t="s">
        <v>169</v>
      </c>
      <c r="B22" s="1492" t="s">
        <v>582</v>
      </c>
      <c r="C22" s="1493"/>
      <c r="D22" s="1494"/>
      <c r="E22" s="1479">
        <f>SUM(F22+G22+H22+I22)</f>
        <v>23</v>
      </c>
      <c r="F22" s="1479">
        <v>18</v>
      </c>
      <c r="G22" s="1479"/>
      <c r="H22" s="1479">
        <v>5</v>
      </c>
      <c r="I22" s="1479"/>
      <c r="J22" s="1479"/>
      <c r="K22" s="1479">
        <v>23</v>
      </c>
    </row>
    <row r="23" spans="1:11" ht="12.75">
      <c r="A23" s="1484"/>
      <c r="B23" s="1495"/>
      <c r="C23" s="1496"/>
      <c r="D23" s="1497"/>
      <c r="E23" s="1480"/>
      <c r="F23" s="1480"/>
      <c r="G23" s="1480"/>
      <c r="H23" s="1480"/>
      <c r="I23" s="1480"/>
      <c r="J23" s="1480"/>
      <c r="K23" s="1480"/>
    </row>
    <row r="24" spans="1:11" ht="12.75">
      <c r="A24" s="1491" t="s">
        <v>43</v>
      </c>
      <c r="B24" s="1492" t="s">
        <v>583</v>
      </c>
      <c r="C24" s="1493"/>
      <c r="D24" s="1494"/>
      <c r="E24" s="1479">
        <f>SUM(F24+G24+H24+I24)</f>
        <v>13</v>
      </c>
      <c r="F24" s="1479">
        <v>12</v>
      </c>
      <c r="G24" s="1479"/>
      <c r="H24" s="1479">
        <v>1</v>
      </c>
      <c r="I24" s="1479"/>
      <c r="J24" s="1479"/>
      <c r="K24" s="1479">
        <v>13</v>
      </c>
    </row>
    <row r="25" spans="1:11" ht="12.75">
      <c r="A25" s="1484"/>
      <c r="B25" s="1495"/>
      <c r="C25" s="1496"/>
      <c r="D25" s="1497"/>
      <c r="E25" s="1480"/>
      <c r="F25" s="1480"/>
      <c r="G25" s="1480"/>
      <c r="H25" s="1480"/>
      <c r="I25" s="1480"/>
      <c r="J25" s="1480"/>
      <c r="K25" s="1480"/>
    </row>
    <row r="26" spans="1:11" ht="12.75">
      <c r="A26" s="1483" t="s">
        <v>372</v>
      </c>
      <c r="B26" s="1492" t="s">
        <v>585</v>
      </c>
      <c r="C26" s="1493"/>
      <c r="D26" s="1494"/>
      <c r="E26" s="1479">
        <f>SUM(F26+G26+H26+I26)</f>
        <v>25</v>
      </c>
      <c r="F26" s="1479">
        <v>25</v>
      </c>
      <c r="G26" s="1479"/>
      <c r="H26" s="1479"/>
      <c r="I26" s="1479"/>
      <c r="J26" s="1479"/>
      <c r="K26" s="1479">
        <v>25</v>
      </c>
    </row>
    <row r="27" spans="1:11" ht="12.75">
      <c r="A27" s="1484"/>
      <c r="B27" s="1495"/>
      <c r="C27" s="1496"/>
      <c r="D27" s="1497"/>
      <c r="E27" s="1480"/>
      <c r="F27" s="1480"/>
      <c r="G27" s="1480"/>
      <c r="H27" s="1480"/>
      <c r="I27" s="1480"/>
      <c r="J27" s="1480"/>
      <c r="K27" s="1480"/>
    </row>
    <row r="28" spans="1:11" ht="12.75">
      <c r="A28" s="1483" t="s">
        <v>584</v>
      </c>
      <c r="B28" s="1498" t="s">
        <v>1140</v>
      </c>
      <c r="C28" s="1499"/>
      <c r="D28" s="1500"/>
      <c r="E28" s="1479">
        <f>SUM(F28+G28+H28+I28)</f>
        <v>29</v>
      </c>
      <c r="F28" s="1479">
        <v>29</v>
      </c>
      <c r="G28" s="1479"/>
      <c r="H28" s="1479"/>
      <c r="I28" s="1479"/>
      <c r="J28" s="1479"/>
      <c r="K28" s="1479">
        <v>29</v>
      </c>
    </row>
    <row r="29" spans="1:11" ht="24" customHeight="1">
      <c r="A29" s="1484"/>
      <c r="B29" s="1466"/>
      <c r="C29" s="1467"/>
      <c r="D29" s="1468"/>
      <c r="E29" s="1480"/>
      <c r="F29" s="1480"/>
      <c r="G29" s="1480"/>
      <c r="H29" s="1480"/>
      <c r="I29" s="1480"/>
      <c r="J29" s="1480"/>
      <c r="K29" s="1480"/>
    </row>
    <row r="30" spans="1:11" ht="12.75">
      <c r="A30" s="1491" t="s">
        <v>586</v>
      </c>
      <c r="B30" s="1492" t="s">
        <v>588</v>
      </c>
      <c r="C30" s="1493"/>
      <c r="D30" s="1494"/>
      <c r="E30" s="1479">
        <f>SUM(F30+G30+H30+I30)</f>
        <v>13</v>
      </c>
      <c r="F30" s="1479">
        <v>12</v>
      </c>
      <c r="G30" s="1479"/>
      <c r="H30" s="1479"/>
      <c r="I30" s="1479">
        <v>1</v>
      </c>
      <c r="J30" s="1479"/>
      <c r="K30" s="1479">
        <v>13</v>
      </c>
    </row>
    <row r="31" spans="1:11" ht="12.75">
      <c r="A31" s="1484"/>
      <c r="B31" s="1495"/>
      <c r="C31" s="1496"/>
      <c r="D31" s="1497"/>
      <c r="E31" s="1480"/>
      <c r="F31" s="1480"/>
      <c r="G31" s="1480"/>
      <c r="H31" s="1480"/>
      <c r="I31" s="1480"/>
      <c r="J31" s="1480"/>
      <c r="K31" s="1480"/>
    </row>
    <row r="32" spans="1:11" ht="12.75">
      <c r="A32" s="1491" t="s">
        <v>587</v>
      </c>
      <c r="B32" s="1492" t="s">
        <v>590</v>
      </c>
      <c r="C32" s="1493"/>
      <c r="D32" s="1494"/>
      <c r="E32" s="1479">
        <f>SUM(F32+G32+H32+I32)</f>
        <v>23</v>
      </c>
      <c r="F32" s="1479">
        <v>22</v>
      </c>
      <c r="G32" s="1479"/>
      <c r="H32" s="1479">
        <v>1</v>
      </c>
      <c r="I32" s="1479"/>
      <c r="J32" s="1479"/>
      <c r="K32" s="1479">
        <v>23</v>
      </c>
    </row>
    <row r="33" spans="1:11" ht="12.75">
      <c r="A33" s="1484"/>
      <c r="B33" s="1495"/>
      <c r="C33" s="1496"/>
      <c r="D33" s="1497"/>
      <c r="E33" s="1480"/>
      <c r="F33" s="1480"/>
      <c r="G33" s="1480"/>
      <c r="H33" s="1480"/>
      <c r="I33" s="1480"/>
      <c r="J33" s="1480"/>
      <c r="K33" s="1480"/>
    </row>
    <row r="34" spans="1:11" ht="12.75">
      <c r="A34" s="1491" t="s">
        <v>589</v>
      </c>
      <c r="B34" s="1492" t="s">
        <v>592</v>
      </c>
      <c r="C34" s="1493"/>
      <c r="D34" s="1494"/>
      <c r="E34" s="1479">
        <f>SUM(F34+G34+H34+I34)</f>
        <v>20</v>
      </c>
      <c r="F34" s="1479">
        <v>19</v>
      </c>
      <c r="G34" s="1479"/>
      <c r="H34" s="1479">
        <v>1</v>
      </c>
      <c r="I34" s="1479"/>
      <c r="J34" s="1479"/>
      <c r="K34" s="1479">
        <v>20</v>
      </c>
    </row>
    <row r="35" spans="1:11" ht="12.75">
      <c r="A35" s="1484"/>
      <c r="B35" s="1495"/>
      <c r="C35" s="1496"/>
      <c r="D35" s="1497"/>
      <c r="E35" s="1480"/>
      <c r="F35" s="1480"/>
      <c r="G35" s="1480"/>
      <c r="H35" s="1480"/>
      <c r="I35" s="1480"/>
      <c r="J35" s="1480"/>
      <c r="K35" s="1480"/>
    </row>
    <row r="36" spans="1:11" ht="12.75">
      <c r="A36" s="1491" t="s">
        <v>591</v>
      </c>
      <c r="B36" s="1492" t="s">
        <v>594</v>
      </c>
      <c r="C36" s="1493"/>
      <c r="D36" s="1494"/>
      <c r="E36" s="1479">
        <f>SUM(F36+G36+H36+I36)</f>
        <v>18</v>
      </c>
      <c r="F36" s="1479">
        <v>17</v>
      </c>
      <c r="G36" s="1479"/>
      <c r="H36" s="1479">
        <v>1</v>
      </c>
      <c r="I36" s="1479"/>
      <c r="J36" s="1479"/>
      <c r="K36" s="1479">
        <v>18</v>
      </c>
    </row>
    <row r="37" spans="1:11" ht="12.75">
      <c r="A37" s="1484"/>
      <c r="B37" s="1495"/>
      <c r="C37" s="1496"/>
      <c r="D37" s="1497"/>
      <c r="E37" s="1480"/>
      <c r="F37" s="1480"/>
      <c r="G37" s="1480"/>
      <c r="H37" s="1480"/>
      <c r="I37" s="1480"/>
      <c r="J37" s="1480"/>
      <c r="K37" s="1480"/>
    </row>
    <row r="38" spans="1:11" ht="12" customHeight="1">
      <c r="A38" s="1491"/>
      <c r="B38" s="1485" t="s">
        <v>153</v>
      </c>
      <c r="C38" s="1486"/>
      <c r="D38" s="1487"/>
      <c r="E38" s="1501">
        <f>SUM(E14:E37)</f>
        <v>237</v>
      </c>
      <c r="F38" s="1501">
        <f>SUM(F14:F37)</f>
        <v>219</v>
      </c>
      <c r="G38" s="1501">
        <f>SUM(G14:G37)</f>
        <v>4</v>
      </c>
      <c r="H38" s="1501">
        <f>SUM(H14:H37)</f>
        <v>12</v>
      </c>
      <c r="I38" s="1501">
        <f>SUM(I14:I37)</f>
        <v>2</v>
      </c>
      <c r="J38" s="1501"/>
      <c r="K38" s="1501">
        <f>SUM(K14:K37)</f>
        <v>237</v>
      </c>
    </row>
    <row r="39" spans="1:11" ht="12" customHeight="1">
      <c r="A39" s="1484"/>
      <c r="B39" s="1488"/>
      <c r="C39" s="1489"/>
      <c r="D39" s="1490"/>
      <c r="E39" s="1502"/>
      <c r="F39" s="1502"/>
      <c r="G39" s="1502"/>
      <c r="H39" s="1502"/>
      <c r="I39" s="1502"/>
      <c r="J39" s="1502"/>
      <c r="K39" s="1502"/>
    </row>
    <row r="40" spans="1:11" ht="12" customHeight="1">
      <c r="A40" s="1483" t="s">
        <v>593</v>
      </c>
      <c r="B40" s="1485" t="s">
        <v>596</v>
      </c>
      <c r="C40" s="1486"/>
      <c r="D40" s="1487"/>
      <c r="E40" s="1501">
        <f>SUM(F40+G40+H40+I40)</f>
        <v>88</v>
      </c>
      <c r="F40" s="1501">
        <v>61</v>
      </c>
      <c r="G40" s="1501"/>
      <c r="H40" s="1501">
        <v>27</v>
      </c>
      <c r="I40" s="1501"/>
      <c r="J40" s="1501"/>
      <c r="K40" s="1501">
        <v>88</v>
      </c>
    </row>
    <row r="41" spans="1:11" ht="12" customHeight="1">
      <c r="A41" s="1484"/>
      <c r="B41" s="1488"/>
      <c r="C41" s="1489"/>
      <c r="D41" s="1490"/>
      <c r="E41" s="1502"/>
      <c r="F41" s="1502"/>
      <c r="G41" s="1502"/>
      <c r="H41" s="1502"/>
      <c r="I41" s="1502"/>
      <c r="J41" s="1502"/>
      <c r="K41" s="1502"/>
    </row>
    <row r="42" spans="1:10" ht="12.75">
      <c r="A42" s="910"/>
      <c r="B42" s="909"/>
      <c r="C42" s="909"/>
      <c r="D42" s="909"/>
      <c r="E42" s="911"/>
      <c r="F42" s="911"/>
      <c r="G42" s="911"/>
      <c r="H42" s="911"/>
      <c r="I42" s="911"/>
      <c r="J42" s="911"/>
    </row>
    <row r="43" spans="1:10" ht="12.75">
      <c r="A43" s="912"/>
      <c r="B43" s="913"/>
      <c r="C43" s="913"/>
      <c r="D43" s="913"/>
      <c r="E43" s="914"/>
      <c r="F43" s="914"/>
      <c r="G43" s="914"/>
      <c r="H43" s="914"/>
      <c r="I43" s="914"/>
      <c r="J43" s="914"/>
    </row>
    <row r="44" spans="1:10" ht="12.75">
      <c r="A44" s="912"/>
      <c r="B44" s="913"/>
      <c r="C44" s="913"/>
      <c r="D44" s="913"/>
      <c r="E44" s="914"/>
      <c r="F44" s="914"/>
      <c r="G44" s="914"/>
      <c r="H44" s="914"/>
      <c r="I44" s="914"/>
      <c r="J44" s="914"/>
    </row>
    <row r="45" spans="1:10" ht="12.75">
      <c r="A45" s="912"/>
      <c r="B45" s="913"/>
      <c r="C45" s="913"/>
      <c r="D45" s="913"/>
      <c r="E45" s="914"/>
      <c r="F45" s="914"/>
      <c r="G45" s="914"/>
      <c r="H45" s="914"/>
      <c r="I45" s="914"/>
      <c r="J45" s="914"/>
    </row>
    <row r="46" spans="1:10" ht="12.75">
      <c r="A46" s="912"/>
      <c r="B46" s="913"/>
      <c r="C46" s="913"/>
      <c r="D46" s="913"/>
      <c r="E46" s="914"/>
      <c r="F46" s="914"/>
      <c r="G46" s="914"/>
      <c r="H46" s="914"/>
      <c r="I46" s="914"/>
      <c r="J46" s="914"/>
    </row>
    <row r="47" spans="1:10" ht="12.75">
      <c r="A47" s="912"/>
      <c r="B47" s="913"/>
      <c r="C47" s="913"/>
      <c r="D47" s="913"/>
      <c r="E47" s="914"/>
      <c r="F47" s="914"/>
      <c r="G47" s="914"/>
      <c r="H47" s="914"/>
      <c r="I47" s="914"/>
      <c r="J47" s="914"/>
    </row>
    <row r="48" spans="1:10" ht="12.75">
      <c r="A48" s="912"/>
      <c r="B48" s="913"/>
      <c r="C48" s="913"/>
      <c r="D48" s="913"/>
      <c r="E48" s="914"/>
      <c r="F48" s="914"/>
      <c r="G48" s="914"/>
      <c r="H48" s="914"/>
      <c r="I48" s="914"/>
      <c r="J48" s="914"/>
    </row>
    <row r="49" spans="1:11" ht="12.75">
      <c r="A49" s="1483" t="s">
        <v>598</v>
      </c>
      <c r="B49" s="1492" t="s">
        <v>597</v>
      </c>
      <c r="C49" s="1493"/>
      <c r="D49" s="1494"/>
      <c r="E49" s="1479">
        <f>SUM(F49+G49+H49+I49)</f>
        <v>32</v>
      </c>
      <c r="F49" s="1479">
        <v>29</v>
      </c>
      <c r="G49" s="1479"/>
      <c r="H49" s="1479">
        <v>3</v>
      </c>
      <c r="I49" s="1479"/>
      <c r="J49" s="1479"/>
      <c r="K49" s="1479">
        <v>32</v>
      </c>
    </row>
    <row r="50" spans="1:11" ht="12.75">
      <c r="A50" s="1484"/>
      <c r="B50" s="1495"/>
      <c r="C50" s="1496"/>
      <c r="D50" s="1497"/>
      <c r="E50" s="1480"/>
      <c r="F50" s="1480"/>
      <c r="G50" s="1480"/>
      <c r="H50" s="1480"/>
      <c r="I50" s="1480"/>
      <c r="J50" s="1480"/>
      <c r="K50" s="1480"/>
    </row>
    <row r="51" spans="1:11" ht="12.75">
      <c r="A51" s="1491" t="s">
        <v>600</v>
      </c>
      <c r="B51" s="1492" t="s">
        <v>599</v>
      </c>
      <c r="C51" s="1493"/>
      <c r="D51" s="1494"/>
      <c r="E51" s="1479">
        <f>SUM(F51+G51+H51+I51)</f>
        <v>31</v>
      </c>
      <c r="F51" s="1479">
        <v>29</v>
      </c>
      <c r="G51" s="1479"/>
      <c r="H51" s="1479">
        <v>2</v>
      </c>
      <c r="I51" s="1479"/>
      <c r="J51" s="1479"/>
      <c r="K51" s="1479">
        <v>31</v>
      </c>
    </row>
    <row r="52" spans="1:11" ht="12.75">
      <c r="A52" s="1484"/>
      <c r="B52" s="1495"/>
      <c r="C52" s="1496"/>
      <c r="D52" s="1497"/>
      <c r="E52" s="1480"/>
      <c r="F52" s="1480"/>
      <c r="G52" s="1480"/>
      <c r="H52" s="1480"/>
      <c r="I52" s="1480"/>
      <c r="J52" s="1480"/>
      <c r="K52" s="1480"/>
    </row>
    <row r="53" spans="1:11" ht="12.75">
      <c r="A53" s="1491" t="s">
        <v>602</v>
      </c>
      <c r="B53" s="1492" t="s">
        <v>601</v>
      </c>
      <c r="C53" s="1493"/>
      <c r="D53" s="1494"/>
      <c r="E53" s="1479">
        <f>SUM(F53+G53+H53+I53)</f>
        <v>16</v>
      </c>
      <c r="F53" s="1479">
        <v>14</v>
      </c>
      <c r="G53" s="1479"/>
      <c r="H53" s="1479">
        <v>2</v>
      </c>
      <c r="I53" s="1479"/>
      <c r="J53" s="1479"/>
      <c r="K53" s="1479">
        <v>16</v>
      </c>
    </row>
    <row r="54" spans="1:11" ht="12.75">
      <c r="A54" s="1484"/>
      <c r="B54" s="1495"/>
      <c r="C54" s="1496"/>
      <c r="D54" s="1497"/>
      <c r="E54" s="1480"/>
      <c r="F54" s="1480"/>
      <c r="G54" s="1480"/>
      <c r="H54" s="1480"/>
      <c r="I54" s="1480"/>
      <c r="J54" s="1480"/>
      <c r="K54" s="1480"/>
    </row>
    <row r="55" spans="1:11" ht="12.75">
      <c r="A55" s="1483" t="s">
        <v>604</v>
      </c>
      <c r="B55" s="1492" t="s">
        <v>603</v>
      </c>
      <c r="C55" s="1493"/>
      <c r="D55" s="1494"/>
      <c r="E55" s="1479">
        <f>SUM(F55+G55+H55+I55)</f>
        <v>61</v>
      </c>
      <c r="F55" s="1479">
        <v>57</v>
      </c>
      <c r="G55" s="1479"/>
      <c r="H55" s="1479">
        <v>4</v>
      </c>
      <c r="I55" s="1479"/>
      <c r="J55" s="1479"/>
      <c r="K55" s="1479">
        <v>61</v>
      </c>
    </row>
    <row r="56" spans="1:11" ht="12.75">
      <c r="A56" s="1484"/>
      <c r="B56" s="1495"/>
      <c r="C56" s="1496"/>
      <c r="D56" s="1497"/>
      <c r="E56" s="1480"/>
      <c r="F56" s="1480"/>
      <c r="G56" s="1480"/>
      <c r="H56" s="1480"/>
      <c r="I56" s="1480"/>
      <c r="J56" s="1480"/>
      <c r="K56" s="1480"/>
    </row>
    <row r="57" spans="1:11" ht="12.75">
      <c r="A57" s="1491" t="s">
        <v>606</v>
      </c>
      <c r="B57" s="1492" t="s">
        <v>605</v>
      </c>
      <c r="C57" s="1493"/>
      <c r="D57" s="1494"/>
      <c r="E57" s="1479">
        <f>SUM(F57+G57+H57+I57)</f>
        <v>32</v>
      </c>
      <c r="F57" s="1479">
        <v>31</v>
      </c>
      <c r="G57" s="1479"/>
      <c r="H57" s="1479">
        <v>1</v>
      </c>
      <c r="I57" s="1479"/>
      <c r="J57" s="1479"/>
      <c r="K57" s="1479">
        <v>32</v>
      </c>
    </row>
    <row r="58" spans="1:11" ht="12.75">
      <c r="A58" s="1484"/>
      <c r="B58" s="1495"/>
      <c r="C58" s="1496"/>
      <c r="D58" s="1497"/>
      <c r="E58" s="1480"/>
      <c r="F58" s="1480"/>
      <c r="G58" s="1480"/>
      <c r="H58" s="1480"/>
      <c r="I58" s="1480"/>
      <c r="J58" s="1480"/>
      <c r="K58" s="1480"/>
    </row>
    <row r="59" spans="1:11" ht="12.75">
      <c r="A59" s="1491" t="s">
        <v>1141</v>
      </c>
      <c r="B59" s="1492" t="s">
        <v>607</v>
      </c>
      <c r="C59" s="1493"/>
      <c r="D59" s="1494"/>
      <c r="E59" s="1479">
        <f>SUM(F59+G59+H59+I59)</f>
        <v>25</v>
      </c>
      <c r="F59" s="1479">
        <v>23</v>
      </c>
      <c r="G59" s="1479"/>
      <c r="H59" s="1479">
        <v>2</v>
      </c>
      <c r="I59" s="1479"/>
      <c r="J59" s="1479"/>
      <c r="K59" s="1479">
        <v>25</v>
      </c>
    </row>
    <row r="60" spans="1:11" ht="12.75">
      <c r="A60" s="1484"/>
      <c r="B60" s="1495"/>
      <c r="C60" s="1496"/>
      <c r="D60" s="1497"/>
      <c r="E60" s="1480"/>
      <c r="F60" s="1480"/>
      <c r="G60" s="1480"/>
      <c r="H60" s="1480"/>
      <c r="I60" s="1480"/>
      <c r="J60" s="1480"/>
      <c r="K60" s="1480"/>
    </row>
    <row r="61" spans="1:11" ht="12.75">
      <c r="A61" s="1491" t="s">
        <v>609</v>
      </c>
      <c r="B61" s="1492" t="s">
        <v>608</v>
      </c>
      <c r="C61" s="1493"/>
      <c r="D61" s="1494"/>
      <c r="E61" s="1479">
        <f>SUM(F61+G61+H61+I61)</f>
        <v>16</v>
      </c>
      <c r="F61" s="1479">
        <v>15</v>
      </c>
      <c r="G61" s="1479"/>
      <c r="H61" s="1479">
        <v>1</v>
      </c>
      <c r="I61" s="1479"/>
      <c r="J61" s="1479"/>
      <c r="K61" s="1479">
        <v>16</v>
      </c>
    </row>
    <row r="62" spans="1:11" ht="12.75">
      <c r="A62" s="1484"/>
      <c r="B62" s="1495"/>
      <c r="C62" s="1496"/>
      <c r="D62" s="1497"/>
      <c r="E62" s="1480"/>
      <c r="F62" s="1480"/>
      <c r="G62" s="1480"/>
      <c r="H62" s="1480"/>
      <c r="I62" s="1480"/>
      <c r="J62" s="1480"/>
      <c r="K62" s="1480"/>
    </row>
    <row r="63" spans="1:11" ht="12.75">
      <c r="A63" s="1491" t="s">
        <v>611</v>
      </c>
      <c r="B63" s="1492" t="s">
        <v>610</v>
      </c>
      <c r="C63" s="1493"/>
      <c r="D63" s="1494"/>
      <c r="E63" s="1479">
        <f>SUM(F63+G63+H63+I63)</f>
        <v>16</v>
      </c>
      <c r="F63" s="1479">
        <v>15</v>
      </c>
      <c r="G63" s="1479"/>
      <c r="H63" s="1479">
        <v>1</v>
      </c>
      <c r="I63" s="1479"/>
      <c r="J63" s="1479"/>
      <c r="K63" s="1479">
        <v>16</v>
      </c>
    </row>
    <row r="64" spans="1:11" ht="12.75">
      <c r="A64" s="1484"/>
      <c r="B64" s="1495"/>
      <c r="C64" s="1496"/>
      <c r="D64" s="1497"/>
      <c r="E64" s="1480"/>
      <c r="F64" s="1480"/>
      <c r="G64" s="1480"/>
      <c r="H64" s="1480"/>
      <c r="I64" s="1480"/>
      <c r="J64" s="1480"/>
      <c r="K64" s="1480"/>
    </row>
    <row r="65" spans="1:11" ht="12.75">
      <c r="A65" s="1491" t="s">
        <v>613</v>
      </c>
      <c r="B65" s="1492" t="s">
        <v>612</v>
      </c>
      <c r="C65" s="1493"/>
      <c r="D65" s="1494"/>
      <c r="E65" s="1479">
        <f>SUM(F65+G65+H65+I65)</f>
        <v>16</v>
      </c>
      <c r="F65" s="1479">
        <v>14</v>
      </c>
      <c r="G65" s="1479"/>
      <c r="H65" s="1479">
        <v>2</v>
      </c>
      <c r="I65" s="1479"/>
      <c r="J65" s="1479"/>
      <c r="K65" s="1479">
        <v>16</v>
      </c>
    </row>
    <row r="66" spans="1:11" ht="12.75">
      <c r="A66" s="1484"/>
      <c r="B66" s="1495"/>
      <c r="C66" s="1496"/>
      <c r="D66" s="1497"/>
      <c r="E66" s="1480"/>
      <c r="F66" s="1480"/>
      <c r="G66" s="1480"/>
      <c r="H66" s="1480"/>
      <c r="I66" s="1480"/>
      <c r="J66" s="1480"/>
      <c r="K66" s="1480"/>
    </row>
    <row r="67" spans="1:11" ht="12.75">
      <c r="A67" s="1491" t="s">
        <v>615</v>
      </c>
      <c r="B67" s="1492" t="s">
        <v>614</v>
      </c>
      <c r="C67" s="1493"/>
      <c r="D67" s="1494"/>
      <c r="E67" s="1479">
        <f>SUM(F67+G67+H67+I67)</f>
        <v>146</v>
      </c>
      <c r="F67" s="1479">
        <v>146</v>
      </c>
      <c r="G67" s="1479"/>
      <c r="H67" s="1479"/>
      <c r="I67" s="1479"/>
      <c r="J67" s="1479"/>
      <c r="K67" s="1479">
        <v>152</v>
      </c>
    </row>
    <row r="68" spans="1:11" ht="12.75">
      <c r="A68" s="1484"/>
      <c r="B68" s="1495"/>
      <c r="C68" s="1496"/>
      <c r="D68" s="1497"/>
      <c r="E68" s="1480"/>
      <c r="F68" s="1480"/>
      <c r="G68" s="1480"/>
      <c r="H68" s="1480"/>
      <c r="I68" s="1480"/>
      <c r="J68" s="1480"/>
      <c r="K68" s="1480"/>
    </row>
    <row r="69" spans="1:11" ht="12.75">
      <c r="A69" s="1491" t="s">
        <v>617</v>
      </c>
      <c r="B69" s="1492" t="s">
        <v>616</v>
      </c>
      <c r="C69" s="1493"/>
      <c r="D69" s="1494"/>
      <c r="E69" s="1479">
        <f>SUM(F69+G69+H69+I69)</f>
        <v>115</v>
      </c>
      <c r="F69" s="1479">
        <v>69</v>
      </c>
      <c r="G69" s="1479">
        <v>1</v>
      </c>
      <c r="H69" s="1479">
        <v>45</v>
      </c>
      <c r="I69" s="1479"/>
      <c r="J69" s="1479"/>
      <c r="K69" s="1479">
        <v>115</v>
      </c>
    </row>
    <row r="70" spans="1:11" ht="12.75">
      <c r="A70" s="1484"/>
      <c r="B70" s="1495"/>
      <c r="C70" s="1496"/>
      <c r="D70" s="1497"/>
      <c r="E70" s="1480"/>
      <c r="F70" s="1480"/>
      <c r="G70" s="1480"/>
      <c r="H70" s="1480"/>
      <c r="I70" s="1480"/>
      <c r="J70" s="1480"/>
      <c r="K70" s="1480"/>
    </row>
    <row r="71" spans="1:11" ht="12.75">
      <c r="A71" s="1491" t="s">
        <v>618</v>
      </c>
      <c r="B71" s="1492" t="s">
        <v>310</v>
      </c>
      <c r="C71" s="1493"/>
      <c r="D71" s="1494"/>
      <c r="E71" s="1479">
        <f>SUM(F71+G71+H71+I71)</f>
        <v>168</v>
      </c>
      <c r="F71" s="1479">
        <v>135</v>
      </c>
      <c r="G71" s="1479">
        <v>9</v>
      </c>
      <c r="H71" s="1479">
        <v>22</v>
      </c>
      <c r="I71" s="1479">
        <v>2</v>
      </c>
      <c r="J71" s="1479"/>
      <c r="K71" s="1479">
        <v>168</v>
      </c>
    </row>
    <row r="72" spans="1:11" ht="12" customHeight="1">
      <c r="A72" s="1484"/>
      <c r="B72" s="1495"/>
      <c r="C72" s="1496"/>
      <c r="D72" s="1497"/>
      <c r="E72" s="1480"/>
      <c r="F72" s="1480"/>
      <c r="G72" s="1480"/>
      <c r="H72" s="1480"/>
      <c r="I72" s="1480"/>
      <c r="J72" s="1480"/>
      <c r="K72" s="1480"/>
    </row>
    <row r="73" spans="1:11" ht="12.75">
      <c r="A73" s="1491" t="s">
        <v>620</v>
      </c>
      <c r="B73" s="1492" t="s">
        <v>619</v>
      </c>
      <c r="C73" s="1493"/>
      <c r="D73" s="1494"/>
      <c r="E73" s="1479">
        <f>SUM(F73+G73+H73+I73)</f>
        <v>25</v>
      </c>
      <c r="F73" s="1479">
        <v>25</v>
      </c>
      <c r="G73" s="1479"/>
      <c r="H73" s="1479"/>
      <c r="I73" s="1479"/>
      <c r="J73" s="1479"/>
      <c r="K73" s="1479">
        <v>25</v>
      </c>
    </row>
    <row r="74" spans="1:11" ht="11.25" customHeight="1">
      <c r="A74" s="1484"/>
      <c r="B74" s="1495"/>
      <c r="C74" s="1496"/>
      <c r="D74" s="1497"/>
      <c r="E74" s="1480"/>
      <c r="F74" s="1480"/>
      <c r="G74" s="1480"/>
      <c r="H74" s="1480"/>
      <c r="I74" s="1480"/>
      <c r="J74" s="1480"/>
      <c r="K74" s="1480"/>
    </row>
    <row r="75" spans="1:11" ht="11.25" customHeight="1">
      <c r="A75" s="1491" t="s">
        <v>1142</v>
      </c>
      <c r="B75" s="1492" t="s">
        <v>621</v>
      </c>
      <c r="C75" s="1493"/>
      <c r="D75" s="1494"/>
      <c r="E75" s="1479">
        <f>SUM(F75+G75+H75+I75)</f>
        <v>11</v>
      </c>
      <c r="F75" s="1479">
        <v>11</v>
      </c>
      <c r="G75" s="915"/>
      <c r="H75" s="915"/>
      <c r="I75" s="915"/>
      <c r="J75" s="915"/>
      <c r="K75" s="1479">
        <v>11</v>
      </c>
    </row>
    <row r="76" spans="1:11" ht="11.25" customHeight="1">
      <c r="A76" s="1484"/>
      <c r="B76" s="1495"/>
      <c r="C76" s="1496"/>
      <c r="D76" s="1497"/>
      <c r="E76" s="1480"/>
      <c r="F76" s="1480"/>
      <c r="G76" s="915"/>
      <c r="H76" s="915"/>
      <c r="I76" s="915"/>
      <c r="J76" s="915"/>
      <c r="K76" s="1480"/>
    </row>
    <row r="77" spans="1:11" ht="12" customHeight="1">
      <c r="A77" s="1483"/>
      <c r="B77" s="1503" t="s">
        <v>622</v>
      </c>
      <c r="C77" s="1504"/>
      <c r="D77" s="1505"/>
      <c r="E77" s="1501">
        <f>SUM(E49:E76)</f>
        <v>710</v>
      </c>
      <c r="F77" s="1501">
        <f>SUM(F49:F76)</f>
        <v>613</v>
      </c>
      <c r="G77" s="1501">
        <f>SUM(G49:G74)</f>
        <v>10</v>
      </c>
      <c r="H77" s="1501">
        <f>SUM(H49:H74)</f>
        <v>85</v>
      </c>
      <c r="I77" s="1501">
        <f>SUM(I49:I74)</f>
        <v>2</v>
      </c>
      <c r="J77" s="1501">
        <f>SUM(J49:J74)</f>
        <v>0</v>
      </c>
      <c r="K77" s="1501">
        <f>SUM(K49:K76)</f>
        <v>716</v>
      </c>
    </row>
    <row r="78" spans="1:11" ht="12" customHeight="1">
      <c r="A78" s="1484"/>
      <c r="B78" s="1506"/>
      <c r="C78" s="1507"/>
      <c r="D78" s="1508"/>
      <c r="E78" s="1502"/>
      <c r="F78" s="1502"/>
      <c r="G78" s="1502"/>
      <c r="H78" s="1502"/>
      <c r="I78" s="1502"/>
      <c r="J78" s="1502"/>
      <c r="K78" s="1502"/>
    </row>
    <row r="79" spans="1:11" ht="12" customHeight="1">
      <c r="A79" s="1483"/>
      <c r="B79" s="1509" t="s">
        <v>623</v>
      </c>
      <c r="C79" s="1510"/>
      <c r="D79" s="1511"/>
      <c r="E79" s="1501">
        <f aca="true" t="shared" si="0" ref="E79:J79">SUM(E77+E40+E38)</f>
        <v>1035</v>
      </c>
      <c r="F79" s="1501">
        <f t="shared" si="0"/>
        <v>893</v>
      </c>
      <c r="G79" s="1501">
        <f t="shared" si="0"/>
        <v>14</v>
      </c>
      <c r="H79" s="1501">
        <f t="shared" si="0"/>
        <v>124</v>
      </c>
      <c r="I79" s="1501">
        <f t="shared" si="0"/>
        <v>4</v>
      </c>
      <c r="J79" s="1501">
        <f t="shared" si="0"/>
        <v>0</v>
      </c>
      <c r="K79" s="1501">
        <f>SUM(K77+K40+K38)</f>
        <v>1041</v>
      </c>
    </row>
    <row r="80" spans="1:11" ht="12" customHeight="1">
      <c r="A80" s="1484"/>
      <c r="B80" s="1512"/>
      <c r="C80" s="1513"/>
      <c r="D80" s="1514"/>
      <c r="E80" s="1502"/>
      <c r="F80" s="1502"/>
      <c r="G80" s="1502"/>
      <c r="H80" s="1502"/>
      <c r="I80" s="1502"/>
      <c r="J80" s="1502"/>
      <c r="K80" s="1502"/>
    </row>
    <row r="81" ht="12.75">
      <c r="J81" s="916"/>
    </row>
    <row r="82" ht="12.75">
      <c r="J82" s="916"/>
    </row>
    <row r="83" ht="12.75">
      <c r="J83" s="916"/>
    </row>
    <row r="84" ht="12.75">
      <c r="J84" s="916"/>
    </row>
  </sheetData>
  <sheetProtection/>
  <mergeCells count="289">
    <mergeCell ref="K79:K80"/>
    <mergeCell ref="K75:K76"/>
    <mergeCell ref="K65:K66"/>
    <mergeCell ref="K67:K68"/>
    <mergeCell ref="K69:K70"/>
    <mergeCell ref="K71:K72"/>
    <mergeCell ref="K73:K74"/>
    <mergeCell ref="K77:K78"/>
    <mergeCell ref="K53:K54"/>
    <mergeCell ref="K55:K56"/>
    <mergeCell ref="K57:K58"/>
    <mergeCell ref="K59:K60"/>
    <mergeCell ref="K61:K62"/>
    <mergeCell ref="K63:K64"/>
    <mergeCell ref="K34:K35"/>
    <mergeCell ref="K36:K37"/>
    <mergeCell ref="K38:K39"/>
    <mergeCell ref="K40:K41"/>
    <mergeCell ref="K49:K50"/>
    <mergeCell ref="K51:K52"/>
    <mergeCell ref="K22:K23"/>
    <mergeCell ref="K24:K25"/>
    <mergeCell ref="K26:K27"/>
    <mergeCell ref="K28:K29"/>
    <mergeCell ref="K30:K31"/>
    <mergeCell ref="K32:K33"/>
    <mergeCell ref="K9:K11"/>
    <mergeCell ref="K12:K13"/>
    <mergeCell ref="K14:K15"/>
    <mergeCell ref="K16:K17"/>
    <mergeCell ref="K18:K19"/>
    <mergeCell ref="K20:K21"/>
    <mergeCell ref="J79:J80"/>
    <mergeCell ref="I77:I78"/>
    <mergeCell ref="J77:J78"/>
    <mergeCell ref="A79:A80"/>
    <mergeCell ref="B79:D80"/>
    <mergeCell ref="E79:E80"/>
    <mergeCell ref="F79:F80"/>
    <mergeCell ref="G79:G80"/>
    <mergeCell ref="H79:H80"/>
    <mergeCell ref="I79:I80"/>
    <mergeCell ref="A77:A78"/>
    <mergeCell ref="B77:D78"/>
    <mergeCell ref="E77:E78"/>
    <mergeCell ref="F77:F78"/>
    <mergeCell ref="G77:G78"/>
    <mergeCell ref="H77:H78"/>
    <mergeCell ref="I73:I74"/>
    <mergeCell ref="J73:J74"/>
    <mergeCell ref="A75:A76"/>
    <mergeCell ref="B75:D76"/>
    <mergeCell ref="E75:E76"/>
    <mergeCell ref="F75:F76"/>
    <mergeCell ref="A73:A74"/>
    <mergeCell ref="B73:D74"/>
    <mergeCell ref="E73:E74"/>
    <mergeCell ref="F73:F74"/>
    <mergeCell ref="G73:G74"/>
    <mergeCell ref="H73:H74"/>
    <mergeCell ref="A71:A72"/>
    <mergeCell ref="B71:D72"/>
    <mergeCell ref="E71:E72"/>
    <mergeCell ref="F71:F72"/>
    <mergeCell ref="G71:G72"/>
    <mergeCell ref="H71:H72"/>
    <mergeCell ref="I71:I72"/>
    <mergeCell ref="J71:J72"/>
    <mergeCell ref="J67:J68"/>
    <mergeCell ref="A69:A70"/>
    <mergeCell ref="B69:D70"/>
    <mergeCell ref="E69:E70"/>
    <mergeCell ref="F69:F70"/>
    <mergeCell ref="G69:G70"/>
    <mergeCell ref="H69:H70"/>
    <mergeCell ref="I69:I70"/>
    <mergeCell ref="J69:J70"/>
    <mergeCell ref="I65:I66"/>
    <mergeCell ref="J65:J66"/>
    <mergeCell ref="A67:A68"/>
    <mergeCell ref="B67:D68"/>
    <mergeCell ref="E67:E68"/>
    <mergeCell ref="F67:F68"/>
    <mergeCell ref="G67:G68"/>
    <mergeCell ref="H67:H68"/>
    <mergeCell ref="I67:I68"/>
    <mergeCell ref="A65:A66"/>
    <mergeCell ref="B65:D66"/>
    <mergeCell ref="E65:E66"/>
    <mergeCell ref="F65:F66"/>
    <mergeCell ref="G65:G66"/>
    <mergeCell ref="H65:H66"/>
    <mergeCell ref="A63:A64"/>
    <mergeCell ref="B63:D64"/>
    <mergeCell ref="E63:E64"/>
    <mergeCell ref="F63:F64"/>
    <mergeCell ref="G63:G64"/>
    <mergeCell ref="H63:H64"/>
    <mergeCell ref="I63:I64"/>
    <mergeCell ref="J63:J64"/>
    <mergeCell ref="J59:J60"/>
    <mergeCell ref="A61:A62"/>
    <mergeCell ref="B61:D62"/>
    <mergeCell ref="E61:E62"/>
    <mergeCell ref="F61:F62"/>
    <mergeCell ref="G61:G62"/>
    <mergeCell ref="H61:H62"/>
    <mergeCell ref="I61:I62"/>
    <mergeCell ref="J61:J62"/>
    <mergeCell ref="I57:I58"/>
    <mergeCell ref="J57:J58"/>
    <mergeCell ref="A59:A60"/>
    <mergeCell ref="B59:D60"/>
    <mergeCell ref="E59:E60"/>
    <mergeCell ref="F59:F60"/>
    <mergeCell ref="G59:G60"/>
    <mergeCell ref="H59:H60"/>
    <mergeCell ref="I59:I60"/>
    <mergeCell ref="A57:A58"/>
    <mergeCell ref="B57:D58"/>
    <mergeCell ref="E57:E58"/>
    <mergeCell ref="F57:F58"/>
    <mergeCell ref="G57:G58"/>
    <mergeCell ref="H57:H58"/>
    <mergeCell ref="A55:A56"/>
    <mergeCell ref="B55:D56"/>
    <mergeCell ref="E55:E56"/>
    <mergeCell ref="F55:F56"/>
    <mergeCell ref="G55:G56"/>
    <mergeCell ref="H55:H56"/>
    <mergeCell ref="I55:I56"/>
    <mergeCell ref="J55:J56"/>
    <mergeCell ref="J51:J52"/>
    <mergeCell ref="A53:A54"/>
    <mergeCell ref="B53:D54"/>
    <mergeCell ref="E53:E54"/>
    <mergeCell ref="F53:F54"/>
    <mergeCell ref="G53:G54"/>
    <mergeCell ref="H53:H54"/>
    <mergeCell ref="I53:I54"/>
    <mergeCell ref="J53:J54"/>
    <mergeCell ref="I49:I50"/>
    <mergeCell ref="J49:J50"/>
    <mergeCell ref="A51:A52"/>
    <mergeCell ref="B51:D52"/>
    <mergeCell ref="E51:E52"/>
    <mergeCell ref="F51:F52"/>
    <mergeCell ref="G51:G52"/>
    <mergeCell ref="H51:H52"/>
    <mergeCell ref="I51:I52"/>
    <mergeCell ref="A49:A50"/>
    <mergeCell ref="B49:D50"/>
    <mergeCell ref="E49:E50"/>
    <mergeCell ref="F49:F50"/>
    <mergeCell ref="G49:G50"/>
    <mergeCell ref="H49:H50"/>
    <mergeCell ref="A40:A41"/>
    <mergeCell ref="B40:D41"/>
    <mergeCell ref="E40:E41"/>
    <mergeCell ref="F40:F41"/>
    <mergeCell ref="G40:G41"/>
    <mergeCell ref="H40:H41"/>
    <mergeCell ref="I40:I41"/>
    <mergeCell ref="J40:J41"/>
    <mergeCell ref="J36:J37"/>
    <mergeCell ref="A38:A39"/>
    <mergeCell ref="B38:D39"/>
    <mergeCell ref="E38:E39"/>
    <mergeCell ref="F38:F39"/>
    <mergeCell ref="G38:G39"/>
    <mergeCell ref="H38:H39"/>
    <mergeCell ref="I38:I39"/>
    <mergeCell ref="J38:J39"/>
    <mergeCell ref="I34:I35"/>
    <mergeCell ref="J34:J35"/>
    <mergeCell ref="A36:A37"/>
    <mergeCell ref="B36:D37"/>
    <mergeCell ref="E36:E37"/>
    <mergeCell ref="F36:F37"/>
    <mergeCell ref="G36:G37"/>
    <mergeCell ref="H36:H37"/>
    <mergeCell ref="I36:I37"/>
    <mergeCell ref="A34:A35"/>
    <mergeCell ref="B34:D35"/>
    <mergeCell ref="E34:E35"/>
    <mergeCell ref="F34:F35"/>
    <mergeCell ref="G34:G35"/>
    <mergeCell ref="H34:H35"/>
    <mergeCell ref="A32:A33"/>
    <mergeCell ref="B32:D33"/>
    <mergeCell ref="E32:E33"/>
    <mergeCell ref="F32:F33"/>
    <mergeCell ref="G32:G33"/>
    <mergeCell ref="H32:H33"/>
    <mergeCell ref="I32:I33"/>
    <mergeCell ref="J32:J33"/>
    <mergeCell ref="J28:J29"/>
    <mergeCell ref="A30:A31"/>
    <mergeCell ref="B30:D31"/>
    <mergeCell ref="E30:E31"/>
    <mergeCell ref="F30:F31"/>
    <mergeCell ref="G30:G31"/>
    <mergeCell ref="H30:H31"/>
    <mergeCell ref="I30:I31"/>
    <mergeCell ref="J30:J31"/>
    <mergeCell ref="I26:I27"/>
    <mergeCell ref="J26:J27"/>
    <mergeCell ref="A28:A29"/>
    <mergeCell ref="B28:D29"/>
    <mergeCell ref="E28:E29"/>
    <mergeCell ref="F28:F29"/>
    <mergeCell ref="G28:G29"/>
    <mergeCell ref="H28:H29"/>
    <mergeCell ref="I28:I29"/>
    <mergeCell ref="A26:A27"/>
    <mergeCell ref="B26:D27"/>
    <mergeCell ref="E26:E27"/>
    <mergeCell ref="F26:F27"/>
    <mergeCell ref="G26:G27"/>
    <mergeCell ref="H26:H27"/>
    <mergeCell ref="J22:J23"/>
    <mergeCell ref="A24:A25"/>
    <mergeCell ref="B24:D25"/>
    <mergeCell ref="E24:E25"/>
    <mergeCell ref="F24:F25"/>
    <mergeCell ref="G24:G25"/>
    <mergeCell ref="H24:H25"/>
    <mergeCell ref="I24:I25"/>
    <mergeCell ref="J24:J25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A20:A21"/>
    <mergeCell ref="B20:D21"/>
    <mergeCell ref="E20:E21"/>
    <mergeCell ref="F20:F21"/>
    <mergeCell ref="G20:G21"/>
    <mergeCell ref="H20:H21"/>
    <mergeCell ref="A18:A19"/>
    <mergeCell ref="B18:D19"/>
    <mergeCell ref="E18:E19"/>
    <mergeCell ref="F18:F19"/>
    <mergeCell ref="G18:G19"/>
    <mergeCell ref="H18:H19"/>
    <mergeCell ref="I18:I19"/>
    <mergeCell ref="J18:J19"/>
    <mergeCell ref="J14:J15"/>
    <mergeCell ref="A16:A17"/>
    <mergeCell ref="B16:D17"/>
    <mergeCell ref="E16:E17"/>
    <mergeCell ref="F16:F17"/>
    <mergeCell ref="G16:G17"/>
    <mergeCell ref="H16:H17"/>
    <mergeCell ref="I16:I17"/>
    <mergeCell ref="J16:J17"/>
    <mergeCell ref="I12:I13"/>
    <mergeCell ref="J12:J13"/>
    <mergeCell ref="A14:A15"/>
    <mergeCell ref="B14:D15"/>
    <mergeCell ref="E14:E15"/>
    <mergeCell ref="F14:F15"/>
    <mergeCell ref="G14:G15"/>
    <mergeCell ref="H14:H15"/>
    <mergeCell ref="I14:I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0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6.875" style="917" customWidth="1"/>
    <col min="2" max="4" width="9.125" style="917" customWidth="1"/>
    <col min="5" max="5" width="23.625" style="917" customWidth="1"/>
    <col min="6" max="6" width="20.875" style="917" customWidth="1"/>
    <col min="7" max="7" width="18.375" style="917" customWidth="1"/>
    <col min="8" max="8" width="21.125" style="917" customWidth="1"/>
    <col min="9" max="9" width="18.375" style="917" customWidth="1"/>
    <col min="10" max="16384" width="9.125" style="917" customWidth="1"/>
  </cols>
  <sheetData>
    <row r="2" spans="1:9" ht="15.75">
      <c r="A2" s="1517" t="s">
        <v>624</v>
      </c>
      <c r="B2" s="1517"/>
      <c r="C2" s="1517"/>
      <c r="D2" s="1517"/>
      <c r="E2" s="1517"/>
      <c r="F2" s="1518"/>
      <c r="G2" s="1518"/>
      <c r="H2" s="1518"/>
      <c r="I2" s="1518"/>
    </row>
    <row r="3" spans="1:9" ht="18" customHeight="1">
      <c r="A3" s="1517" t="s">
        <v>1143</v>
      </c>
      <c r="B3" s="1517"/>
      <c r="C3" s="1517"/>
      <c r="D3" s="1517"/>
      <c r="E3" s="1517"/>
      <c r="F3" s="1518"/>
      <c r="G3" s="1518"/>
      <c r="H3" s="1518"/>
      <c r="I3" s="1518"/>
    </row>
    <row r="7" spans="1:9" ht="16.5" customHeight="1">
      <c r="A7" s="918"/>
      <c r="B7" s="918"/>
      <c r="C7" s="918"/>
      <c r="D7" s="918"/>
      <c r="E7" s="918"/>
      <c r="F7" s="918"/>
      <c r="G7" s="918"/>
      <c r="H7" s="918"/>
      <c r="I7" s="919" t="s">
        <v>183</v>
      </c>
    </row>
    <row r="8" spans="1:9" ht="21.75" customHeight="1">
      <c r="A8" s="1519" t="s">
        <v>281</v>
      </c>
      <c r="B8" s="1521" t="s">
        <v>625</v>
      </c>
      <c r="C8" s="1521"/>
      <c r="D8" s="1521"/>
      <c r="E8" s="1521"/>
      <c r="F8" s="1523" t="s">
        <v>626</v>
      </c>
      <c r="G8" s="1524"/>
      <c r="H8" s="1523" t="s">
        <v>627</v>
      </c>
      <c r="I8" s="1524"/>
    </row>
    <row r="9" spans="1:9" ht="27" customHeight="1">
      <c r="A9" s="1520"/>
      <c r="B9" s="1522"/>
      <c r="C9" s="1522"/>
      <c r="D9" s="1522"/>
      <c r="E9" s="1522"/>
      <c r="F9" s="920" t="s">
        <v>628</v>
      </c>
      <c r="G9" s="920" t="s">
        <v>629</v>
      </c>
      <c r="H9" s="920" t="s">
        <v>628</v>
      </c>
      <c r="I9" s="920" t="s">
        <v>629</v>
      </c>
    </row>
    <row r="10" spans="1:9" ht="21.75" customHeight="1">
      <c r="A10" s="921" t="s">
        <v>165</v>
      </c>
      <c r="B10" s="922" t="s">
        <v>630</v>
      </c>
      <c r="C10" s="923"/>
      <c r="D10" s="923"/>
      <c r="E10" s="923"/>
      <c r="F10" s="924" t="s">
        <v>631</v>
      </c>
      <c r="G10" s="925">
        <v>537</v>
      </c>
      <c r="H10" s="926" t="s">
        <v>632</v>
      </c>
      <c r="I10" s="925">
        <v>112532</v>
      </c>
    </row>
    <row r="11" spans="1:9" ht="21.75" customHeight="1">
      <c r="A11" s="921" t="s">
        <v>166</v>
      </c>
      <c r="B11" s="922" t="s">
        <v>633</v>
      </c>
      <c r="C11" s="923"/>
      <c r="D11" s="923"/>
      <c r="E11" s="923"/>
      <c r="F11" s="924" t="s">
        <v>631</v>
      </c>
      <c r="G11" s="925"/>
      <c r="H11" s="926" t="s">
        <v>632</v>
      </c>
      <c r="I11" s="925">
        <v>28210</v>
      </c>
    </row>
    <row r="12" spans="1:9" ht="21.75" customHeight="1">
      <c r="A12" s="921" t="s">
        <v>167</v>
      </c>
      <c r="B12" s="922" t="s">
        <v>634</v>
      </c>
      <c r="C12" s="923"/>
      <c r="D12" s="923"/>
      <c r="E12" s="923"/>
      <c r="F12" s="926" t="s">
        <v>631</v>
      </c>
      <c r="G12" s="925"/>
      <c r="H12" s="926" t="s">
        <v>632</v>
      </c>
      <c r="I12" s="925">
        <v>702</v>
      </c>
    </row>
    <row r="13" spans="1:9" ht="21.75" customHeight="1">
      <c r="A13" s="921" t="s">
        <v>168</v>
      </c>
      <c r="B13" s="923" t="s">
        <v>635</v>
      </c>
      <c r="C13" s="923"/>
      <c r="D13" s="923"/>
      <c r="E13" s="923"/>
      <c r="F13" s="924"/>
      <c r="G13" s="925"/>
      <c r="H13" s="926" t="s">
        <v>636</v>
      </c>
      <c r="I13" s="925">
        <v>146</v>
      </c>
    </row>
    <row r="14" spans="1:9" ht="21.75" customHeight="1">
      <c r="A14" s="921" t="s">
        <v>169</v>
      </c>
      <c r="B14" s="923" t="s">
        <v>637</v>
      </c>
      <c r="C14" s="923"/>
      <c r="D14" s="923"/>
      <c r="E14" s="923"/>
      <c r="F14" s="924"/>
      <c r="G14" s="925"/>
      <c r="H14" s="926" t="s">
        <v>636</v>
      </c>
      <c r="I14" s="925">
        <v>5248</v>
      </c>
    </row>
    <row r="15" spans="1:9" ht="21.75" customHeight="1">
      <c r="A15" s="927" t="s">
        <v>43</v>
      </c>
      <c r="B15" s="928" t="s">
        <v>638</v>
      </c>
      <c r="C15" s="928"/>
      <c r="D15" s="928"/>
      <c r="E15" s="928"/>
      <c r="F15" s="929"/>
      <c r="G15" s="930"/>
      <c r="H15" s="931" t="s">
        <v>639</v>
      </c>
      <c r="I15" s="930">
        <v>52493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2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O145"/>
  <sheetViews>
    <sheetView zoomScale="75" zoomScaleNormal="75" zoomScaleSheetLayoutView="75" zoomScalePageLayoutView="0" workbookViewId="0" topLeftCell="A109">
      <selection activeCell="F11" sqref="F11"/>
    </sheetView>
  </sheetViews>
  <sheetFormatPr defaultColWidth="9.00390625" defaultRowHeight="12.75"/>
  <cols>
    <col min="1" max="1" width="4.625" style="932" customWidth="1"/>
    <col min="2" max="2" width="61.625" style="932" bestFit="1" customWidth="1"/>
    <col min="3" max="3" width="17.125" style="932" bestFit="1" customWidth="1"/>
    <col min="4" max="4" width="12.875" style="932" bestFit="1" customWidth="1"/>
    <col min="5" max="5" width="15.875" style="932" customWidth="1"/>
    <col min="6" max="6" width="12.375" style="932" customWidth="1"/>
    <col min="7" max="7" width="12.375" style="932" bestFit="1" customWidth="1"/>
    <col min="8" max="8" width="10.375" style="932" bestFit="1" customWidth="1"/>
    <col min="9" max="9" width="12.125" style="932" bestFit="1" customWidth="1"/>
    <col min="10" max="10" width="10.375" style="932" bestFit="1" customWidth="1"/>
    <col min="11" max="12" width="13.875" style="932" bestFit="1" customWidth="1"/>
    <col min="13" max="13" width="13.625" style="932" bestFit="1" customWidth="1"/>
    <col min="14" max="14" width="14.75390625" style="932" bestFit="1" customWidth="1"/>
    <col min="15" max="15" width="11.625" style="932" bestFit="1" customWidth="1"/>
    <col min="16" max="16384" width="9.125" style="932" customWidth="1"/>
  </cols>
  <sheetData>
    <row r="3" spans="1:14" ht="18.75" customHeight="1">
      <c r="A3" s="1525" t="s">
        <v>640</v>
      </c>
      <c r="B3" s="1525"/>
      <c r="C3" s="1525"/>
      <c r="D3" s="1525"/>
      <c r="E3" s="1525"/>
      <c r="F3" s="1525"/>
      <c r="G3" s="1525"/>
      <c r="H3" s="1525"/>
      <c r="I3" s="1525"/>
      <c r="J3" s="1525"/>
      <c r="K3" s="1525"/>
      <c r="L3" s="1525"/>
      <c r="M3" s="1525"/>
      <c r="N3" s="1525"/>
    </row>
    <row r="4" spans="1:14" ht="15.75">
      <c r="A4" s="933"/>
      <c r="B4" s="1526" t="s">
        <v>641</v>
      </c>
      <c r="C4" s="1526"/>
      <c r="D4" s="1526"/>
      <c r="E4" s="1526"/>
      <c r="F4" s="1526"/>
      <c r="G4" s="1526"/>
      <c r="H4" s="1526"/>
      <c r="I4" s="1526"/>
      <c r="J4" s="1526"/>
      <c r="K4" s="1526"/>
      <c r="L4" s="1526"/>
      <c r="M4" s="1526"/>
      <c r="N4" s="933"/>
    </row>
    <row r="5" spans="1:14" ht="15.75">
      <c r="A5" s="933"/>
      <c r="B5" s="1526" t="s">
        <v>1151</v>
      </c>
      <c r="C5" s="1526"/>
      <c r="D5" s="1526"/>
      <c r="E5" s="1526"/>
      <c r="F5" s="1526"/>
      <c r="G5" s="1526"/>
      <c r="H5" s="1526"/>
      <c r="I5" s="1526"/>
      <c r="J5" s="1526"/>
      <c r="K5" s="1526"/>
      <c r="L5" s="1526"/>
      <c r="M5" s="1526"/>
      <c r="N5" s="933"/>
    </row>
    <row r="6" spans="2:13" ht="18.75">
      <c r="B6" s="934"/>
      <c r="C6" s="934"/>
      <c r="D6" s="934"/>
      <c r="E6" s="934"/>
      <c r="F6" s="934"/>
      <c r="G6" s="934"/>
      <c r="H6" s="934"/>
      <c r="I6" s="934"/>
      <c r="J6" s="934"/>
      <c r="K6" s="934"/>
      <c r="L6" s="934"/>
      <c r="M6" s="934"/>
    </row>
    <row r="7" ht="12.75">
      <c r="N7" s="935" t="s">
        <v>371</v>
      </c>
    </row>
    <row r="8" spans="1:14" ht="32.25" customHeight="1">
      <c r="A8" s="936"/>
      <c r="B8" s="1527" t="s">
        <v>642</v>
      </c>
      <c r="C8" s="1529" t="s">
        <v>1163</v>
      </c>
      <c r="D8" s="1531" t="s">
        <v>643</v>
      </c>
      <c r="E8" s="1527" t="s">
        <v>644</v>
      </c>
      <c r="F8" s="1533" t="s">
        <v>645</v>
      </c>
      <c r="G8" s="937" t="s">
        <v>646</v>
      </c>
      <c r="H8" s="1535" t="s">
        <v>647</v>
      </c>
      <c r="I8" s="1536"/>
      <c r="J8" s="1537" t="s">
        <v>648</v>
      </c>
      <c r="K8" s="1537"/>
      <c r="L8" s="1538" t="s">
        <v>649</v>
      </c>
      <c r="M8" s="1540" t="s">
        <v>650</v>
      </c>
      <c r="N8" s="1541" t="s">
        <v>651</v>
      </c>
    </row>
    <row r="9" spans="1:14" ht="52.5" customHeight="1">
      <c r="A9" s="938"/>
      <c r="B9" s="1528"/>
      <c r="C9" s="1530"/>
      <c r="D9" s="1532"/>
      <c r="E9" s="1528"/>
      <c r="F9" s="1534"/>
      <c r="G9" s="937" t="s">
        <v>652</v>
      </c>
      <c r="H9" s="939" t="s">
        <v>653</v>
      </c>
      <c r="I9" s="939" t="s">
        <v>654</v>
      </c>
      <c r="J9" s="939" t="s">
        <v>653</v>
      </c>
      <c r="K9" s="939" t="s">
        <v>655</v>
      </c>
      <c r="L9" s="1539"/>
      <c r="M9" s="1338"/>
      <c r="N9" s="1542"/>
    </row>
    <row r="10" spans="1:14" ht="21" customHeight="1">
      <c r="A10" s="940" t="s">
        <v>165</v>
      </c>
      <c r="B10" s="941" t="s">
        <v>656</v>
      </c>
      <c r="C10" s="942">
        <f>SUM(C11:C25)</f>
        <v>1164273</v>
      </c>
      <c r="D10" s="943">
        <f>SUM(E10:M10)</f>
        <v>1164273</v>
      </c>
      <c r="E10" s="944"/>
      <c r="F10" s="944">
        <v>784584</v>
      </c>
      <c r="G10" s="944"/>
      <c r="H10" s="944"/>
      <c r="I10" s="944"/>
      <c r="J10" s="944"/>
      <c r="K10" s="944"/>
      <c r="L10" s="944">
        <v>379689</v>
      </c>
      <c r="M10" s="944"/>
      <c r="N10" s="945"/>
    </row>
    <row r="11" spans="1:14" ht="21" customHeight="1">
      <c r="A11" s="940"/>
      <c r="B11" s="946" t="s">
        <v>657</v>
      </c>
      <c r="C11" s="947">
        <f>SUM('3c.m.'!D25)</f>
        <v>5000</v>
      </c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5"/>
    </row>
    <row r="12" spans="1:14" ht="21" customHeight="1">
      <c r="A12" s="940"/>
      <c r="B12" s="946" t="s">
        <v>1057</v>
      </c>
      <c r="C12" s="947">
        <f>SUM('3c.m.'!D33)</f>
        <v>20000</v>
      </c>
      <c r="D12" s="944"/>
      <c r="E12" s="944"/>
      <c r="F12" s="944"/>
      <c r="G12" s="944"/>
      <c r="H12" s="944"/>
      <c r="I12" s="944"/>
      <c r="J12" s="944"/>
      <c r="K12" s="944"/>
      <c r="L12" s="944"/>
      <c r="M12" s="944"/>
      <c r="N12" s="945"/>
    </row>
    <row r="13" spans="1:14" ht="21" customHeight="1">
      <c r="A13" s="940"/>
      <c r="B13" s="946" t="s">
        <v>1025</v>
      </c>
      <c r="C13" s="948">
        <f>SUM('3c.m.'!D42)</f>
        <v>3000</v>
      </c>
      <c r="D13" s="949"/>
      <c r="E13" s="950"/>
      <c r="F13" s="950"/>
      <c r="G13" s="950"/>
      <c r="H13" s="950"/>
      <c r="I13" s="950"/>
      <c r="J13" s="950"/>
      <c r="K13" s="950"/>
      <c r="L13" s="950"/>
      <c r="M13" s="951"/>
      <c r="N13" s="945"/>
    </row>
    <row r="14" spans="1:14" ht="21" customHeight="1">
      <c r="A14" s="940"/>
      <c r="B14" s="946" t="s">
        <v>658</v>
      </c>
      <c r="C14" s="948">
        <f>SUM('3c.m.'!D50)</f>
        <v>6000</v>
      </c>
      <c r="D14" s="949"/>
      <c r="E14" s="950"/>
      <c r="F14" s="950"/>
      <c r="G14" s="950"/>
      <c r="H14" s="950"/>
      <c r="I14" s="950"/>
      <c r="J14" s="950"/>
      <c r="K14" s="950"/>
      <c r="L14" s="950"/>
      <c r="M14" s="951"/>
      <c r="N14" s="945"/>
    </row>
    <row r="15" spans="1:14" ht="21" customHeight="1">
      <c r="A15" s="940"/>
      <c r="B15" s="946" t="s">
        <v>1060</v>
      </c>
      <c r="C15" s="948"/>
      <c r="D15" s="949"/>
      <c r="E15" s="950"/>
      <c r="F15" s="950"/>
      <c r="G15" s="950"/>
      <c r="H15" s="950"/>
      <c r="I15" s="950"/>
      <c r="J15" s="950"/>
      <c r="K15" s="950"/>
      <c r="L15" s="950"/>
      <c r="M15" s="951"/>
      <c r="N15" s="945"/>
    </row>
    <row r="16" spans="1:14" ht="21" customHeight="1">
      <c r="A16" s="940"/>
      <c r="B16" s="946" t="s">
        <v>659</v>
      </c>
      <c r="C16" s="948">
        <f>SUM('3c.m.'!D77)</f>
        <v>40000</v>
      </c>
      <c r="D16" s="949"/>
      <c r="E16" s="950"/>
      <c r="F16" s="950"/>
      <c r="G16" s="950"/>
      <c r="H16" s="950"/>
      <c r="I16" s="950"/>
      <c r="J16" s="950"/>
      <c r="K16" s="950"/>
      <c r="L16" s="950"/>
      <c r="M16" s="951"/>
      <c r="N16" s="945"/>
    </row>
    <row r="17" spans="1:14" ht="21" customHeight="1">
      <c r="A17" s="940"/>
      <c r="B17" s="952" t="s">
        <v>660</v>
      </c>
      <c r="C17" s="948">
        <f>SUM('3c.m.'!D230)</f>
        <v>5000</v>
      </c>
      <c r="D17" s="949"/>
      <c r="E17" s="950"/>
      <c r="F17" s="950"/>
      <c r="G17" s="950"/>
      <c r="H17" s="950"/>
      <c r="I17" s="950"/>
      <c r="J17" s="950"/>
      <c r="K17" s="950"/>
      <c r="L17" s="950"/>
      <c r="M17" s="951"/>
      <c r="N17" s="945"/>
    </row>
    <row r="18" spans="1:14" ht="21" customHeight="1">
      <c r="A18" s="940"/>
      <c r="B18" s="946" t="s">
        <v>661</v>
      </c>
      <c r="C18" s="948">
        <f>SUM('3c.m.'!D247)</f>
        <v>44500</v>
      </c>
      <c r="D18" s="949"/>
      <c r="E18" s="950"/>
      <c r="F18" s="950"/>
      <c r="G18" s="950"/>
      <c r="H18" s="950"/>
      <c r="I18" s="950"/>
      <c r="J18" s="950"/>
      <c r="K18" s="950"/>
      <c r="L18" s="950"/>
      <c r="M18" s="951"/>
      <c r="N18" s="945"/>
    </row>
    <row r="19" spans="1:14" ht="21" customHeight="1">
      <c r="A19" s="940"/>
      <c r="B19" s="946" t="s">
        <v>1158</v>
      </c>
      <c r="C19" s="948">
        <f>SUM('3c.m.'!D281)</f>
        <v>3000</v>
      </c>
      <c r="D19" s="949"/>
      <c r="E19" s="950"/>
      <c r="F19" s="950"/>
      <c r="G19" s="950"/>
      <c r="H19" s="950"/>
      <c r="I19" s="950"/>
      <c r="J19" s="950"/>
      <c r="K19" s="950"/>
      <c r="L19" s="950"/>
      <c r="M19" s="951"/>
      <c r="N19" s="945"/>
    </row>
    <row r="20" spans="1:14" ht="21" customHeight="1">
      <c r="A20" s="940"/>
      <c r="B20" s="946" t="s">
        <v>662</v>
      </c>
      <c r="C20" s="948">
        <f>SUM('3c.m.'!D322)</f>
        <v>570084</v>
      </c>
      <c r="D20" s="949"/>
      <c r="E20" s="950"/>
      <c r="F20" s="950"/>
      <c r="G20" s="950"/>
      <c r="H20" s="950"/>
      <c r="I20" s="950"/>
      <c r="J20" s="950"/>
      <c r="K20" s="950"/>
      <c r="L20" s="950"/>
      <c r="M20" s="951"/>
      <c r="N20" s="945"/>
    </row>
    <row r="21" spans="1:14" ht="21" customHeight="1">
      <c r="A21" s="940"/>
      <c r="B21" s="946" t="s">
        <v>663</v>
      </c>
      <c r="C21" s="948">
        <f>SUM('4.mell.'!D10)</f>
        <v>389689</v>
      </c>
      <c r="D21" s="949"/>
      <c r="E21" s="950"/>
      <c r="F21" s="950"/>
      <c r="G21" s="950"/>
      <c r="H21" s="950"/>
      <c r="I21" s="950"/>
      <c r="J21" s="950"/>
      <c r="K21" s="950"/>
      <c r="L21" s="950"/>
      <c r="M21" s="951"/>
      <c r="N21" s="945"/>
    </row>
    <row r="22" spans="1:14" ht="21" customHeight="1">
      <c r="A22" s="940"/>
      <c r="B22" s="946" t="s">
        <v>1144</v>
      </c>
      <c r="C22" s="948">
        <f>SUM('4.mell.'!D11)</f>
        <v>1000</v>
      </c>
      <c r="D22" s="949"/>
      <c r="E22" s="950"/>
      <c r="F22" s="950"/>
      <c r="G22" s="950"/>
      <c r="H22" s="950"/>
      <c r="I22" s="950"/>
      <c r="J22" s="950"/>
      <c r="K22" s="950"/>
      <c r="L22" s="950"/>
      <c r="M22" s="951"/>
      <c r="N22" s="945"/>
    </row>
    <row r="23" spans="1:14" ht="25.5" customHeight="1">
      <c r="A23" s="940"/>
      <c r="B23" s="953" t="s">
        <v>1145</v>
      </c>
      <c r="C23" s="948">
        <f>SUM('4.mell.'!D12)</f>
        <v>50000</v>
      </c>
      <c r="D23" s="949"/>
      <c r="E23" s="950"/>
      <c r="F23" s="950"/>
      <c r="G23" s="950"/>
      <c r="H23" s="950"/>
      <c r="I23" s="950"/>
      <c r="J23" s="950"/>
      <c r="K23" s="950"/>
      <c r="L23" s="950"/>
      <c r="M23" s="951"/>
      <c r="N23" s="945"/>
    </row>
    <row r="24" spans="1:14" ht="25.5" customHeight="1">
      <c r="A24" s="940"/>
      <c r="B24" s="953" t="s">
        <v>1204</v>
      </c>
      <c r="C24" s="948">
        <f>SUM('5.mell. '!D16)</f>
        <v>25000</v>
      </c>
      <c r="D24" s="949"/>
      <c r="E24" s="950"/>
      <c r="F24" s="950"/>
      <c r="G24" s="950"/>
      <c r="H24" s="950"/>
      <c r="I24" s="950"/>
      <c r="J24" s="950"/>
      <c r="K24" s="950"/>
      <c r="L24" s="950"/>
      <c r="M24" s="951"/>
      <c r="N24" s="945"/>
    </row>
    <row r="25" spans="1:14" ht="21" customHeight="1">
      <c r="A25" s="940"/>
      <c r="B25" s="946" t="s">
        <v>664</v>
      </c>
      <c r="C25" s="948">
        <f>SUM('5.mell. '!D11)</f>
        <v>2000</v>
      </c>
      <c r="D25" s="949"/>
      <c r="E25" s="950"/>
      <c r="F25" s="950"/>
      <c r="G25" s="950"/>
      <c r="H25" s="950"/>
      <c r="I25" s="950"/>
      <c r="J25" s="950"/>
      <c r="K25" s="950"/>
      <c r="L25" s="950"/>
      <c r="M25" s="951"/>
      <c r="N25" s="945"/>
    </row>
    <row r="26" spans="1:14" ht="21" customHeight="1">
      <c r="A26" s="940" t="s">
        <v>166</v>
      </c>
      <c r="B26" s="954" t="s">
        <v>665</v>
      </c>
      <c r="C26" s="955">
        <f>SUM(C27)</f>
        <v>18400</v>
      </c>
      <c r="D26" s="943">
        <f>SUM(E26:N26)</f>
        <v>18400</v>
      </c>
      <c r="E26" s="943"/>
      <c r="F26" s="943">
        <v>18400</v>
      </c>
      <c r="G26" s="943"/>
      <c r="H26" s="943"/>
      <c r="I26" s="943"/>
      <c r="J26" s="943"/>
      <c r="K26" s="943"/>
      <c r="L26" s="943"/>
      <c r="M26" s="943"/>
      <c r="N26" s="945"/>
    </row>
    <row r="27" spans="1:14" ht="21" customHeight="1">
      <c r="A27" s="940"/>
      <c r="B27" s="956" t="s">
        <v>666</v>
      </c>
      <c r="C27" s="957">
        <f>SUM('3d.m.'!D9)</f>
        <v>18400</v>
      </c>
      <c r="D27" s="957"/>
      <c r="E27" s="958"/>
      <c r="F27" s="958"/>
      <c r="G27" s="958"/>
      <c r="H27" s="958"/>
      <c r="I27" s="958"/>
      <c r="J27" s="958"/>
      <c r="K27" s="958"/>
      <c r="L27" s="958"/>
      <c r="M27" s="959"/>
      <c r="N27" s="945"/>
    </row>
    <row r="28" spans="1:14" ht="21" customHeight="1">
      <c r="A28" s="940" t="s">
        <v>167</v>
      </c>
      <c r="B28" s="954" t="s">
        <v>667</v>
      </c>
      <c r="C28" s="955">
        <f>SUM(C29:C29)</f>
        <v>764270</v>
      </c>
      <c r="D28" s="943">
        <f>SUM(E28:M28)</f>
        <v>764270</v>
      </c>
      <c r="E28" s="958"/>
      <c r="F28" s="960">
        <v>764270</v>
      </c>
      <c r="G28" s="960"/>
      <c r="H28" s="958"/>
      <c r="I28" s="958"/>
      <c r="J28" s="958"/>
      <c r="K28" s="958"/>
      <c r="L28" s="960"/>
      <c r="M28" s="959"/>
      <c r="N28" s="945"/>
    </row>
    <row r="29" spans="1:14" ht="28.5" customHeight="1">
      <c r="A29" s="940"/>
      <c r="B29" s="961" t="s">
        <v>668</v>
      </c>
      <c r="C29" s="957">
        <f>SUM('3c.m.'!D298)</f>
        <v>764270</v>
      </c>
      <c r="D29" s="957"/>
      <c r="E29" s="958"/>
      <c r="F29" s="958"/>
      <c r="G29" s="958"/>
      <c r="H29" s="958"/>
      <c r="I29" s="958"/>
      <c r="J29" s="958"/>
      <c r="K29" s="958"/>
      <c r="L29" s="958"/>
      <c r="M29" s="959"/>
      <c r="N29" s="945"/>
    </row>
    <row r="30" spans="1:14" ht="21" customHeight="1">
      <c r="A30" s="940" t="s">
        <v>168</v>
      </c>
      <c r="B30" s="954" t="s">
        <v>669</v>
      </c>
      <c r="C30" s="955">
        <f>SUM(C31)</f>
        <v>744664</v>
      </c>
      <c r="D30" s="943">
        <f>SUM(E30:N30)</f>
        <v>744664</v>
      </c>
      <c r="E30" s="960"/>
      <c r="F30" s="960">
        <v>50000</v>
      </c>
      <c r="G30" s="960">
        <v>694664</v>
      </c>
      <c r="H30" s="958"/>
      <c r="I30" s="958"/>
      <c r="J30" s="958"/>
      <c r="K30" s="958"/>
      <c r="L30" s="960"/>
      <c r="M30" s="959"/>
      <c r="N30" s="962"/>
    </row>
    <row r="31" spans="1:14" ht="21" customHeight="1">
      <c r="A31" s="940"/>
      <c r="B31" s="956" t="s">
        <v>670</v>
      </c>
      <c r="C31" s="957">
        <f>SUM('3b.m.'!D49)</f>
        <v>744664</v>
      </c>
      <c r="D31" s="957"/>
      <c r="E31" s="958"/>
      <c r="F31" s="958"/>
      <c r="G31" s="958"/>
      <c r="H31" s="958"/>
      <c r="I31" s="958"/>
      <c r="J31" s="958"/>
      <c r="K31" s="958"/>
      <c r="L31" s="958"/>
      <c r="M31" s="959"/>
      <c r="N31" s="945"/>
    </row>
    <row r="32" spans="1:14" ht="21" customHeight="1">
      <c r="A32" s="940" t="s">
        <v>169</v>
      </c>
      <c r="B32" s="954" t="s">
        <v>671</v>
      </c>
      <c r="C32" s="955">
        <f>SUM(C33:C40)</f>
        <v>1180030</v>
      </c>
      <c r="D32" s="943">
        <f>SUM(E32:N32)</f>
        <v>1180030</v>
      </c>
      <c r="E32" s="958"/>
      <c r="F32" s="960">
        <v>693701</v>
      </c>
      <c r="G32" s="960"/>
      <c r="H32" s="958"/>
      <c r="I32" s="960"/>
      <c r="J32" s="958"/>
      <c r="K32" s="960"/>
      <c r="L32" s="960">
        <v>486329</v>
      </c>
      <c r="M32" s="963"/>
      <c r="N32" s="964"/>
    </row>
    <row r="33" spans="1:14" ht="21" customHeight="1">
      <c r="A33" s="940"/>
      <c r="B33" s="956" t="s">
        <v>672</v>
      </c>
      <c r="C33" s="957">
        <f>SUM('3c.m.'!D290)</f>
        <v>508000</v>
      </c>
      <c r="D33" s="957"/>
      <c r="E33" s="958"/>
      <c r="F33" s="958"/>
      <c r="G33" s="958"/>
      <c r="H33" s="958"/>
      <c r="I33" s="958"/>
      <c r="J33" s="958"/>
      <c r="K33" s="958"/>
      <c r="L33" s="958"/>
      <c r="M33" s="959"/>
      <c r="N33" s="945"/>
    </row>
    <row r="34" spans="1:14" ht="21" customHeight="1">
      <c r="A34" s="940"/>
      <c r="B34" s="956" t="s">
        <v>1058</v>
      </c>
      <c r="C34" s="957">
        <f>SUM('3c.m.'!D314)</f>
        <v>38100</v>
      </c>
      <c r="D34" s="957"/>
      <c r="E34" s="958"/>
      <c r="F34" s="958"/>
      <c r="G34" s="958"/>
      <c r="H34" s="958"/>
      <c r="I34" s="958"/>
      <c r="J34" s="958"/>
      <c r="K34" s="958"/>
      <c r="L34" s="958"/>
      <c r="M34" s="959"/>
      <c r="N34" s="945"/>
    </row>
    <row r="35" spans="1:14" ht="21" customHeight="1">
      <c r="A35" s="940"/>
      <c r="B35" s="956" t="s">
        <v>1043</v>
      </c>
      <c r="C35" s="957">
        <f>SUM('3c.m.'!D103)</f>
        <v>6401</v>
      </c>
      <c r="D35" s="957"/>
      <c r="E35" s="958"/>
      <c r="F35" s="958"/>
      <c r="G35" s="958"/>
      <c r="H35" s="958"/>
      <c r="I35" s="958"/>
      <c r="J35" s="958"/>
      <c r="K35" s="958"/>
      <c r="L35" s="958"/>
      <c r="M35" s="959"/>
      <c r="N35" s="945"/>
    </row>
    <row r="36" spans="1:14" ht="24.75" customHeight="1">
      <c r="A36" s="940"/>
      <c r="B36" s="961" t="s">
        <v>673</v>
      </c>
      <c r="C36" s="957">
        <f>SUM('4.mell.'!D17)</f>
        <v>486329</v>
      </c>
      <c r="D36" s="957"/>
      <c r="E36" s="958"/>
      <c r="F36" s="958"/>
      <c r="G36" s="958"/>
      <c r="H36" s="958"/>
      <c r="I36" s="958"/>
      <c r="J36" s="958"/>
      <c r="K36" s="958"/>
      <c r="L36" s="958"/>
      <c r="M36" s="959"/>
      <c r="N36" s="945"/>
    </row>
    <row r="37" spans="1:14" ht="21" customHeight="1">
      <c r="A37" s="940"/>
      <c r="B37" s="956" t="s">
        <v>674</v>
      </c>
      <c r="C37" s="957">
        <f>SUM('4.mell.'!D19)</f>
        <v>50000</v>
      </c>
      <c r="D37" s="957"/>
      <c r="E37" s="958"/>
      <c r="F37" s="958"/>
      <c r="G37" s="958"/>
      <c r="H37" s="958"/>
      <c r="I37" s="958"/>
      <c r="J37" s="958"/>
      <c r="K37" s="958"/>
      <c r="L37" s="958"/>
      <c r="M37" s="959"/>
      <c r="N37" s="945"/>
    </row>
    <row r="38" spans="1:14" ht="21" customHeight="1">
      <c r="A38" s="940"/>
      <c r="B38" s="956" t="s">
        <v>675</v>
      </c>
      <c r="C38" s="957">
        <f>SUM('4.mell.'!D28)</f>
        <v>51200</v>
      </c>
      <c r="D38" s="957"/>
      <c r="E38" s="958"/>
      <c r="F38" s="958"/>
      <c r="G38" s="958"/>
      <c r="H38" s="958"/>
      <c r="I38" s="958"/>
      <c r="J38" s="958"/>
      <c r="K38" s="958"/>
      <c r="L38" s="958"/>
      <c r="M38" s="959"/>
      <c r="N38" s="945"/>
    </row>
    <row r="39" spans="1:14" ht="21" customHeight="1">
      <c r="A39" s="940"/>
      <c r="B39" s="956" t="s">
        <v>676</v>
      </c>
      <c r="C39" s="957">
        <f>SUM('4.mell.'!D29)</f>
        <v>30000</v>
      </c>
      <c r="D39" s="957"/>
      <c r="E39" s="958"/>
      <c r="F39" s="958"/>
      <c r="G39" s="958"/>
      <c r="H39" s="958"/>
      <c r="I39" s="958"/>
      <c r="J39" s="958"/>
      <c r="K39" s="958"/>
      <c r="L39" s="958"/>
      <c r="M39" s="959"/>
      <c r="N39" s="945"/>
    </row>
    <row r="40" spans="1:14" ht="21" customHeight="1">
      <c r="A40" s="940"/>
      <c r="B40" s="956" t="s">
        <v>677</v>
      </c>
      <c r="C40" s="957">
        <f>SUM('5.mell. '!D19)</f>
        <v>10000</v>
      </c>
      <c r="D40" s="957"/>
      <c r="E40" s="958"/>
      <c r="F40" s="958"/>
      <c r="G40" s="958"/>
      <c r="H40" s="958"/>
      <c r="I40" s="958"/>
      <c r="J40" s="958"/>
      <c r="K40" s="958"/>
      <c r="L40" s="958"/>
      <c r="M40" s="959"/>
      <c r="N40" s="945"/>
    </row>
    <row r="41" spans="1:14" ht="21" customHeight="1">
      <c r="A41" s="940" t="s">
        <v>43</v>
      </c>
      <c r="B41" s="954" t="s">
        <v>678</v>
      </c>
      <c r="C41" s="957"/>
      <c r="D41" s="943">
        <f>SUM(E41:M41)</f>
        <v>0</v>
      </c>
      <c r="E41" s="958"/>
      <c r="F41" s="958"/>
      <c r="G41" s="958"/>
      <c r="H41" s="958"/>
      <c r="I41" s="958"/>
      <c r="J41" s="958"/>
      <c r="K41" s="958"/>
      <c r="L41" s="958"/>
      <c r="M41" s="959"/>
      <c r="N41" s="945"/>
    </row>
    <row r="42" spans="1:14" ht="21" customHeight="1">
      <c r="A42" s="940" t="s">
        <v>372</v>
      </c>
      <c r="B42" s="954" t="s">
        <v>679</v>
      </c>
      <c r="C42" s="957"/>
      <c r="D42" s="943">
        <f>SUM(E42:M42)</f>
        <v>0</v>
      </c>
      <c r="E42" s="958"/>
      <c r="F42" s="958"/>
      <c r="G42" s="958"/>
      <c r="H42" s="958"/>
      <c r="I42" s="958"/>
      <c r="J42" s="958"/>
      <c r="K42" s="958"/>
      <c r="L42" s="958"/>
      <c r="M42" s="959"/>
      <c r="N42" s="945"/>
    </row>
    <row r="43" spans="1:14" ht="21" customHeight="1">
      <c r="A43" s="940" t="s">
        <v>584</v>
      </c>
      <c r="B43" s="954" t="s">
        <v>680</v>
      </c>
      <c r="C43" s="957"/>
      <c r="D43" s="943">
        <f>SUM(E43:M43)</f>
        <v>0</v>
      </c>
      <c r="E43" s="958"/>
      <c r="F43" s="958"/>
      <c r="G43" s="958"/>
      <c r="H43" s="958"/>
      <c r="I43" s="958"/>
      <c r="J43" s="958"/>
      <c r="K43" s="958"/>
      <c r="L43" s="958"/>
      <c r="M43" s="959"/>
      <c r="N43" s="945"/>
    </row>
    <row r="44" spans="1:14" ht="21" customHeight="1">
      <c r="A44" s="940" t="s">
        <v>586</v>
      </c>
      <c r="B44" s="954" t="s">
        <v>681</v>
      </c>
      <c r="C44" s="955">
        <f>SUM(C45:C47)</f>
        <v>120961</v>
      </c>
      <c r="D44" s="943">
        <f>SUM(E44:M44)</f>
        <v>120961</v>
      </c>
      <c r="E44" s="960"/>
      <c r="F44" s="960">
        <v>120961</v>
      </c>
      <c r="G44" s="960"/>
      <c r="H44" s="958"/>
      <c r="I44" s="958"/>
      <c r="J44" s="958"/>
      <c r="K44" s="958"/>
      <c r="L44" s="960"/>
      <c r="M44" s="959"/>
      <c r="N44" s="945"/>
    </row>
    <row r="45" spans="1:14" ht="21" customHeight="1">
      <c r="A45" s="940"/>
      <c r="B45" s="956" t="s">
        <v>682</v>
      </c>
      <c r="C45" s="957">
        <f>SUM('3c.m.'!D348)</f>
        <v>13000</v>
      </c>
      <c r="D45" s="957"/>
      <c r="E45" s="958"/>
      <c r="F45" s="958"/>
      <c r="G45" s="958"/>
      <c r="H45" s="958"/>
      <c r="I45" s="958"/>
      <c r="J45" s="958"/>
      <c r="K45" s="958"/>
      <c r="L45" s="958"/>
      <c r="M45" s="959"/>
      <c r="N45" s="945"/>
    </row>
    <row r="46" spans="1:14" ht="21" customHeight="1">
      <c r="A46" s="940"/>
      <c r="B46" s="956" t="s">
        <v>683</v>
      </c>
      <c r="C46" s="957">
        <f>SUM('3c.m.'!D578)</f>
        <v>400</v>
      </c>
      <c r="D46" s="957"/>
      <c r="E46" s="958"/>
      <c r="F46" s="958"/>
      <c r="G46" s="958"/>
      <c r="H46" s="958"/>
      <c r="I46" s="958"/>
      <c r="J46" s="958"/>
      <c r="K46" s="958"/>
      <c r="L46" s="958"/>
      <c r="M46" s="959"/>
      <c r="N46" s="945"/>
    </row>
    <row r="47" spans="1:14" ht="21" customHeight="1">
      <c r="A47" s="940"/>
      <c r="B47" s="956" t="s">
        <v>684</v>
      </c>
      <c r="C47" s="957">
        <f>SUM('3c.m.'!D356)-'12.mell'!C16</f>
        <v>107561</v>
      </c>
      <c r="D47" s="957"/>
      <c r="E47" s="958"/>
      <c r="F47" s="958"/>
      <c r="G47" s="958"/>
      <c r="H47" s="958"/>
      <c r="I47" s="958"/>
      <c r="J47" s="958"/>
      <c r="K47" s="958"/>
      <c r="L47" s="958"/>
      <c r="M47" s="959"/>
      <c r="N47" s="945"/>
    </row>
    <row r="48" spans="1:14" ht="21" customHeight="1">
      <c r="A48" s="940" t="s">
        <v>587</v>
      </c>
      <c r="B48" s="954" t="s">
        <v>685</v>
      </c>
      <c r="C48" s="955">
        <f>SUM(C49:C58)</f>
        <v>1235243</v>
      </c>
      <c r="D48" s="943">
        <f>SUM(E48:N48)</f>
        <v>1235243</v>
      </c>
      <c r="E48" s="960">
        <v>819197</v>
      </c>
      <c r="F48" s="960">
        <v>416046</v>
      </c>
      <c r="G48" s="943"/>
      <c r="H48" s="960"/>
      <c r="I48" s="960"/>
      <c r="J48" s="960"/>
      <c r="K48" s="958"/>
      <c r="L48" s="960"/>
      <c r="M48" s="959"/>
      <c r="N48" s="945"/>
    </row>
    <row r="49" spans="1:14" ht="21" customHeight="1">
      <c r="A49" s="940"/>
      <c r="B49" s="956" t="s">
        <v>686</v>
      </c>
      <c r="C49" s="957">
        <f>SUM('2.mell'!D41)</f>
        <v>161190</v>
      </c>
      <c r="D49" s="943"/>
      <c r="E49" s="960"/>
      <c r="F49" s="958"/>
      <c r="G49" s="958"/>
      <c r="H49" s="958"/>
      <c r="I49" s="958"/>
      <c r="J49" s="958"/>
      <c r="K49" s="958"/>
      <c r="L49" s="958"/>
      <c r="M49" s="959"/>
      <c r="N49" s="945"/>
    </row>
    <row r="50" spans="1:14" ht="21" customHeight="1">
      <c r="A50" s="940"/>
      <c r="B50" s="956" t="s">
        <v>687</v>
      </c>
      <c r="C50" s="957">
        <f>SUM('2.mell'!D75)</f>
        <v>155395</v>
      </c>
      <c r="D50" s="943"/>
      <c r="E50" s="960"/>
      <c r="F50" s="958"/>
      <c r="G50" s="958"/>
      <c r="H50" s="958"/>
      <c r="I50" s="958"/>
      <c r="J50" s="958"/>
      <c r="K50" s="958"/>
      <c r="L50" s="958"/>
      <c r="M50" s="959"/>
      <c r="N50" s="945"/>
    </row>
    <row r="51" spans="1:14" ht="21" customHeight="1">
      <c r="A51" s="940"/>
      <c r="B51" s="956" t="s">
        <v>688</v>
      </c>
      <c r="C51" s="957">
        <f>SUM('2.mell'!D108)</f>
        <v>82353</v>
      </c>
      <c r="D51" s="943"/>
      <c r="E51" s="960"/>
      <c r="F51" s="958"/>
      <c r="G51" s="958"/>
      <c r="H51" s="958"/>
      <c r="I51" s="958"/>
      <c r="J51" s="958"/>
      <c r="K51" s="958"/>
      <c r="L51" s="958"/>
      <c r="M51" s="959"/>
      <c r="N51" s="945"/>
    </row>
    <row r="52" spans="1:14" ht="21" customHeight="1">
      <c r="A52" s="940"/>
      <c r="B52" s="956" t="s">
        <v>689</v>
      </c>
      <c r="C52" s="957">
        <f>SUM('2.mell'!D175)</f>
        <v>166323</v>
      </c>
      <c r="D52" s="943"/>
      <c r="E52" s="960"/>
      <c r="F52" s="958"/>
      <c r="G52" s="958"/>
      <c r="H52" s="958"/>
      <c r="I52" s="958"/>
      <c r="J52" s="958"/>
      <c r="K52" s="958"/>
      <c r="L52" s="958"/>
      <c r="M52" s="959"/>
      <c r="N52" s="945"/>
    </row>
    <row r="53" spans="1:14" ht="21" customHeight="1">
      <c r="A53" s="940"/>
      <c r="B53" s="956" t="s">
        <v>690</v>
      </c>
      <c r="C53" s="957">
        <f>SUM('2.mell'!D142)</f>
        <v>270161</v>
      </c>
      <c r="D53" s="943"/>
      <c r="E53" s="960"/>
      <c r="F53" s="958"/>
      <c r="G53" s="958"/>
      <c r="H53" s="958"/>
      <c r="I53" s="958"/>
      <c r="J53" s="958"/>
      <c r="K53" s="958"/>
      <c r="L53" s="958"/>
      <c r="M53" s="959"/>
      <c r="N53" s="945"/>
    </row>
    <row r="54" spans="1:14" ht="21" customHeight="1">
      <c r="A54" s="940"/>
      <c r="B54" s="956" t="s">
        <v>691</v>
      </c>
      <c r="C54" s="957">
        <f>SUM('2.mell'!D206)</f>
        <v>124323</v>
      </c>
      <c r="D54" s="943"/>
      <c r="E54" s="960"/>
      <c r="F54" s="958"/>
      <c r="G54" s="958"/>
      <c r="H54" s="958"/>
      <c r="I54" s="958"/>
      <c r="J54" s="958"/>
      <c r="K54" s="958"/>
      <c r="L54" s="958"/>
      <c r="M54" s="959"/>
      <c r="N54" s="945"/>
    </row>
    <row r="55" spans="1:14" ht="21" customHeight="1">
      <c r="A55" s="940"/>
      <c r="B55" s="956" t="s">
        <v>692</v>
      </c>
      <c r="C55" s="957">
        <f>SUM('2.mell'!D239)</f>
        <v>91006</v>
      </c>
      <c r="D55" s="943"/>
      <c r="E55" s="960"/>
      <c r="F55" s="958"/>
      <c r="G55" s="958"/>
      <c r="H55" s="958"/>
      <c r="I55" s="958"/>
      <c r="J55" s="958"/>
      <c r="K55" s="958"/>
      <c r="L55" s="958"/>
      <c r="M55" s="959"/>
      <c r="N55" s="945"/>
    </row>
    <row r="56" spans="1:14" ht="21" customHeight="1">
      <c r="A56" s="940"/>
      <c r="B56" s="956" t="s">
        <v>693</v>
      </c>
      <c r="C56" s="957">
        <f>SUM('2.mell'!D272)</f>
        <v>87956</v>
      </c>
      <c r="D56" s="943"/>
      <c r="E56" s="960"/>
      <c r="F56" s="958"/>
      <c r="G56" s="958"/>
      <c r="H56" s="958"/>
      <c r="I56" s="958"/>
      <c r="J56" s="958"/>
      <c r="K56" s="958"/>
      <c r="L56" s="958"/>
      <c r="M56" s="959"/>
      <c r="N56" s="945"/>
    </row>
    <row r="57" spans="1:14" ht="21" customHeight="1">
      <c r="A57" s="940"/>
      <c r="B57" s="956" t="s">
        <v>694</v>
      </c>
      <c r="C57" s="957">
        <f>SUM('2.mell'!D305)</f>
        <v>87366</v>
      </c>
      <c r="D57" s="943"/>
      <c r="E57" s="960"/>
      <c r="F57" s="958"/>
      <c r="G57" s="958"/>
      <c r="H57" s="958"/>
      <c r="I57" s="958"/>
      <c r="J57" s="958"/>
      <c r="K57" s="958"/>
      <c r="L57" s="958"/>
      <c r="M57" s="959"/>
      <c r="N57" s="945"/>
    </row>
    <row r="58" spans="1:14" ht="21" customHeight="1">
      <c r="A58" s="940"/>
      <c r="B58" s="956" t="s">
        <v>1156</v>
      </c>
      <c r="C58" s="957">
        <f>SUM('3c.m.'!D196)</f>
        <v>9170</v>
      </c>
      <c r="D58" s="943"/>
      <c r="E58" s="960"/>
      <c r="F58" s="958"/>
      <c r="G58" s="958"/>
      <c r="H58" s="958"/>
      <c r="I58" s="958"/>
      <c r="J58" s="958"/>
      <c r="K58" s="958"/>
      <c r="L58" s="958"/>
      <c r="M58" s="959"/>
      <c r="N58" s="945"/>
    </row>
    <row r="59" spans="1:14" ht="21" customHeight="1">
      <c r="A59" s="940" t="s">
        <v>589</v>
      </c>
      <c r="B59" s="954" t="s">
        <v>695</v>
      </c>
      <c r="C59" s="955">
        <f>SUM(C60:C72)</f>
        <v>64008</v>
      </c>
      <c r="D59" s="943">
        <f>SUM(E59:N59)</f>
        <v>64008</v>
      </c>
      <c r="E59" s="960"/>
      <c r="F59" s="960">
        <v>60238</v>
      </c>
      <c r="G59" s="960">
        <v>3770</v>
      </c>
      <c r="H59" s="960"/>
      <c r="I59" s="958"/>
      <c r="J59" s="958"/>
      <c r="K59" s="958"/>
      <c r="L59" s="960"/>
      <c r="M59" s="959"/>
      <c r="N59" s="945"/>
    </row>
    <row r="60" spans="1:14" ht="21" customHeight="1">
      <c r="A60" s="965"/>
      <c r="B60" s="956" t="s">
        <v>696</v>
      </c>
      <c r="C60" s="957">
        <f>SUM('3c.m.'!D59)</f>
        <v>22000</v>
      </c>
      <c r="D60" s="957"/>
      <c r="E60" s="958"/>
      <c r="F60" s="958"/>
      <c r="G60" s="958"/>
      <c r="H60" s="958"/>
      <c r="I60" s="958"/>
      <c r="J60" s="958"/>
      <c r="K60" s="958"/>
      <c r="L60" s="958"/>
      <c r="M60" s="959"/>
      <c r="N60" s="945"/>
    </row>
    <row r="61" spans="1:14" ht="21" customHeight="1">
      <c r="A61" s="965"/>
      <c r="B61" s="956" t="s">
        <v>697</v>
      </c>
      <c r="C61" s="957">
        <f>SUM('3c.m.'!D399)</f>
        <v>9000</v>
      </c>
      <c r="D61" s="957"/>
      <c r="E61" s="958"/>
      <c r="F61" s="958"/>
      <c r="G61" s="958"/>
      <c r="H61" s="958"/>
      <c r="I61" s="958"/>
      <c r="J61" s="958"/>
      <c r="K61" s="958"/>
      <c r="L61" s="958"/>
      <c r="M61" s="959"/>
      <c r="N61" s="945"/>
    </row>
    <row r="62" spans="1:14" ht="21" customHeight="1">
      <c r="A62" s="965"/>
      <c r="B62" s="956" t="s">
        <v>698</v>
      </c>
      <c r="C62" s="957">
        <f>SUM('3c.m.'!D448)</f>
        <v>0</v>
      </c>
      <c r="D62" s="957"/>
      <c r="E62" s="958"/>
      <c r="F62" s="958"/>
      <c r="G62" s="958"/>
      <c r="H62" s="958"/>
      <c r="I62" s="958"/>
      <c r="J62" s="958"/>
      <c r="K62" s="958"/>
      <c r="L62" s="958"/>
      <c r="M62" s="959"/>
      <c r="N62" s="945"/>
    </row>
    <row r="63" spans="1:14" ht="21" customHeight="1">
      <c r="A63" s="965"/>
      <c r="B63" s="956" t="s">
        <v>699</v>
      </c>
      <c r="C63" s="957">
        <f>SUM('3c.m.'!D457)</f>
        <v>1000</v>
      </c>
      <c r="D63" s="957"/>
      <c r="E63" s="958"/>
      <c r="F63" s="958"/>
      <c r="G63" s="958"/>
      <c r="H63" s="958"/>
      <c r="I63" s="958"/>
      <c r="J63" s="958"/>
      <c r="K63" s="958"/>
      <c r="L63" s="958"/>
      <c r="M63" s="959"/>
      <c r="N63" s="945"/>
    </row>
    <row r="64" spans="1:14" ht="21" customHeight="1">
      <c r="A64" s="965"/>
      <c r="B64" s="956" t="s">
        <v>700</v>
      </c>
      <c r="C64" s="957">
        <f>SUM('3c.m.'!D473)</f>
        <v>7500</v>
      </c>
      <c r="D64" s="957"/>
      <c r="E64" s="958"/>
      <c r="F64" s="958"/>
      <c r="G64" s="958"/>
      <c r="H64" s="958"/>
      <c r="I64" s="958"/>
      <c r="J64" s="958"/>
      <c r="K64" s="958"/>
      <c r="L64" s="958"/>
      <c r="M64" s="959"/>
      <c r="N64" s="945"/>
    </row>
    <row r="65" spans="1:14" ht="21" customHeight="1">
      <c r="A65" s="965"/>
      <c r="B65" s="956" t="s">
        <v>701</v>
      </c>
      <c r="C65" s="957">
        <f>SUM('3c.m.'!D513)</f>
        <v>7000</v>
      </c>
      <c r="D65" s="957"/>
      <c r="E65" s="958"/>
      <c r="F65" s="958"/>
      <c r="G65" s="958"/>
      <c r="H65" s="958"/>
      <c r="I65" s="958"/>
      <c r="J65" s="958"/>
      <c r="K65" s="958"/>
      <c r="L65" s="958"/>
      <c r="M65" s="959"/>
      <c r="N65" s="945"/>
    </row>
    <row r="66" spans="1:14" ht="21" customHeight="1">
      <c r="A66" s="965"/>
      <c r="B66" s="956" t="s">
        <v>702</v>
      </c>
      <c r="C66" s="957">
        <f>SUM('3c.m.'!D521)</f>
        <v>1785</v>
      </c>
      <c r="D66" s="957"/>
      <c r="E66" s="958"/>
      <c r="F66" s="958"/>
      <c r="G66" s="958"/>
      <c r="H66" s="958"/>
      <c r="I66" s="958"/>
      <c r="J66" s="958"/>
      <c r="K66" s="958"/>
      <c r="L66" s="958"/>
      <c r="M66" s="959"/>
      <c r="N66" s="945"/>
    </row>
    <row r="67" spans="1:14" ht="21" customHeight="1">
      <c r="A67" s="965"/>
      <c r="B67" s="956" t="s">
        <v>703</v>
      </c>
      <c r="C67" s="957">
        <f>SUM('3c.m.'!D530)</f>
        <v>880</v>
      </c>
      <c r="D67" s="957"/>
      <c r="E67" s="958"/>
      <c r="F67" s="958"/>
      <c r="G67" s="958"/>
      <c r="H67" s="958"/>
      <c r="I67" s="958"/>
      <c r="J67" s="958"/>
      <c r="K67" s="958"/>
      <c r="L67" s="958"/>
      <c r="M67" s="959"/>
      <c r="N67" s="945"/>
    </row>
    <row r="68" spans="1:14" ht="21" customHeight="1">
      <c r="A68" s="965"/>
      <c r="B68" s="956" t="s">
        <v>704</v>
      </c>
      <c r="C68" s="957">
        <f>SUM('3c.m.'!D554)</f>
        <v>300</v>
      </c>
      <c r="D68" s="957"/>
      <c r="E68" s="958"/>
      <c r="F68" s="958"/>
      <c r="G68" s="958"/>
      <c r="H68" s="958"/>
      <c r="I68" s="958"/>
      <c r="J68" s="958"/>
      <c r="K68" s="958"/>
      <c r="L68" s="958"/>
      <c r="M68" s="959"/>
      <c r="N68" s="945"/>
    </row>
    <row r="69" spans="1:14" ht="21" customHeight="1">
      <c r="A69" s="965"/>
      <c r="B69" s="956" t="s">
        <v>705</v>
      </c>
      <c r="C69" s="957">
        <f>SUM('3c.m.'!D562)</f>
        <v>3933</v>
      </c>
      <c r="D69" s="957"/>
      <c r="E69" s="958"/>
      <c r="F69" s="958"/>
      <c r="G69" s="958"/>
      <c r="H69" s="958"/>
      <c r="I69" s="958"/>
      <c r="J69" s="958"/>
      <c r="K69" s="958"/>
      <c r="L69" s="958"/>
      <c r="M69" s="959"/>
      <c r="N69" s="945"/>
    </row>
    <row r="70" spans="1:14" ht="21" customHeight="1">
      <c r="A70" s="965"/>
      <c r="B70" s="956" t="s">
        <v>706</v>
      </c>
      <c r="C70" s="957">
        <f>SUM('3c.m.'!D570)</f>
        <v>2000</v>
      </c>
      <c r="D70" s="957"/>
      <c r="E70" s="958"/>
      <c r="F70" s="958"/>
      <c r="G70" s="958"/>
      <c r="H70" s="958"/>
      <c r="I70" s="958"/>
      <c r="J70" s="958"/>
      <c r="K70" s="958"/>
      <c r="L70" s="958"/>
      <c r="M70" s="959"/>
      <c r="N70" s="945"/>
    </row>
    <row r="71" spans="1:14" ht="21" customHeight="1">
      <c r="A71" s="965"/>
      <c r="B71" s="956" t="s">
        <v>707</v>
      </c>
      <c r="C71" s="957">
        <f>SUM('3c.m.'!D586)</f>
        <v>3840</v>
      </c>
      <c r="D71" s="957"/>
      <c r="E71" s="958"/>
      <c r="F71" s="958"/>
      <c r="G71" s="958"/>
      <c r="H71" s="958"/>
      <c r="I71" s="958"/>
      <c r="J71" s="958"/>
      <c r="K71" s="958"/>
      <c r="L71" s="958"/>
      <c r="M71" s="959"/>
      <c r="N71" s="945"/>
    </row>
    <row r="72" spans="1:14" ht="21" customHeight="1">
      <c r="A72" s="965"/>
      <c r="B72" s="956" t="s">
        <v>1178</v>
      </c>
      <c r="C72" s="957">
        <f>SUM('3c.m.'!D594)</f>
        <v>4770</v>
      </c>
      <c r="D72" s="957"/>
      <c r="E72" s="958"/>
      <c r="F72" s="958"/>
      <c r="G72" s="958"/>
      <c r="H72" s="958"/>
      <c r="I72" s="958"/>
      <c r="J72" s="958"/>
      <c r="K72" s="958"/>
      <c r="L72" s="958"/>
      <c r="M72" s="959"/>
      <c r="N72" s="945"/>
    </row>
    <row r="73" spans="1:14" ht="21" customHeight="1">
      <c r="A73" s="940" t="s">
        <v>591</v>
      </c>
      <c r="B73" s="954" t="s">
        <v>708</v>
      </c>
      <c r="C73" s="955">
        <f>SUM(C74:C74)</f>
        <v>1540</v>
      </c>
      <c r="D73" s="943">
        <f>SUM(E73:N73)</f>
        <v>1540</v>
      </c>
      <c r="E73" s="958"/>
      <c r="F73" s="960">
        <v>1540</v>
      </c>
      <c r="G73" s="960"/>
      <c r="H73" s="958"/>
      <c r="I73" s="958"/>
      <c r="J73" s="958"/>
      <c r="K73" s="958"/>
      <c r="L73" s="958"/>
      <c r="M73" s="959"/>
      <c r="N73" s="945"/>
    </row>
    <row r="74" spans="1:14" ht="21" customHeight="1">
      <c r="A74" s="940"/>
      <c r="B74" s="956" t="s">
        <v>709</v>
      </c>
      <c r="C74" s="957">
        <f>SUM('3c.m.'!D546)</f>
        <v>1540</v>
      </c>
      <c r="D74" s="957"/>
      <c r="E74" s="958"/>
      <c r="F74" s="958"/>
      <c r="G74" s="958"/>
      <c r="H74" s="958"/>
      <c r="I74" s="958"/>
      <c r="J74" s="958"/>
      <c r="K74" s="958"/>
      <c r="L74" s="958"/>
      <c r="M74" s="959"/>
      <c r="N74" s="945"/>
    </row>
    <row r="75" spans="1:14" ht="21" customHeight="1">
      <c r="A75" s="940" t="s">
        <v>593</v>
      </c>
      <c r="B75" s="954" t="s">
        <v>710</v>
      </c>
      <c r="C75" s="955">
        <f>SUM(C76:C85)</f>
        <v>237670</v>
      </c>
      <c r="D75" s="943">
        <v>237670</v>
      </c>
      <c r="E75" s="960"/>
      <c r="F75" s="960">
        <v>20500</v>
      </c>
      <c r="G75" s="960"/>
      <c r="H75" s="958"/>
      <c r="I75" s="958"/>
      <c r="J75" s="958"/>
      <c r="K75" s="958"/>
      <c r="L75" s="960"/>
      <c r="M75" s="959"/>
      <c r="N75" s="945"/>
    </row>
    <row r="76" spans="1:14" ht="21" customHeight="1">
      <c r="A76" s="965"/>
      <c r="B76" s="956" t="s">
        <v>711</v>
      </c>
      <c r="C76" s="957">
        <f>SUM('3c.m.'!D767)</f>
        <v>3000</v>
      </c>
      <c r="D76" s="957"/>
      <c r="E76" s="958"/>
      <c r="F76" s="958"/>
      <c r="G76" s="958"/>
      <c r="H76" s="958"/>
      <c r="I76" s="958"/>
      <c r="J76" s="958"/>
      <c r="K76" s="958"/>
      <c r="L76" s="958"/>
      <c r="M76" s="959"/>
      <c r="N76" s="945"/>
    </row>
    <row r="77" spans="1:14" ht="21" customHeight="1">
      <c r="A77" s="965"/>
      <c r="B77" s="956" t="s">
        <v>712</v>
      </c>
      <c r="C77" s="957">
        <f>SUM('3c.m.'!D775)</f>
        <v>2500</v>
      </c>
      <c r="D77" s="957"/>
      <c r="E77" s="958"/>
      <c r="F77" s="958"/>
      <c r="G77" s="958"/>
      <c r="H77" s="958"/>
      <c r="I77" s="958"/>
      <c r="J77" s="958"/>
      <c r="K77" s="958"/>
      <c r="L77" s="958"/>
      <c r="M77" s="959"/>
      <c r="N77" s="945"/>
    </row>
    <row r="78" spans="1:14" ht="21" customHeight="1">
      <c r="A78" s="965"/>
      <c r="B78" s="956" t="s">
        <v>713</v>
      </c>
      <c r="C78" s="957">
        <f>SUM('3c.m.'!D783)</f>
        <v>5000</v>
      </c>
      <c r="D78" s="957"/>
      <c r="E78" s="958"/>
      <c r="F78" s="958"/>
      <c r="G78" s="958"/>
      <c r="H78" s="958"/>
      <c r="I78" s="958"/>
      <c r="J78" s="958"/>
      <c r="K78" s="958"/>
      <c r="L78" s="958"/>
      <c r="M78" s="959"/>
      <c r="N78" s="945"/>
    </row>
    <row r="79" spans="1:14" ht="21" customHeight="1">
      <c r="A79" s="965"/>
      <c r="B79" s="956" t="s">
        <v>714</v>
      </c>
      <c r="C79" s="957">
        <f>SUM('3c.m.'!D791)</f>
        <v>5000</v>
      </c>
      <c r="D79" s="957"/>
      <c r="E79" s="958"/>
      <c r="F79" s="958"/>
      <c r="G79" s="958"/>
      <c r="H79" s="958"/>
      <c r="I79" s="958"/>
      <c r="J79" s="958"/>
      <c r="K79" s="958"/>
      <c r="L79" s="958"/>
      <c r="M79" s="959"/>
      <c r="N79" s="945"/>
    </row>
    <row r="80" spans="1:14" ht="21" customHeight="1">
      <c r="A80" s="965"/>
      <c r="B80" s="956" t="s">
        <v>715</v>
      </c>
      <c r="C80" s="957"/>
      <c r="D80" s="957"/>
      <c r="E80" s="958"/>
      <c r="F80" s="958"/>
      <c r="G80" s="958"/>
      <c r="H80" s="958"/>
      <c r="I80" s="958"/>
      <c r="J80" s="958"/>
      <c r="K80" s="958"/>
      <c r="L80" s="958"/>
      <c r="M80" s="959"/>
      <c r="N80" s="945"/>
    </row>
    <row r="81" spans="1:14" ht="21" customHeight="1">
      <c r="A81" s="965"/>
      <c r="B81" s="956" t="s">
        <v>716</v>
      </c>
      <c r="C81" s="957"/>
      <c r="D81" s="957"/>
      <c r="E81" s="958"/>
      <c r="F81" s="958"/>
      <c r="G81" s="958"/>
      <c r="H81" s="958"/>
      <c r="I81" s="958"/>
      <c r="J81" s="958"/>
      <c r="K81" s="958"/>
      <c r="L81" s="958"/>
      <c r="M81" s="959"/>
      <c r="N81" s="945"/>
    </row>
    <row r="82" spans="1:14" ht="21" customHeight="1">
      <c r="A82" s="965"/>
      <c r="B82" s="956" t="s">
        <v>717</v>
      </c>
      <c r="C82" s="957"/>
      <c r="D82" s="957"/>
      <c r="E82" s="958"/>
      <c r="F82" s="958"/>
      <c r="G82" s="958"/>
      <c r="H82" s="958"/>
      <c r="I82" s="958"/>
      <c r="J82" s="958"/>
      <c r="K82" s="958"/>
      <c r="L82" s="958"/>
      <c r="M82" s="959"/>
      <c r="N82" s="945"/>
    </row>
    <row r="83" spans="1:14" ht="21" customHeight="1">
      <c r="A83" s="965"/>
      <c r="B83" s="956" t="s">
        <v>718</v>
      </c>
      <c r="C83" s="957">
        <f>SUM('3d.m.'!D26)</f>
        <v>5000</v>
      </c>
      <c r="D83" s="957"/>
      <c r="E83" s="958"/>
      <c r="F83" s="958"/>
      <c r="G83" s="958"/>
      <c r="H83" s="958"/>
      <c r="I83" s="958"/>
      <c r="J83" s="958"/>
      <c r="K83" s="958"/>
      <c r="L83" s="958"/>
      <c r="M83" s="959"/>
      <c r="N83" s="945"/>
    </row>
    <row r="84" spans="1:14" ht="21" customHeight="1">
      <c r="A84" s="965"/>
      <c r="B84" s="956" t="s">
        <v>719</v>
      </c>
      <c r="C84" s="957">
        <f>SUM('3d.m.'!D41)</f>
        <v>217170</v>
      </c>
      <c r="D84" s="957"/>
      <c r="E84" s="958"/>
      <c r="F84" s="958"/>
      <c r="G84" s="958"/>
      <c r="H84" s="958"/>
      <c r="I84" s="958"/>
      <c r="J84" s="958"/>
      <c r="K84" s="958"/>
      <c r="L84" s="958"/>
      <c r="M84" s="959"/>
      <c r="N84" s="945"/>
    </row>
    <row r="85" spans="1:14" ht="21" customHeight="1">
      <c r="A85" s="965"/>
      <c r="B85" s="966" t="s">
        <v>720</v>
      </c>
      <c r="C85" s="957">
        <f>SUM('3d.m.'!D43)</f>
        <v>0</v>
      </c>
      <c r="D85" s="957"/>
      <c r="E85" s="958"/>
      <c r="F85" s="958"/>
      <c r="G85" s="958"/>
      <c r="H85" s="958"/>
      <c r="I85" s="958"/>
      <c r="J85" s="958"/>
      <c r="K85" s="958"/>
      <c r="L85" s="958"/>
      <c r="M85" s="959"/>
      <c r="N85" s="945"/>
    </row>
    <row r="86" spans="1:14" ht="21" customHeight="1">
      <c r="A86" s="940" t="s">
        <v>595</v>
      </c>
      <c r="B86" s="954" t="s">
        <v>721</v>
      </c>
      <c r="C86" s="955">
        <f>SUM(C87:C103)</f>
        <v>1446300</v>
      </c>
      <c r="D86" s="943">
        <f>SUM(E86:N86)</f>
        <v>1446300</v>
      </c>
      <c r="E86" s="958"/>
      <c r="F86" s="960">
        <v>552300</v>
      </c>
      <c r="G86" s="960"/>
      <c r="H86" s="960"/>
      <c r="I86" s="960"/>
      <c r="J86" s="958"/>
      <c r="K86" s="958"/>
      <c r="L86" s="960"/>
      <c r="M86" s="963">
        <v>894000</v>
      </c>
      <c r="N86" s="967"/>
    </row>
    <row r="87" spans="1:14" ht="21" customHeight="1">
      <c r="A87" s="965"/>
      <c r="B87" s="956" t="s">
        <v>722</v>
      </c>
      <c r="C87" s="957">
        <f>SUM('3c.m.'!D69)</f>
        <v>200000</v>
      </c>
      <c r="D87" s="957"/>
      <c r="E87" s="958"/>
      <c r="F87" s="958"/>
      <c r="G87" s="958"/>
      <c r="H87" s="958"/>
      <c r="I87" s="958"/>
      <c r="J87" s="958"/>
      <c r="K87" s="958"/>
      <c r="L87" s="958"/>
      <c r="M87" s="959"/>
      <c r="N87" s="945"/>
    </row>
    <row r="88" spans="1:14" ht="21" customHeight="1">
      <c r="A88" s="965"/>
      <c r="B88" s="956" t="s">
        <v>723</v>
      </c>
      <c r="C88" s="957">
        <f>SUM('3c.m.'!D87)</f>
        <v>70000</v>
      </c>
      <c r="D88" s="957"/>
      <c r="E88" s="958"/>
      <c r="F88" s="958"/>
      <c r="G88" s="958"/>
      <c r="H88" s="958"/>
      <c r="I88" s="958"/>
      <c r="J88" s="958"/>
      <c r="K88" s="958"/>
      <c r="L88" s="958"/>
      <c r="M88" s="959"/>
      <c r="N88" s="945"/>
    </row>
    <row r="89" spans="1:14" ht="21" customHeight="1">
      <c r="A89" s="965"/>
      <c r="B89" s="946" t="s">
        <v>724</v>
      </c>
      <c r="C89" s="957">
        <f>SUM('3c.m.'!D95)</f>
        <v>70000</v>
      </c>
      <c r="D89" s="957"/>
      <c r="E89" s="958"/>
      <c r="F89" s="958"/>
      <c r="G89" s="958"/>
      <c r="H89" s="958"/>
      <c r="I89" s="958"/>
      <c r="J89" s="958"/>
      <c r="K89" s="958"/>
      <c r="L89" s="958"/>
      <c r="M89" s="959"/>
      <c r="N89" s="945"/>
    </row>
    <row r="90" spans="1:14" ht="21" customHeight="1">
      <c r="A90" s="965"/>
      <c r="B90" s="946" t="s">
        <v>725</v>
      </c>
      <c r="C90" s="957">
        <f>SUM('3c.m.'!D112)</f>
        <v>20000</v>
      </c>
      <c r="D90" s="957"/>
      <c r="E90" s="958"/>
      <c r="F90" s="958"/>
      <c r="G90" s="958"/>
      <c r="H90" s="958"/>
      <c r="I90" s="958"/>
      <c r="J90" s="958"/>
      <c r="K90" s="958"/>
      <c r="L90" s="958"/>
      <c r="M90" s="959"/>
      <c r="N90" s="945"/>
    </row>
    <row r="91" spans="1:14" ht="21" customHeight="1">
      <c r="A91" s="965"/>
      <c r="B91" s="946" t="s">
        <v>726</v>
      </c>
      <c r="C91" s="957">
        <f>SUM('3c.m.'!D120)</f>
        <v>15000</v>
      </c>
      <c r="D91" s="957"/>
      <c r="E91" s="958"/>
      <c r="F91" s="958"/>
      <c r="G91" s="958"/>
      <c r="H91" s="958"/>
      <c r="I91" s="958"/>
      <c r="J91" s="958"/>
      <c r="K91" s="958"/>
      <c r="L91" s="958"/>
      <c r="M91" s="959"/>
      <c r="N91" s="945"/>
    </row>
    <row r="92" spans="1:14" ht="21" customHeight="1">
      <c r="A92" s="965"/>
      <c r="B92" s="946" t="s">
        <v>727</v>
      </c>
      <c r="C92" s="957">
        <f>SUM('3c.m.'!D128)</f>
        <v>30000</v>
      </c>
      <c r="D92" s="957"/>
      <c r="E92" s="958"/>
      <c r="F92" s="958"/>
      <c r="G92" s="958"/>
      <c r="H92" s="958"/>
      <c r="I92" s="958"/>
      <c r="J92" s="958"/>
      <c r="K92" s="958"/>
      <c r="L92" s="958"/>
      <c r="M92" s="959"/>
      <c r="N92" s="945"/>
    </row>
    <row r="93" spans="1:14" ht="21" customHeight="1">
      <c r="A93" s="965"/>
      <c r="B93" s="946" t="s">
        <v>728</v>
      </c>
      <c r="C93" s="957">
        <f>SUM('3c.m.'!D136)</f>
        <v>5000</v>
      </c>
      <c r="D93" s="957"/>
      <c r="E93" s="958"/>
      <c r="F93" s="958"/>
      <c r="G93" s="958"/>
      <c r="H93" s="958"/>
      <c r="I93" s="958"/>
      <c r="J93" s="958"/>
      <c r="K93" s="958"/>
      <c r="L93" s="958"/>
      <c r="M93" s="959"/>
      <c r="N93" s="945"/>
    </row>
    <row r="94" spans="1:14" ht="21" customHeight="1">
      <c r="A94" s="965"/>
      <c r="B94" s="946" t="s">
        <v>729</v>
      </c>
      <c r="C94" s="957">
        <f>SUM('3c.m.'!D306)</f>
        <v>506300</v>
      </c>
      <c r="D94" s="957"/>
      <c r="E94" s="958"/>
      <c r="F94" s="958"/>
      <c r="G94" s="958"/>
      <c r="H94" s="958"/>
      <c r="I94" s="958"/>
      <c r="J94" s="958"/>
      <c r="K94" s="958"/>
      <c r="L94" s="958"/>
      <c r="M94" s="959"/>
      <c r="N94" s="945"/>
    </row>
    <row r="95" spans="1:14" ht="21" customHeight="1">
      <c r="A95" s="965"/>
      <c r="B95" s="956" t="s">
        <v>730</v>
      </c>
      <c r="C95" s="957">
        <f>SUM('4.mell.'!D20)</f>
        <v>50000</v>
      </c>
      <c r="D95" s="957"/>
      <c r="E95" s="958"/>
      <c r="F95" s="958"/>
      <c r="G95" s="958"/>
      <c r="H95" s="958"/>
      <c r="I95" s="958"/>
      <c r="J95" s="958"/>
      <c r="K95" s="958"/>
      <c r="L95" s="958"/>
      <c r="M95" s="959"/>
      <c r="N95" s="945"/>
    </row>
    <row r="96" spans="1:14" ht="21" customHeight="1">
      <c r="A96" s="965"/>
      <c r="B96" s="956" t="s">
        <v>1148</v>
      </c>
      <c r="C96" s="957">
        <f>SUM('4.mell.'!D22)</f>
        <v>100000</v>
      </c>
      <c r="D96" s="957"/>
      <c r="E96" s="958"/>
      <c r="F96" s="958"/>
      <c r="G96" s="958"/>
      <c r="H96" s="958"/>
      <c r="I96" s="958"/>
      <c r="J96" s="958"/>
      <c r="K96" s="958"/>
      <c r="L96" s="958"/>
      <c r="M96" s="959"/>
      <c r="N96" s="945"/>
    </row>
    <row r="97" spans="1:14" ht="21" customHeight="1">
      <c r="A97" s="965"/>
      <c r="B97" s="956" t="s">
        <v>1147</v>
      </c>
      <c r="C97" s="957">
        <f>SUM('4.mell.'!D23)</f>
        <v>100000</v>
      </c>
      <c r="D97" s="957"/>
      <c r="E97" s="958"/>
      <c r="F97" s="958"/>
      <c r="G97" s="958"/>
      <c r="H97" s="958"/>
      <c r="I97" s="958"/>
      <c r="J97" s="958"/>
      <c r="K97" s="958"/>
      <c r="L97" s="958"/>
      <c r="M97" s="959"/>
      <c r="N97" s="945"/>
    </row>
    <row r="98" spans="1:14" ht="21" customHeight="1">
      <c r="A98" s="965"/>
      <c r="B98" s="956" t="s">
        <v>731</v>
      </c>
      <c r="C98" s="957">
        <f>SUM('4.mell.'!D25)</f>
        <v>60000</v>
      </c>
      <c r="D98" s="957"/>
      <c r="E98" s="958"/>
      <c r="F98" s="958"/>
      <c r="G98" s="958"/>
      <c r="H98" s="958"/>
      <c r="I98" s="958"/>
      <c r="J98" s="958"/>
      <c r="K98" s="958"/>
      <c r="L98" s="958"/>
      <c r="M98" s="959"/>
      <c r="N98" s="945"/>
    </row>
    <row r="99" spans="1:14" ht="21" customHeight="1">
      <c r="A99" s="965"/>
      <c r="B99" s="956" t="s">
        <v>732</v>
      </c>
      <c r="C99" s="957">
        <f>SUM('4.mell.'!D27)</f>
        <v>100000</v>
      </c>
      <c r="D99" s="957"/>
      <c r="E99" s="958"/>
      <c r="F99" s="958"/>
      <c r="G99" s="958"/>
      <c r="H99" s="958"/>
      <c r="I99" s="958"/>
      <c r="J99" s="958"/>
      <c r="K99" s="958"/>
      <c r="L99" s="958"/>
      <c r="M99" s="959"/>
      <c r="N99" s="945"/>
    </row>
    <row r="100" spans="1:14" ht="21" customHeight="1">
      <c r="A100" s="965"/>
      <c r="B100" s="956" t="s">
        <v>1059</v>
      </c>
      <c r="C100" s="957"/>
      <c r="D100" s="957"/>
      <c r="E100" s="958"/>
      <c r="F100" s="958"/>
      <c r="G100" s="958"/>
      <c r="H100" s="958"/>
      <c r="I100" s="958"/>
      <c r="J100" s="958"/>
      <c r="K100" s="958"/>
      <c r="L100" s="958"/>
      <c r="M100" s="959"/>
      <c r="N100" s="945"/>
    </row>
    <row r="101" spans="1:14" ht="21" customHeight="1">
      <c r="A101" s="965"/>
      <c r="B101" s="956" t="s">
        <v>1045</v>
      </c>
      <c r="C101" s="957"/>
      <c r="D101" s="957"/>
      <c r="E101" s="958"/>
      <c r="F101" s="958"/>
      <c r="G101" s="958"/>
      <c r="H101" s="958"/>
      <c r="I101" s="958"/>
      <c r="J101" s="958"/>
      <c r="K101" s="958"/>
      <c r="L101" s="958"/>
      <c r="M101" s="959"/>
      <c r="N101" s="945"/>
    </row>
    <row r="102" spans="1:14" ht="21" customHeight="1">
      <c r="A102" s="965"/>
      <c r="B102" s="956" t="s">
        <v>733</v>
      </c>
      <c r="C102" s="957">
        <f>SUM('4.mell.'!D42)</f>
        <v>100000</v>
      </c>
      <c r="D102" s="957"/>
      <c r="E102" s="958"/>
      <c r="F102" s="958"/>
      <c r="G102" s="958"/>
      <c r="H102" s="958"/>
      <c r="I102" s="958"/>
      <c r="J102" s="958"/>
      <c r="K102" s="958"/>
      <c r="L102" s="958"/>
      <c r="M102" s="959"/>
      <c r="N102" s="945"/>
    </row>
    <row r="103" spans="1:14" ht="21" customHeight="1">
      <c r="A103" s="965"/>
      <c r="B103" s="956" t="s">
        <v>734</v>
      </c>
      <c r="C103" s="957">
        <f>SUM('4.mell.'!D45)</f>
        <v>20000</v>
      </c>
      <c r="D103" s="957"/>
      <c r="E103" s="958"/>
      <c r="F103" s="958"/>
      <c r="G103" s="958"/>
      <c r="H103" s="958"/>
      <c r="I103" s="958"/>
      <c r="J103" s="958"/>
      <c r="K103" s="958"/>
      <c r="L103" s="958"/>
      <c r="M103" s="959"/>
      <c r="N103" s="945"/>
    </row>
    <row r="104" spans="1:14" ht="21" customHeight="1">
      <c r="A104" s="940" t="s">
        <v>598</v>
      </c>
      <c r="B104" s="954" t="s">
        <v>735</v>
      </c>
      <c r="C104" s="957"/>
      <c r="D104" s="943">
        <f>SUM(E104:M104)</f>
        <v>0</v>
      </c>
      <c r="E104" s="958"/>
      <c r="F104" s="958"/>
      <c r="G104" s="958"/>
      <c r="H104" s="958"/>
      <c r="I104" s="958"/>
      <c r="J104" s="958"/>
      <c r="K104" s="958"/>
      <c r="L104" s="958"/>
      <c r="M104" s="959"/>
      <c r="N104" s="945"/>
    </row>
    <row r="105" spans="1:14" ht="21" customHeight="1">
      <c r="A105" s="940" t="s">
        <v>600</v>
      </c>
      <c r="B105" s="954" t="s">
        <v>736</v>
      </c>
      <c r="C105" s="957"/>
      <c r="D105" s="943">
        <f>SUM(E105:M105)</f>
        <v>0</v>
      </c>
      <c r="E105" s="958"/>
      <c r="F105" s="958"/>
      <c r="G105" s="958"/>
      <c r="H105" s="958"/>
      <c r="I105" s="958"/>
      <c r="J105" s="958"/>
      <c r="K105" s="958"/>
      <c r="L105" s="958"/>
      <c r="M105" s="959"/>
      <c r="N105" s="945"/>
    </row>
    <row r="106" spans="1:14" ht="21" customHeight="1">
      <c r="A106" s="940" t="s">
        <v>602</v>
      </c>
      <c r="B106" s="954" t="s">
        <v>737</v>
      </c>
      <c r="C106" s="955">
        <f>SUM(C107:C115)</f>
        <v>70000</v>
      </c>
      <c r="D106" s="943">
        <f>SUM(E106:M106)</f>
        <v>70000</v>
      </c>
      <c r="E106" s="958"/>
      <c r="F106" s="960">
        <v>70000</v>
      </c>
      <c r="G106" s="960"/>
      <c r="H106" s="960"/>
      <c r="I106" s="958"/>
      <c r="J106" s="958"/>
      <c r="K106" s="958"/>
      <c r="L106" s="960"/>
      <c r="M106" s="959"/>
      <c r="N106" s="945"/>
    </row>
    <row r="107" spans="1:14" ht="21" customHeight="1">
      <c r="A107" s="940"/>
      <c r="B107" s="956" t="s">
        <v>738</v>
      </c>
      <c r="C107" s="957">
        <f>SUM('3c.m.'!D154)</f>
        <v>11500</v>
      </c>
      <c r="D107" s="943"/>
      <c r="E107" s="958"/>
      <c r="F107" s="958"/>
      <c r="G107" s="958"/>
      <c r="H107" s="960"/>
      <c r="I107" s="958"/>
      <c r="J107" s="958"/>
      <c r="K107" s="958"/>
      <c r="L107" s="958"/>
      <c r="M107" s="959"/>
      <c r="N107" s="945"/>
    </row>
    <row r="108" spans="1:14" ht="21" customHeight="1">
      <c r="A108" s="940"/>
      <c r="B108" s="956" t="s">
        <v>739</v>
      </c>
      <c r="C108" s="957">
        <f>SUM('3c.m.'!D162)</f>
        <v>12000</v>
      </c>
      <c r="D108" s="943"/>
      <c r="E108" s="958"/>
      <c r="F108" s="958"/>
      <c r="G108" s="958"/>
      <c r="H108" s="960"/>
      <c r="I108" s="958"/>
      <c r="J108" s="958"/>
      <c r="K108" s="958"/>
      <c r="L108" s="958"/>
      <c r="M108" s="959"/>
      <c r="N108" s="945"/>
    </row>
    <row r="109" spans="1:14" ht="21" customHeight="1">
      <c r="A109" s="940"/>
      <c r="B109" s="956" t="s">
        <v>740</v>
      </c>
      <c r="C109" s="957">
        <f>SUM('3c.m.'!D187)</f>
        <v>10500</v>
      </c>
      <c r="D109" s="943"/>
      <c r="E109" s="958"/>
      <c r="F109" s="958"/>
      <c r="G109" s="958"/>
      <c r="H109" s="960"/>
      <c r="I109" s="958"/>
      <c r="J109" s="958"/>
      <c r="K109" s="958"/>
      <c r="L109" s="958"/>
      <c r="M109" s="959"/>
      <c r="N109" s="945"/>
    </row>
    <row r="110" spans="1:14" ht="21" customHeight="1">
      <c r="A110" s="940"/>
      <c r="B110" s="956" t="s">
        <v>741</v>
      </c>
      <c r="C110" s="957">
        <f>SUM('3c.m.'!D178)</f>
        <v>8000</v>
      </c>
      <c r="D110" s="957"/>
      <c r="E110" s="958"/>
      <c r="F110" s="958"/>
      <c r="G110" s="958"/>
      <c r="H110" s="958"/>
      <c r="I110" s="958"/>
      <c r="J110" s="958"/>
      <c r="K110" s="958"/>
      <c r="L110" s="958"/>
      <c r="M110" s="959"/>
      <c r="N110" s="945"/>
    </row>
    <row r="111" spans="1:14" ht="21" customHeight="1">
      <c r="A111" s="940"/>
      <c r="B111" s="956" t="s">
        <v>742</v>
      </c>
      <c r="C111" s="957">
        <f>SUM('3c.m.'!D635)</f>
        <v>9000</v>
      </c>
      <c r="D111" s="957"/>
      <c r="E111" s="958"/>
      <c r="F111" s="958"/>
      <c r="G111" s="958"/>
      <c r="H111" s="958"/>
      <c r="I111" s="958"/>
      <c r="J111" s="958"/>
      <c r="K111" s="958"/>
      <c r="L111" s="958"/>
      <c r="M111" s="959"/>
      <c r="N111" s="945"/>
    </row>
    <row r="112" spans="1:14" ht="21" customHeight="1">
      <c r="A112" s="940"/>
      <c r="B112" s="956" t="s">
        <v>743</v>
      </c>
      <c r="C112" s="957">
        <f>SUM('3c.m.'!D669)</f>
        <v>12000</v>
      </c>
      <c r="D112" s="957"/>
      <c r="E112" s="958"/>
      <c r="F112" s="958"/>
      <c r="G112" s="958"/>
      <c r="H112" s="958"/>
      <c r="I112" s="958"/>
      <c r="J112" s="958"/>
      <c r="K112" s="958"/>
      <c r="L112" s="958"/>
      <c r="M112" s="959"/>
      <c r="N112" s="945"/>
    </row>
    <row r="113" spans="1:14" ht="21" customHeight="1">
      <c r="A113" s="940"/>
      <c r="B113" s="956" t="s">
        <v>744</v>
      </c>
      <c r="C113" s="957">
        <f>SUM('3c.m.'!D677)</f>
        <v>0</v>
      </c>
      <c r="D113" s="957"/>
      <c r="E113" s="958"/>
      <c r="F113" s="958"/>
      <c r="G113" s="958"/>
      <c r="H113" s="958"/>
      <c r="I113" s="958"/>
      <c r="J113" s="958"/>
      <c r="K113" s="958"/>
      <c r="L113" s="958"/>
      <c r="M113" s="959"/>
      <c r="N113" s="945"/>
    </row>
    <row r="114" spans="1:14" ht="21" customHeight="1">
      <c r="A114" s="940"/>
      <c r="B114" s="956" t="s">
        <v>745</v>
      </c>
      <c r="C114" s="957">
        <f>SUM('3c.m.'!D686)</f>
        <v>4500</v>
      </c>
      <c r="D114" s="957"/>
      <c r="E114" s="958"/>
      <c r="F114" s="958"/>
      <c r="G114" s="958"/>
      <c r="H114" s="958"/>
      <c r="I114" s="958"/>
      <c r="J114" s="958"/>
      <c r="K114" s="958"/>
      <c r="L114" s="958"/>
      <c r="M114" s="959"/>
      <c r="N114" s="945"/>
    </row>
    <row r="115" spans="1:14" ht="21" customHeight="1">
      <c r="A115" s="940"/>
      <c r="B115" s="956" t="s">
        <v>746</v>
      </c>
      <c r="C115" s="957">
        <f>SUM('3c.m.'!D694)</f>
        <v>2500</v>
      </c>
      <c r="D115" s="957"/>
      <c r="E115" s="958"/>
      <c r="F115" s="958"/>
      <c r="G115" s="958"/>
      <c r="H115" s="958"/>
      <c r="I115" s="958"/>
      <c r="J115" s="958"/>
      <c r="K115" s="958"/>
      <c r="L115" s="958"/>
      <c r="M115" s="959"/>
      <c r="N115" s="945"/>
    </row>
    <row r="116" spans="1:14" ht="21" customHeight="1">
      <c r="A116" s="940" t="s">
        <v>604</v>
      </c>
      <c r="B116" s="954" t="s">
        <v>747</v>
      </c>
      <c r="C116" s="955">
        <f>SUM(C117:C119)</f>
        <v>46000</v>
      </c>
      <c r="D116" s="943">
        <f>SUM(E116:M116)</f>
        <v>46000</v>
      </c>
      <c r="E116" s="958"/>
      <c r="F116" s="960">
        <v>46000</v>
      </c>
      <c r="G116" s="960"/>
      <c r="H116" s="958"/>
      <c r="I116" s="958"/>
      <c r="J116" s="958"/>
      <c r="K116" s="958"/>
      <c r="L116" s="960"/>
      <c r="M116" s="959"/>
      <c r="N116" s="945"/>
    </row>
    <row r="117" spans="1:14" ht="21" customHeight="1">
      <c r="A117" s="940"/>
      <c r="B117" s="956" t="s">
        <v>748</v>
      </c>
      <c r="C117" s="957">
        <f>SUM('3c.m.'!D238)</f>
        <v>15000</v>
      </c>
      <c r="D117" s="957"/>
      <c r="E117" s="958"/>
      <c r="F117" s="958"/>
      <c r="G117" s="958"/>
      <c r="H117" s="958"/>
      <c r="I117" s="958"/>
      <c r="J117" s="958"/>
      <c r="K117" s="958"/>
      <c r="L117" s="958"/>
      <c r="M117" s="959"/>
      <c r="N117" s="945"/>
    </row>
    <row r="118" spans="1:14" ht="21" customHeight="1">
      <c r="A118" s="940"/>
      <c r="B118" s="956" t="s">
        <v>749</v>
      </c>
      <c r="C118" s="957">
        <f>SUM('3c.m.'!D832)</f>
        <v>1000</v>
      </c>
      <c r="D118" s="957"/>
      <c r="E118" s="958"/>
      <c r="F118" s="958"/>
      <c r="G118" s="958"/>
      <c r="H118" s="958"/>
      <c r="I118" s="958"/>
      <c r="J118" s="958"/>
      <c r="K118" s="958"/>
      <c r="L118" s="958"/>
      <c r="M118" s="959"/>
      <c r="N118" s="945"/>
    </row>
    <row r="119" spans="1:14" ht="21" customHeight="1">
      <c r="A119" s="940"/>
      <c r="B119" s="956" t="s">
        <v>1044</v>
      </c>
      <c r="C119" s="957">
        <f>SUM('5.mell. '!D24)</f>
        <v>30000</v>
      </c>
      <c r="D119" s="957"/>
      <c r="E119" s="958"/>
      <c r="F119" s="958"/>
      <c r="G119" s="958"/>
      <c r="H119" s="958"/>
      <c r="I119" s="958"/>
      <c r="J119" s="958"/>
      <c r="K119" s="958"/>
      <c r="L119" s="958"/>
      <c r="M119" s="959"/>
      <c r="N119" s="945"/>
    </row>
    <row r="120" spans="1:14" ht="21" customHeight="1">
      <c r="A120" s="940" t="s">
        <v>606</v>
      </c>
      <c r="B120" s="954" t="s">
        <v>750</v>
      </c>
      <c r="C120" s="955">
        <f>SUM(C121:C123)</f>
        <v>14500</v>
      </c>
      <c r="D120" s="943">
        <f>SUM(E120:M120)</f>
        <v>14500</v>
      </c>
      <c r="E120" s="960"/>
      <c r="F120" s="960">
        <v>14500</v>
      </c>
      <c r="G120" s="960"/>
      <c r="H120" s="958"/>
      <c r="I120" s="958"/>
      <c r="J120" s="958"/>
      <c r="K120" s="958"/>
      <c r="L120" s="960"/>
      <c r="M120" s="959"/>
      <c r="N120" s="945"/>
    </row>
    <row r="121" spans="1:14" ht="21" customHeight="1">
      <c r="A121" s="940"/>
      <c r="B121" s="956" t="s">
        <v>751</v>
      </c>
      <c r="C121" s="957">
        <f>SUM('3c.m.'!D221)</f>
        <v>10000</v>
      </c>
      <c r="D121" s="957"/>
      <c r="E121" s="958"/>
      <c r="F121" s="958"/>
      <c r="G121" s="958"/>
      <c r="H121" s="958"/>
      <c r="I121" s="958"/>
      <c r="J121" s="958"/>
      <c r="K121" s="958"/>
      <c r="L121" s="958"/>
      <c r="M121" s="959"/>
      <c r="N121" s="945"/>
    </row>
    <row r="122" spans="1:14" ht="21" customHeight="1">
      <c r="A122" s="940"/>
      <c r="B122" s="956" t="s">
        <v>752</v>
      </c>
      <c r="C122" s="957">
        <f>SUM('3c.m.'!D659)</f>
        <v>3000</v>
      </c>
      <c r="D122" s="957"/>
      <c r="E122" s="958"/>
      <c r="F122" s="958"/>
      <c r="G122" s="958"/>
      <c r="H122" s="958"/>
      <c r="I122" s="958"/>
      <c r="J122" s="958"/>
      <c r="K122" s="958"/>
      <c r="L122" s="958"/>
      <c r="M122" s="959"/>
      <c r="N122" s="945"/>
    </row>
    <row r="123" spans="1:14" ht="21" customHeight="1">
      <c r="A123" s="940"/>
      <c r="B123" s="956" t="s">
        <v>753</v>
      </c>
      <c r="C123" s="957">
        <f>SUM('3c.m.'!D824)</f>
        <v>1500</v>
      </c>
      <c r="D123" s="957"/>
      <c r="E123" s="958"/>
      <c r="F123" s="958"/>
      <c r="G123" s="958"/>
      <c r="H123" s="958"/>
      <c r="I123" s="958"/>
      <c r="J123" s="958"/>
      <c r="K123" s="958"/>
      <c r="L123" s="958"/>
      <c r="M123" s="959"/>
      <c r="N123" s="945"/>
    </row>
    <row r="124" spans="1:14" ht="21" customHeight="1">
      <c r="A124" s="968"/>
      <c r="B124" s="954" t="s">
        <v>754</v>
      </c>
      <c r="C124" s="955">
        <f>SUM('3c.m.'!D205)</f>
        <v>151772</v>
      </c>
      <c r="D124" s="943">
        <f>SUM(E124:N124)</f>
        <v>151772</v>
      </c>
      <c r="E124" s="958"/>
      <c r="F124" s="960">
        <v>151772</v>
      </c>
      <c r="G124" s="960"/>
      <c r="H124" s="958"/>
      <c r="I124" s="958"/>
      <c r="J124" s="958"/>
      <c r="K124" s="958"/>
      <c r="L124" s="960"/>
      <c r="M124" s="959"/>
      <c r="N124" s="945"/>
    </row>
    <row r="125" spans="1:14" ht="21" customHeight="1">
      <c r="A125" s="968"/>
      <c r="B125" s="954" t="s">
        <v>755</v>
      </c>
      <c r="C125" s="955">
        <f>SUM('3c.m.'!D213)</f>
        <v>100000</v>
      </c>
      <c r="D125" s="943">
        <f aca="true" t="shared" si="0" ref="D125:D139">SUM(E125:N125)</f>
        <v>100000</v>
      </c>
      <c r="E125" s="958"/>
      <c r="F125" s="960">
        <v>100000</v>
      </c>
      <c r="G125" s="960"/>
      <c r="H125" s="960"/>
      <c r="I125" s="958"/>
      <c r="J125" s="958"/>
      <c r="K125" s="958"/>
      <c r="L125" s="960"/>
      <c r="M125" s="959"/>
      <c r="N125" s="945"/>
    </row>
    <row r="126" spans="1:14" ht="30" customHeight="1">
      <c r="A126" s="968"/>
      <c r="B126" s="969" t="s">
        <v>756</v>
      </c>
      <c r="C126" s="955">
        <f>SUM('3a.m.'!D30+'3a.m.'!D60)-'13.mell'!C12</f>
        <v>1836091</v>
      </c>
      <c r="D126" s="943">
        <f t="shared" si="0"/>
        <v>1836091</v>
      </c>
      <c r="E126" s="960"/>
      <c r="F126" s="960">
        <v>1828091</v>
      </c>
      <c r="G126" s="960"/>
      <c r="H126" s="960"/>
      <c r="I126" s="958"/>
      <c r="J126" s="958"/>
      <c r="K126" s="958"/>
      <c r="L126" s="960"/>
      <c r="M126" s="963"/>
      <c r="N126" s="970">
        <v>8000</v>
      </c>
    </row>
    <row r="127" spans="1:14" ht="21" customHeight="1">
      <c r="A127" s="968"/>
      <c r="B127" s="954" t="s">
        <v>757</v>
      </c>
      <c r="C127" s="955">
        <f>SUM('3c.m.'!D263)</f>
        <v>40000</v>
      </c>
      <c r="D127" s="943">
        <f t="shared" si="0"/>
        <v>40000</v>
      </c>
      <c r="E127" s="958"/>
      <c r="F127" s="960">
        <v>40000</v>
      </c>
      <c r="G127" s="960"/>
      <c r="H127" s="958"/>
      <c r="I127" s="958"/>
      <c r="J127" s="958"/>
      <c r="K127" s="958"/>
      <c r="L127" s="960"/>
      <c r="M127" s="959"/>
      <c r="N127" s="970"/>
    </row>
    <row r="128" spans="1:14" ht="21" customHeight="1">
      <c r="A128" s="968"/>
      <c r="B128" s="954" t="s">
        <v>758</v>
      </c>
      <c r="C128" s="955">
        <f>SUM('3c.m.'!D331)</f>
        <v>10000</v>
      </c>
      <c r="D128" s="943">
        <f t="shared" si="0"/>
        <v>10000</v>
      </c>
      <c r="E128" s="958"/>
      <c r="F128" s="960">
        <v>10000</v>
      </c>
      <c r="G128" s="960"/>
      <c r="H128" s="958"/>
      <c r="I128" s="958"/>
      <c r="J128" s="958"/>
      <c r="K128" s="958"/>
      <c r="L128" s="960"/>
      <c r="M128" s="959"/>
      <c r="N128" s="970"/>
    </row>
    <row r="129" spans="1:14" ht="21" customHeight="1">
      <c r="A129" s="968"/>
      <c r="B129" s="954" t="s">
        <v>759</v>
      </c>
      <c r="C129" s="955">
        <f>SUM('3d.m.'!D15)</f>
        <v>808270</v>
      </c>
      <c r="D129" s="943">
        <f t="shared" si="0"/>
        <v>808270</v>
      </c>
      <c r="E129" s="958"/>
      <c r="F129" s="960">
        <v>808270</v>
      </c>
      <c r="G129" s="960"/>
      <c r="H129" s="958"/>
      <c r="I129" s="958"/>
      <c r="J129" s="958"/>
      <c r="K129" s="958"/>
      <c r="L129" s="960"/>
      <c r="M129" s="959"/>
      <c r="N129" s="970"/>
    </row>
    <row r="130" spans="1:14" ht="21" customHeight="1">
      <c r="A130" s="968"/>
      <c r="B130" s="954" t="s">
        <v>760</v>
      </c>
      <c r="C130" s="955">
        <f>SUM('1c.mell '!D74)</f>
        <v>30000</v>
      </c>
      <c r="D130" s="943">
        <f t="shared" si="0"/>
        <v>30000</v>
      </c>
      <c r="E130" s="958"/>
      <c r="F130" s="960">
        <v>30000</v>
      </c>
      <c r="G130" s="960"/>
      <c r="H130" s="958"/>
      <c r="I130" s="958"/>
      <c r="J130" s="958"/>
      <c r="K130" s="958"/>
      <c r="L130" s="960"/>
      <c r="M130" s="959"/>
      <c r="N130" s="970"/>
    </row>
    <row r="131" spans="1:14" ht="21" customHeight="1">
      <c r="A131" s="968"/>
      <c r="B131" s="954" t="s">
        <v>1065</v>
      </c>
      <c r="C131" s="955">
        <f>SUM('1c.mell '!D76)</f>
        <v>5500</v>
      </c>
      <c r="D131" s="943">
        <f t="shared" si="0"/>
        <v>5500</v>
      </c>
      <c r="E131" s="958"/>
      <c r="F131" s="960">
        <v>5500</v>
      </c>
      <c r="G131" s="960"/>
      <c r="H131" s="958"/>
      <c r="I131" s="958"/>
      <c r="J131" s="958"/>
      <c r="K131" s="958"/>
      <c r="L131" s="960"/>
      <c r="M131" s="959"/>
      <c r="N131" s="970"/>
    </row>
    <row r="132" spans="1:14" ht="21" customHeight="1">
      <c r="A132" s="968"/>
      <c r="B132" s="954" t="s">
        <v>761</v>
      </c>
      <c r="C132" s="955">
        <f>SUM('1c.mell '!D78)</f>
        <v>244872</v>
      </c>
      <c r="D132" s="943">
        <f t="shared" si="0"/>
        <v>244872</v>
      </c>
      <c r="E132" s="960"/>
      <c r="F132" s="960">
        <v>244872</v>
      </c>
      <c r="G132" s="960"/>
      <c r="H132" s="958"/>
      <c r="I132" s="958"/>
      <c r="J132" s="958"/>
      <c r="K132" s="958"/>
      <c r="L132" s="960"/>
      <c r="M132" s="959"/>
      <c r="N132" s="970"/>
    </row>
    <row r="133" spans="1:14" ht="21" customHeight="1">
      <c r="A133" s="968"/>
      <c r="B133" s="954" t="s">
        <v>762</v>
      </c>
      <c r="C133" s="955">
        <f>SUM('1c.mell '!D80)</f>
        <v>200000</v>
      </c>
      <c r="D133" s="943">
        <f t="shared" si="0"/>
        <v>200000</v>
      </c>
      <c r="E133" s="958"/>
      <c r="F133" s="960"/>
      <c r="G133" s="960">
        <v>200000</v>
      </c>
      <c r="H133" s="958"/>
      <c r="I133" s="958"/>
      <c r="J133" s="958"/>
      <c r="K133" s="958"/>
      <c r="L133" s="960"/>
      <c r="M133" s="959"/>
      <c r="N133" s="970"/>
    </row>
    <row r="134" spans="1:14" ht="21" customHeight="1">
      <c r="A134" s="968"/>
      <c r="B134" s="954" t="s">
        <v>1200</v>
      </c>
      <c r="C134" s="955">
        <v>63789</v>
      </c>
      <c r="D134" s="943">
        <f t="shared" si="0"/>
        <v>63789</v>
      </c>
      <c r="E134" s="958"/>
      <c r="F134" s="960"/>
      <c r="G134" s="960"/>
      <c r="H134" s="958"/>
      <c r="I134" s="958"/>
      <c r="J134" s="958"/>
      <c r="K134" s="958"/>
      <c r="L134" s="960">
        <v>63789</v>
      </c>
      <c r="M134" s="959"/>
      <c r="N134" s="970"/>
    </row>
    <row r="135" spans="1:14" ht="21" customHeight="1">
      <c r="A135" s="968"/>
      <c r="B135" s="954" t="s">
        <v>763</v>
      </c>
      <c r="C135" s="955">
        <f>SUM('1c.mell '!D113)</f>
        <v>48000</v>
      </c>
      <c r="D135" s="943">
        <f t="shared" si="0"/>
        <v>48000</v>
      </c>
      <c r="E135" s="958"/>
      <c r="F135" s="960">
        <v>48000</v>
      </c>
      <c r="G135" s="960"/>
      <c r="H135" s="958"/>
      <c r="I135" s="960"/>
      <c r="J135" s="958"/>
      <c r="K135" s="958"/>
      <c r="L135" s="960"/>
      <c r="M135" s="959"/>
      <c r="N135" s="970"/>
    </row>
    <row r="136" spans="1:14" ht="21" customHeight="1">
      <c r="A136" s="968"/>
      <c r="B136" s="954" t="s">
        <v>764</v>
      </c>
      <c r="C136" s="955">
        <f>SUM('2.mell'!D371)-'12.mell'!C9</f>
        <v>1671144</v>
      </c>
      <c r="D136" s="943">
        <f t="shared" si="0"/>
        <v>1671144</v>
      </c>
      <c r="E136" s="960"/>
      <c r="F136" s="960">
        <v>1430893</v>
      </c>
      <c r="G136" s="960">
        <v>240251</v>
      </c>
      <c r="H136" s="960"/>
      <c r="I136" s="958"/>
      <c r="J136" s="958"/>
      <c r="K136" s="958"/>
      <c r="L136" s="960"/>
      <c r="M136" s="959"/>
      <c r="N136" s="945"/>
    </row>
    <row r="137" spans="1:14" ht="21" customHeight="1">
      <c r="A137" s="940"/>
      <c r="B137" s="954" t="s">
        <v>765</v>
      </c>
      <c r="C137" s="955">
        <f>SUM('2.mell'!D439)</f>
        <v>594420</v>
      </c>
      <c r="D137" s="943">
        <f t="shared" si="0"/>
        <v>594420</v>
      </c>
      <c r="E137" s="960">
        <v>241082</v>
      </c>
      <c r="F137" s="960">
        <v>327187</v>
      </c>
      <c r="G137" s="960">
        <v>26151</v>
      </c>
      <c r="H137" s="960"/>
      <c r="I137" s="958"/>
      <c r="J137" s="958"/>
      <c r="K137" s="958"/>
      <c r="L137" s="960"/>
      <c r="M137" s="959"/>
      <c r="N137" s="945"/>
    </row>
    <row r="138" spans="1:14" ht="21" customHeight="1">
      <c r="A138" s="940"/>
      <c r="B138" s="954" t="s">
        <v>766</v>
      </c>
      <c r="C138" s="955">
        <f>SUM('2.mell'!D472)</f>
        <v>948039</v>
      </c>
      <c r="D138" s="943">
        <f t="shared" si="0"/>
        <v>948039</v>
      </c>
      <c r="E138" s="960">
        <v>512105</v>
      </c>
      <c r="F138" s="960">
        <v>387367</v>
      </c>
      <c r="G138" s="960">
        <v>48567</v>
      </c>
      <c r="H138" s="960"/>
      <c r="I138" s="958"/>
      <c r="J138" s="958"/>
      <c r="K138" s="958"/>
      <c r="L138" s="960"/>
      <c r="M138" s="959"/>
      <c r="N138" s="945"/>
    </row>
    <row r="139" spans="1:14" ht="21" customHeight="1">
      <c r="A139" s="940"/>
      <c r="B139" s="954" t="s">
        <v>767</v>
      </c>
      <c r="C139" s="955">
        <f>SUM('2.mell'!D542)-'12.mell'!D7</f>
        <v>347661</v>
      </c>
      <c r="D139" s="943">
        <f t="shared" si="0"/>
        <v>347661</v>
      </c>
      <c r="E139" s="960">
        <v>22329</v>
      </c>
      <c r="F139" s="960">
        <v>309932</v>
      </c>
      <c r="G139" s="960">
        <v>15400</v>
      </c>
      <c r="H139" s="960"/>
      <c r="I139" s="958"/>
      <c r="J139" s="960"/>
      <c r="K139" s="958"/>
      <c r="L139" s="960"/>
      <c r="M139" s="963"/>
      <c r="N139" s="945"/>
    </row>
    <row r="140" spans="1:14" ht="21" customHeight="1">
      <c r="A140" s="940"/>
      <c r="B140" s="954"/>
      <c r="C140" s="957"/>
      <c r="D140" s="957"/>
      <c r="E140" s="958"/>
      <c r="F140" s="958"/>
      <c r="G140" s="958"/>
      <c r="H140" s="958"/>
      <c r="I140" s="958"/>
      <c r="J140" s="958"/>
      <c r="K140" s="958"/>
      <c r="L140" s="958"/>
      <c r="M140" s="959"/>
      <c r="N140" s="945"/>
    </row>
    <row r="141" spans="1:15" ht="21" customHeight="1">
      <c r="A141" s="940"/>
      <c r="B141" s="971" t="s">
        <v>768</v>
      </c>
      <c r="C141" s="972">
        <f>SUM(C10+C26+C28+C30+C32+C44+C48+C59+C73+C75+C86+C106+C116+C120+C124+C125+C126+C127+C128+C129+C130+C132+C133+C135+C136+C137+C138+C139+C131+C134)</f>
        <v>14207417</v>
      </c>
      <c r="D141" s="972">
        <f>SUM(D10+D26+D28+D30+D32+D44+D48+D59+D73+D75+D86+D106+D116+D120+D124+D125+D126+D127+D128+D129+D130+D132+D133+D135+D136+D137+D138+D139+D131+D134)</f>
        <v>14207417</v>
      </c>
      <c r="E141" s="972">
        <f aca="true" t="shared" si="1" ref="E141:N141">SUM(E10+E26+E28+E30+E32+E44+E48+E59+E73+E75+E86+E106+E116+E120+E124+E125+E126+E127+E128+E129+E130+E132+E133+E135+E136+E137+E138+E139+E131)</f>
        <v>1594713</v>
      </c>
      <c r="F141" s="972">
        <f t="shared" si="1"/>
        <v>9334924</v>
      </c>
      <c r="G141" s="972">
        <f t="shared" si="1"/>
        <v>1228803</v>
      </c>
      <c r="H141" s="972">
        <f t="shared" si="1"/>
        <v>0</v>
      </c>
      <c r="I141" s="972">
        <f t="shared" si="1"/>
        <v>0</v>
      </c>
      <c r="J141" s="972">
        <f t="shared" si="1"/>
        <v>0</v>
      </c>
      <c r="K141" s="972">
        <f t="shared" si="1"/>
        <v>0</v>
      </c>
      <c r="L141" s="972">
        <f t="shared" si="1"/>
        <v>866018</v>
      </c>
      <c r="M141" s="972">
        <f t="shared" si="1"/>
        <v>894000</v>
      </c>
      <c r="N141" s="972">
        <f t="shared" si="1"/>
        <v>8000</v>
      </c>
      <c r="O141" s="973"/>
    </row>
    <row r="142" spans="1:14" ht="21" customHeight="1">
      <c r="A142" s="940"/>
      <c r="B142" s="954"/>
      <c r="C142" s="957"/>
      <c r="D142" s="957"/>
      <c r="E142" s="958"/>
      <c r="F142" s="958"/>
      <c r="G142" s="958"/>
      <c r="H142" s="958"/>
      <c r="I142" s="958"/>
      <c r="J142" s="958"/>
      <c r="K142" s="958"/>
      <c r="L142" s="958"/>
      <c r="M142" s="959"/>
      <c r="N142" s="945"/>
    </row>
    <row r="143" ht="12.75">
      <c r="F143" s="973"/>
    </row>
    <row r="144" ht="12.75">
      <c r="F144" s="973"/>
    </row>
    <row r="145" ht="12.75">
      <c r="F145" s="973"/>
    </row>
  </sheetData>
  <sheetProtection/>
  <mergeCells count="13">
    <mergeCell ref="L8:L9"/>
    <mergeCell ref="M8:M9"/>
    <mergeCell ref="N8:N9"/>
    <mergeCell ref="A3:N3"/>
    <mergeCell ref="B4:M4"/>
    <mergeCell ref="B5:M5"/>
    <mergeCell ref="B8:B9"/>
    <mergeCell ref="C8:C9"/>
    <mergeCell ref="D8:D9"/>
    <mergeCell ref="E8:E9"/>
    <mergeCell ref="F8:F9"/>
    <mergeCell ref="H8:I8"/>
    <mergeCell ref="J8:K8"/>
  </mergeCells>
  <printOptions/>
  <pageMargins left="0.3937007874015748" right="0.3937007874015748" top="0.3937007874015748" bottom="0.3937007874015748" header="0.5118110236220472" footer="0"/>
  <pageSetup firstPageNumber="53" useFirstPageNumber="1" horizontalDpi="600" verticalDpi="600" orientation="landscape" paperSize="9" scale="59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61">
      <selection activeCell="F82" sqref="F82"/>
    </sheetView>
  </sheetViews>
  <sheetFormatPr defaultColWidth="9.00390625" defaultRowHeight="12.75"/>
  <cols>
    <col min="1" max="1" width="7.625" style="932" customWidth="1"/>
    <col min="2" max="2" width="49.625" style="932" customWidth="1"/>
    <col min="3" max="3" width="13.875" style="932" customWidth="1"/>
    <col min="4" max="4" width="13.00390625" style="932" customWidth="1"/>
    <col min="5" max="5" width="11.125" style="932" customWidth="1"/>
    <col min="6" max="6" width="11.875" style="932" customWidth="1"/>
    <col min="7" max="7" width="12.125" style="932" customWidth="1"/>
    <col min="8" max="8" width="11.375" style="932" customWidth="1"/>
    <col min="9" max="9" width="10.625" style="932" bestFit="1" customWidth="1"/>
    <col min="10" max="10" width="11.125" style="932" customWidth="1"/>
    <col min="11" max="11" width="11.625" style="932" customWidth="1"/>
    <col min="12" max="12" width="10.875" style="932" customWidth="1"/>
    <col min="13" max="13" width="11.00390625" style="932" customWidth="1"/>
    <col min="14" max="16384" width="9.125" style="932" customWidth="1"/>
  </cols>
  <sheetData>
    <row r="1" spans="1:13" ht="12.75">
      <c r="A1" s="1543" t="s">
        <v>769</v>
      </c>
      <c r="B1" s="1543"/>
      <c r="C1" s="1543"/>
      <c r="D1" s="1543"/>
      <c r="E1" s="1543"/>
      <c r="F1" s="1543"/>
      <c r="G1" s="1543"/>
      <c r="H1" s="1543"/>
      <c r="I1" s="1543"/>
      <c r="J1" s="1543"/>
      <c r="K1" s="1543"/>
      <c r="L1" s="1543"/>
      <c r="M1" s="1543"/>
    </row>
    <row r="2" spans="2:12" ht="18.75">
      <c r="B2" s="1544" t="s">
        <v>770</v>
      </c>
      <c r="C2" s="1544"/>
      <c r="D2" s="1544"/>
      <c r="E2" s="1544"/>
      <c r="F2" s="1544"/>
      <c r="G2" s="1544"/>
      <c r="H2" s="1544"/>
      <c r="I2" s="1544"/>
      <c r="J2" s="1544"/>
      <c r="K2" s="1544"/>
      <c r="L2" s="1544"/>
    </row>
    <row r="3" spans="2:12" ht="18.75">
      <c r="B3" s="1545" t="s">
        <v>1151</v>
      </c>
      <c r="C3" s="1545"/>
      <c r="D3" s="1545"/>
      <c r="E3" s="1545"/>
      <c r="F3" s="1545"/>
      <c r="G3" s="1545"/>
      <c r="H3" s="1545"/>
      <c r="I3" s="1545"/>
      <c r="J3" s="1545"/>
      <c r="K3" s="1545"/>
      <c r="L3" s="1545"/>
    </row>
    <row r="4" spans="3:13" ht="9.75" customHeight="1">
      <c r="C4" s="974"/>
      <c r="F4" s="975"/>
      <c r="G4" s="975"/>
      <c r="H4" s="975"/>
      <c r="I4" s="975"/>
      <c r="J4" s="975"/>
      <c r="K4" s="975"/>
      <c r="L4" s="975"/>
      <c r="M4" s="935" t="s">
        <v>371</v>
      </c>
    </row>
    <row r="5" spans="1:13" ht="27" customHeight="1">
      <c r="A5" s="976"/>
      <c r="B5" s="1546" t="s">
        <v>771</v>
      </c>
      <c r="C5" s="1540" t="s">
        <v>1164</v>
      </c>
      <c r="D5" s="1546" t="s">
        <v>772</v>
      </c>
      <c r="E5" s="1540" t="s">
        <v>645</v>
      </c>
      <c r="F5" s="1540" t="s">
        <v>652</v>
      </c>
      <c r="G5" s="1546" t="s">
        <v>647</v>
      </c>
      <c r="H5" s="1546"/>
      <c r="I5" s="1546" t="s">
        <v>648</v>
      </c>
      <c r="J5" s="1546"/>
      <c r="K5" s="1546" t="s">
        <v>773</v>
      </c>
      <c r="L5" s="1540" t="s">
        <v>774</v>
      </c>
      <c r="M5" s="1546" t="s">
        <v>775</v>
      </c>
    </row>
    <row r="6" spans="1:13" ht="41.25" customHeight="1">
      <c r="A6" s="978"/>
      <c r="B6" s="1546"/>
      <c r="C6" s="1547"/>
      <c r="D6" s="1546"/>
      <c r="E6" s="1547"/>
      <c r="F6" s="1338"/>
      <c r="G6" s="977" t="s">
        <v>776</v>
      </c>
      <c r="H6" s="977" t="s">
        <v>777</v>
      </c>
      <c r="I6" s="977" t="s">
        <v>778</v>
      </c>
      <c r="J6" s="977" t="s">
        <v>777</v>
      </c>
      <c r="K6" s="1546"/>
      <c r="L6" s="1548"/>
      <c r="M6" s="1546"/>
    </row>
    <row r="7" spans="1:13" ht="18" customHeight="1">
      <c r="A7" s="980">
        <v>2985</v>
      </c>
      <c r="B7" s="983" t="s">
        <v>779</v>
      </c>
      <c r="C7" s="984">
        <f>SUM('2.mell'!D537)</f>
        <v>46255</v>
      </c>
      <c r="D7" s="982">
        <f aca="true" t="shared" si="0" ref="D7:D81">SUM(E7:M7)</f>
        <v>46255</v>
      </c>
      <c r="E7" s="982"/>
      <c r="F7" s="985">
        <v>46255</v>
      </c>
      <c r="G7" s="983"/>
      <c r="H7" s="983"/>
      <c r="I7" s="983"/>
      <c r="J7" s="983"/>
      <c r="K7" s="983"/>
      <c r="L7" s="983"/>
      <c r="M7" s="986"/>
    </row>
    <row r="8" spans="1:13" ht="18" customHeight="1">
      <c r="A8" s="980">
        <v>2985</v>
      </c>
      <c r="B8" s="983" t="s">
        <v>416</v>
      </c>
      <c r="C8" s="984">
        <f>SUM('2.mell'!D575)</f>
        <v>198083</v>
      </c>
      <c r="D8" s="982">
        <f t="shared" si="0"/>
        <v>198083</v>
      </c>
      <c r="E8" s="982"/>
      <c r="F8" s="985">
        <v>198083</v>
      </c>
      <c r="G8" s="983"/>
      <c r="H8" s="983"/>
      <c r="I8" s="983"/>
      <c r="J8" s="983"/>
      <c r="K8" s="983"/>
      <c r="L8" s="983"/>
      <c r="M8" s="986"/>
    </row>
    <row r="9" spans="1:13" ht="18" customHeight="1">
      <c r="A9" s="980">
        <v>2975</v>
      </c>
      <c r="B9" s="983" t="s">
        <v>1195</v>
      </c>
      <c r="C9" s="984">
        <v>24892</v>
      </c>
      <c r="D9" s="982">
        <f t="shared" si="0"/>
        <v>24892</v>
      </c>
      <c r="E9" s="982">
        <v>24892</v>
      </c>
      <c r="F9" s="985"/>
      <c r="G9" s="983"/>
      <c r="H9" s="983"/>
      <c r="I9" s="983"/>
      <c r="J9" s="983"/>
      <c r="K9" s="983"/>
      <c r="L9" s="983"/>
      <c r="M9" s="986"/>
    </row>
    <row r="10" spans="1:13" ht="18" customHeight="1">
      <c r="A10" s="987">
        <v>3011</v>
      </c>
      <c r="B10" s="988" t="s">
        <v>114</v>
      </c>
      <c r="C10" s="989">
        <f>SUM('3a.m.'!D19)</f>
        <v>15008</v>
      </c>
      <c r="D10" s="982">
        <f t="shared" si="0"/>
        <v>15008</v>
      </c>
      <c r="E10" s="982"/>
      <c r="F10" s="990">
        <v>15008</v>
      </c>
      <c r="G10" s="977"/>
      <c r="H10" s="977"/>
      <c r="I10" s="977"/>
      <c r="J10" s="977"/>
      <c r="K10" s="991"/>
      <c r="L10" s="977"/>
      <c r="M10" s="992"/>
    </row>
    <row r="11" spans="1:13" ht="18" customHeight="1">
      <c r="A11" s="993">
        <v>3052</v>
      </c>
      <c r="B11" s="994" t="s">
        <v>23</v>
      </c>
      <c r="C11" s="984">
        <f>SUM('3c.m.'!D17)</f>
        <v>5000</v>
      </c>
      <c r="D11" s="982">
        <f t="shared" si="0"/>
        <v>5000</v>
      </c>
      <c r="E11" s="982"/>
      <c r="F11" s="982">
        <v>5000</v>
      </c>
      <c r="G11" s="995"/>
      <c r="H11" s="995"/>
      <c r="I11" s="995"/>
      <c r="J11" s="995"/>
      <c r="K11" s="996"/>
      <c r="L11" s="995"/>
      <c r="M11" s="986"/>
    </row>
    <row r="12" spans="1:13" ht="18" customHeight="1">
      <c r="A12" s="993">
        <v>3141</v>
      </c>
      <c r="B12" s="994" t="s">
        <v>136</v>
      </c>
      <c r="C12" s="984">
        <f>SUM('3c.m.'!D145)</f>
        <v>8500</v>
      </c>
      <c r="D12" s="982">
        <f t="shared" si="0"/>
        <v>8500</v>
      </c>
      <c r="E12" s="982"/>
      <c r="F12" s="997">
        <v>8500</v>
      </c>
      <c r="G12" s="998"/>
      <c r="H12" s="998"/>
      <c r="I12" s="998"/>
      <c r="J12" s="998"/>
      <c r="K12" s="998"/>
      <c r="L12" s="998"/>
      <c r="M12" s="986"/>
    </row>
    <row r="13" spans="1:13" ht="18" customHeight="1">
      <c r="A13" s="980">
        <v>3144</v>
      </c>
      <c r="B13" s="999" t="s">
        <v>392</v>
      </c>
      <c r="C13" s="984">
        <f>SUM('3c.m.'!D170)</f>
        <v>1500</v>
      </c>
      <c r="D13" s="982">
        <f t="shared" si="0"/>
        <v>1500</v>
      </c>
      <c r="E13" s="982"/>
      <c r="F13" s="997">
        <v>1500</v>
      </c>
      <c r="G13" s="998"/>
      <c r="H13" s="998"/>
      <c r="I13" s="998"/>
      <c r="J13" s="998"/>
      <c r="K13" s="998"/>
      <c r="L13" s="998"/>
      <c r="M13" s="986"/>
    </row>
    <row r="14" spans="1:13" ht="18" customHeight="1">
      <c r="A14" s="993">
        <v>3207</v>
      </c>
      <c r="B14" s="994" t="s">
        <v>292</v>
      </c>
      <c r="C14" s="984">
        <f>SUM('3c.m.'!D255)</f>
        <v>29000</v>
      </c>
      <c r="D14" s="982">
        <f t="shared" si="0"/>
        <v>29000</v>
      </c>
      <c r="E14" s="982">
        <v>29000</v>
      </c>
      <c r="F14" s="997"/>
      <c r="G14" s="998"/>
      <c r="H14" s="998"/>
      <c r="I14" s="998"/>
      <c r="J14" s="998"/>
      <c r="K14" s="998"/>
      <c r="L14" s="998"/>
      <c r="M14" s="986"/>
    </row>
    <row r="15" spans="1:13" ht="18" customHeight="1">
      <c r="A15" s="993">
        <v>3209</v>
      </c>
      <c r="B15" s="994" t="s">
        <v>780</v>
      </c>
      <c r="C15" s="984">
        <f>SUM('3c.m.'!D272)</f>
        <v>5000</v>
      </c>
      <c r="D15" s="982">
        <f t="shared" si="0"/>
        <v>5000</v>
      </c>
      <c r="E15" s="982"/>
      <c r="F15" s="997">
        <v>5000</v>
      </c>
      <c r="G15" s="998"/>
      <c r="H15" s="998"/>
      <c r="I15" s="998"/>
      <c r="J15" s="998"/>
      <c r="K15" s="998"/>
      <c r="L15" s="998"/>
      <c r="M15" s="986"/>
    </row>
    <row r="16" spans="1:13" ht="18" customHeight="1">
      <c r="A16" s="993">
        <v>3302</v>
      </c>
      <c r="B16" s="1000" t="s">
        <v>388</v>
      </c>
      <c r="C16" s="1001">
        <v>160239</v>
      </c>
      <c r="D16" s="982">
        <f t="shared" si="0"/>
        <v>160239</v>
      </c>
      <c r="E16" s="982">
        <v>160239</v>
      </c>
      <c r="F16" s="997"/>
      <c r="G16" s="998"/>
      <c r="H16" s="998"/>
      <c r="I16" s="998"/>
      <c r="J16" s="998"/>
      <c r="K16" s="998"/>
      <c r="L16" s="998"/>
      <c r="M16" s="986"/>
    </row>
    <row r="17" spans="1:13" ht="18" customHeight="1">
      <c r="A17" s="993">
        <v>3305</v>
      </c>
      <c r="B17" s="994" t="s">
        <v>203</v>
      </c>
      <c r="C17" s="984">
        <f>SUM('3c.m.'!D365)</f>
        <v>11000</v>
      </c>
      <c r="D17" s="982">
        <f t="shared" si="0"/>
        <v>11000</v>
      </c>
      <c r="E17" s="982"/>
      <c r="F17" s="997">
        <v>11000</v>
      </c>
      <c r="G17" s="998"/>
      <c r="H17" s="998"/>
      <c r="I17" s="998"/>
      <c r="J17" s="998"/>
      <c r="K17" s="998"/>
      <c r="L17" s="998"/>
      <c r="M17" s="986"/>
    </row>
    <row r="18" spans="1:13" ht="18" customHeight="1">
      <c r="A18" s="993">
        <v>3306</v>
      </c>
      <c r="B18" s="994" t="s">
        <v>204</v>
      </c>
      <c r="C18" s="984">
        <f>SUM('3c.m.'!D374)</f>
        <v>10000</v>
      </c>
      <c r="D18" s="982">
        <f t="shared" si="0"/>
        <v>10000</v>
      </c>
      <c r="E18" s="982"/>
      <c r="F18" s="997">
        <v>10000</v>
      </c>
      <c r="G18" s="998"/>
      <c r="H18" s="998"/>
      <c r="I18" s="998"/>
      <c r="J18" s="998"/>
      <c r="K18" s="998"/>
      <c r="L18" s="998"/>
      <c r="M18" s="986"/>
    </row>
    <row r="19" spans="1:13" ht="18" customHeight="1">
      <c r="A19" s="993">
        <v>3307</v>
      </c>
      <c r="B19" s="994" t="s">
        <v>205</v>
      </c>
      <c r="C19" s="984">
        <f>SUM('3c.m.'!D383)</f>
        <v>4000</v>
      </c>
      <c r="D19" s="982">
        <f t="shared" si="0"/>
        <v>4000</v>
      </c>
      <c r="E19" s="982"/>
      <c r="F19" s="997">
        <v>4000</v>
      </c>
      <c r="G19" s="998"/>
      <c r="H19" s="998"/>
      <c r="I19" s="998"/>
      <c r="J19" s="998"/>
      <c r="K19" s="998"/>
      <c r="L19" s="998"/>
      <c r="M19" s="986"/>
    </row>
    <row r="20" spans="1:13" ht="18" customHeight="1">
      <c r="A20" s="993">
        <v>3310</v>
      </c>
      <c r="B20" s="994" t="s">
        <v>407</v>
      </c>
      <c r="C20" s="984">
        <f>SUM('3c.m.'!D391)</f>
        <v>14000</v>
      </c>
      <c r="D20" s="982">
        <f t="shared" si="0"/>
        <v>14000</v>
      </c>
      <c r="E20" s="982"/>
      <c r="F20" s="997">
        <v>14000</v>
      </c>
      <c r="G20" s="998"/>
      <c r="H20" s="998"/>
      <c r="I20" s="998"/>
      <c r="J20" s="998"/>
      <c r="K20" s="998"/>
      <c r="L20" s="998"/>
      <c r="M20" s="986"/>
    </row>
    <row r="21" spans="1:13" ht="18" customHeight="1">
      <c r="A21" s="993">
        <v>3312</v>
      </c>
      <c r="B21" s="994" t="s">
        <v>390</v>
      </c>
      <c r="C21" s="984">
        <f>SUM('3c.m.'!D407)</f>
        <v>20000</v>
      </c>
      <c r="D21" s="982">
        <f t="shared" si="0"/>
        <v>20000</v>
      </c>
      <c r="E21" s="982"/>
      <c r="F21" s="997">
        <v>20000</v>
      </c>
      <c r="G21" s="998"/>
      <c r="H21" s="998"/>
      <c r="I21" s="998"/>
      <c r="J21" s="998"/>
      <c r="K21" s="998"/>
      <c r="L21" s="998"/>
      <c r="M21" s="986"/>
    </row>
    <row r="22" spans="1:13" ht="18" customHeight="1">
      <c r="A22" s="993">
        <v>3313</v>
      </c>
      <c r="B22" s="1002" t="s">
        <v>10</v>
      </c>
      <c r="C22" s="984">
        <f>SUM('3c.m.'!D415)</f>
        <v>7000</v>
      </c>
      <c r="D22" s="982">
        <f t="shared" si="0"/>
        <v>7000</v>
      </c>
      <c r="E22" s="982"/>
      <c r="F22" s="997">
        <v>7000</v>
      </c>
      <c r="G22" s="998"/>
      <c r="H22" s="998"/>
      <c r="I22" s="998"/>
      <c r="J22" s="998"/>
      <c r="K22" s="998"/>
      <c r="L22" s="998"/>
      <c r="M22" s="986"/>
    </row>
    <row r="23" spans="1:13" ht="18" customHeight="1">
      <c r="A23" s="993">
        <v>3315</v>
      </c>
      <c r="B23" s="1002" t="s">
        <v>11</v>
      </c>
      <c r="C23" s="984">
        <f>SUM('3c.m.'!D423)</f>
        <v>10000</v>
      </c>
      <c r="D23" s="982">
        <f t="shared" si="0"/>
        <v>10000</v>
      </c>
      <c r="E23" s="982"/>
      <c r="F23" s="997">
        <v>10000</v>
      </c>
      <c r="G23" s="998"/>
      <c r="H23" s="998"/>
      <c r="I23" s="998"/>
      <c r="J23" s="998"/>
      <c r="K23" s="998"/>
      <c r="L23" s="998"/>
      <c r="M23" s="986"/>
    </row>
    <row r="24" spans="1:13" ht="18" customHeight="1">
      <c r="A24" s="993">
        <v>3316</v>
      </c>
      <c r="B24" s="1002" t="s">
        <v>139</v>
      </c>
      <c r="C24" s="984">
        <f>SUM('3c.m.'!D431)</f>
        <v>5000</v>
      </c>
      <c r="D24" s="982">
        <f t="shared" si="0"/>
        <v>5000</v>
      </c>
      <c r="E24" s="982"/>
      <c r="F24" s="997">
        <v>5000</v>
      </c>
      <c r="G24" s="998"/>
      <c r="H24" s="998"/>
      <c r="I24" s="998"/>
      <c r="J24" s="998"/>
      <c r="K24" s="998"/>
      <c r="L24" s="998"/>
      <c r="M24" s="986"/>
    </row>
    <row r="25" spans="1:13" ht="18" customHeight="1">
      <c r="A25" s="993">
        <v>3317</v>
      </c>
      <c r="B25" s="1003" t="s">
        <v>391</v>
      </c>
      <c r="C25" s="984">
        <f>SUM('3c.m.'!D439)</f>
        <v>90000</v>
      </c>
      <c r="D25" s="982">
        <f t="shared" si="0"/>
        <v>90000</v>
      </c>
      <c r="E25" s="982">
        <v>57900</v>
      </c>
      <c r="F25" s="997">
        <v>32100</v>
      </c>
      <c r="G25" s="998"/>
      <c r="H25" s="998"/>
      <c r="I25" s="998"/>
      <c r="J25" s="998"/>
      <c r="K25" s="998"/>
      <c r="L25" s="998"/>
      <c r="M25" s="986"/>
    </row>
    <row r="26" spans="1:13" ht="18" customHeight="1">
      <c r="A26" s="993">
        <v>3322</v>
      </c>
      <c r="B26" s="994" t="s">
        <v>405</v>
      </c>
      <c r="C26" s="984">
        <f>SUM('3c.m.'!D465)</f>
        <v>9500</v>
      </c>
      <c r="D26" s="982">
        <f t="shared" si="0"/>
        <v>9500</v>
      </c>
      <c r="E26" s="982"/>
      <c r="F26" s="997">
        <v>9500</v>
      </c>
      <c r="G26" s="998"/>
      <c r="H26" s="998"/>
      <c r="I26" s="998"/>
      <c r="J26" s="998"/>
      <c r="K26" s="998"/>
      <c r="L26" s="998"/>
      <c r="M26" s="986"/>
    </row>
    <row r="27" spans="1:13" ht="18" customHeight="1">
      <c r="A27" s="993">
        <v>3324</v>
      </c>
      <c r="B27" s="994" t="s">
        <v>456</v>
      </c>
      <c r="C27" s="984">
        <f>SUM('3c.m.'!D481)</f>
        <v>2000</v>
      </c>
      <c r="D27" s="982">
        <f t="shared" si="0"/>
        <v>2000</v>
      </c>
      <c r="E27" s="982"/>
      <c r="F27" s="997">
        <v>2000</v>
      </c>
      <c r="G27" s="998"/>
      <c r="H27" s="998"/>
      <c r="I27" s="998"/>
      <c r="J27" s="998"/>
      <c r="K27" s="998"/>
      <c r="L27" s="998"/>
      <c r="M27" s="986"/>
    </row>
    <row r="28" spans="1:13" ht="18" customHeight="1">
      <c r="A28" s="993">
        <v>3325</v>
      </c>
      <c r="B28" s="994" t="s">
        <v>1061</v>
      </c>
      <c r="C28" s="984">
        <f>SUM('3c.m.'!D489)</f>
        <v>40000</v>
      </c>
      <c r="D28" s="982">
        <f t="shared" si="0"/>
        <v>40000</v>
      </c>
      <c r="E28" s="982"/>
      <c r="F28" s="997">
        <v>40000</v>
      </c>
      <c r="G28" s="998"/>
      <c r="H28" s="998"/>
      <c r="I28" s="998"/>
      <c r="J28" s="998"/>
      <c r="K28" s="998"/>
      <c r="L28" s="998"/>
      <c r="M28" s="986"/>
    </row>
    <row r="29" spans="1:13" ht="18" customHeight="1">
      <c r="A29" s="993">
        <v>3326</v>
      </c>
      <c r="B29" s="994" t="s">
        <v>1064</v>
      </c>
      <c r="C29" s="984">
        <f>SUM('3c.m.'!D497)</f>
        <v>4000</v>
      </c>
      <c r="D29" s="982">
        <f t="shared" si="0"/>
        <v>4000</v>
      </c>
      <c r="E29" s="982"/>
      <c r="F29" s="997">
        <v>4000</v>
      </c>
      <c r="G29" s="998"/>
      <c r="H29" s="998"/>
      <c r="I29" s="998"/>
      <c r="J29" s="998"/>
      <c r="K29" s="998"/>
      <c r="L29" s="998"/>
      <c r="M29" s="986"/>
    </row>
    <row r="30" spans="1:13" ht="18" customHeight="1">
      <c r="A30" s="993">
        <v>3327</v>
      </c>
      <c r="B30" s="994" t="s">
        <v>1063</v>
      </c>
      <c r="C30" s="984">
        <f>SUM('3c.m.'!D505)</f>
        <v>1000</v>
      </c>
      <c r="D30" s="982">
        <f t="shared" si="0"/>
        <v>1000</v>
      </c>
      <c r="E30" s="982"/>
      <c r="F30" s="997">
        <v>1000</v>
      </c>
      <c r="G30" s="998"/>
      <c r="H30" s="998"/>
      <c r="I30" s="998"/>
      <c r="J30" s="998"/>
      <c r="K30" s="998"/>
      <c r="L30" s="998"/>
      <c r="M30" s="986"/>
    </row>
    <row r="31" spans="1:13" ht="18" customHeight="1">
      <c r="A31" s="993">
        <v>3351</v>
      </c>
      <c r="B31" s="994" t="s">
        <v>406</v>
      </c>
      <c r="C31" s="984">
        <f>SUM('3c.m.'!D602)</f>
        <v>24500</v>
      </c>
      <c r="D31" s="982">
        <f t="shared" si="0"/>
        <v>24500</v>
      </c>
      <c r="E31" s="982"/>
      <c r="F31" s="997">
        <v>24500</v>
      </c>
      <c r="G31" s="998"/>
      <c r="H31" s="998"/>
      <c r="I31" s="998"/>
      <c r="J31" s="998"/>
      <c r="K31" s="998"/>
      <c r="L31" s="998"/>
      <c r="M31" s="986"/>
    </row>
    <row r="32" spans="1:13" ht="18" customHeight="1">
      <c r="A32" s="993">
        <v>3352</v>
      </c>
      <c r="B32" s="994" t="s">
        <v>477</v>
      </c>
      <c r="C32" s="984">
        <f>SUM('3c.m.'!D611)</f>
        <v>22000</v>
      </c>
      <c r="D32" s="982">
        <f t="shared" si="0"/>
        <v>22000</v>
      </c>
      <c r="E32" s="982"/>
      <c r="F32" s="997">
        <v>22000</v>
      </c>
      <c r="G32" s="998"/>
      <c r="H32" s="998"/>
      <c r="I32" s="998"/>
      <c r="J32" s="998"/>
      <c r="K32" s="998"/>
      <c r="L32" s="998"/>
      <c r="M32" s="986"/>
    </row>
    <row r="33" spans="1:13" ht="18" customHeight="1">
      <c r="A33" s="993">
        <v>3355</v>
      </c>
      <c r="B33" s="994" t="s">
        <v>37</v>
      </c>
      <c r="C33" s="984">
        <f>SUM('3c.m.'!D619)</f>
        <v>14000</v>
      </c>
      <c r="D33" s="982">
        <f t="shared" si="0"/>
        <v>14000</v>
      </c>
      <c r="E33" s="982"/>
      <c r="F33" s="997">
        <v>14000</v>
      </c>
      <c r="G33" s="998"/>
      <c r="H33" s="998"/>
      <c r="I33" s="998"/>
      <c r="J33" s="998"/>
      <c r="K33" s="998"/>
      <c r="L33" s="998"/>
      <c r="M33" s="986"/>
    </row>
    <row r="34" spans="1:13" ht="24.75" customHeight="1">
      <c r="A34" s="993">
        <v>3356</v>
      </c>
      <c r="B34" s="1004" t="s">
        <v>781</v>
      </c>
      <c r="C34" s="984">
        <f>SUM('3c.m.'!D627)</f>
        <v>8000</v>
      </c>
      <c r="D34" s="982">
        <f t="shared" si="0"/>
        <v>8000</v>
      </c>
      <c r="E34" s="982"/>
      <c r="F34" s="997">
        <v>8000</v>
      </c>
      <c r="G34" s="998"/>
      <c r="H34" s="998"/>
      <c r="I34" s="998"/>
      <c r="J34" s="998"/>
      <c r="K34" s="998"/>
      <c r="L34" s="998"/>
      <c r="M34" s="986"/>
    </row>
    <row r="35" spans="1:13" ht="18" customHeight="1">
      <c r="A35" s="993">
        <v>3360</v>
      </c>
      <c r="B35" s="994" t="s">
        <v>395</v>
      </c>
      <c r="C35" s="984">
        <f>SUM('3c.m.'!D651)</f>
        <v>4000</v>
      </c>
      <c r="D35" s="982">
        <f t="shared" si="0"/>
        <v>4000</v>
      </c>
      <c r="E35" s="982"/>
      <c r="F35" s="997">
        <v>4000</v>
      </c>
      <c r="G35" s="998"/>
      <c r="H35" s="998"/>
      <c r="I35" s="998"/>
      <c r="J35" s="998"/>
      <c r="K35" s="998"/>
      <c r="L35" s="998"/>
      <c r="M35" s="986"/>
    </row>
    <row r="36" spans="1:13" ht="18" customHeight="1">
      <c r="A36" s="993">
        <v>3416</v>
      </c>
      <c r="B36" s="994" t="s">
        <v>175</v>
      </c>
      <c r="C36" s="984">
        <f>SUM('3c.m.'!D702)</f>
        <v>20000</v>
      </c>
      <c r="D36" s="982">
        <f t="shared" si="0"/>
        <v>20000</v>
      </c>
      <c r="E36" s="982"/>
      <c r="F36" s="997">
        <v>20000</v>
      </c>
      <c r="G36" s="998"/>
      <c r="H36" s="998"/>
      <c r="I36" s="998"/>
      <c r="J36" s="998"/>
      <c r="K36" s="998"/>
      <c r="L36" s="998"/>
      <c r="M36" s="986"/>
    </row>
    <row r="37" spans="1:13" ht="18" customHeight="1">
      <c r="A37" s="993">
        <v>3421</v>
      </c>
      <c r="B37" s="994" t="s">
        <v>410</v>
      </c>
      <c r="C37" s="984">
        <f>SUM('3c.m.'!D711)</f>
        <v>6000</v>
      </c>
      <c r="D37" s="982">
        <f t="shared" si="0"/>
        <v>6000</v>
      </c>
      <c r="E37" s="982"/>
      <c r="F37" s="997">
        <v>6000</v>
      </c>
      <c r="G37" s="998"/>
      <c r="H37" s="998"/>
      <c r="I37" s="998"/>
      <c r="J37" s="998"/>
      <c r="K37" s="998"/>
      <c r="L37" s="998"/>
      <c r="M37" s="986"/>
    </row>
    <row r="38" spans="1:13" ht="18" customHeight="1">
      <c r="A38" s="993">
        <v>3422</v>
      </c>
      <c r="B38" s="994" t="s">
        <v>143</v>
      </c>
      <c r="C38" s="984">
        <f>SUM('3c.m.'!D719)</f>
        <v>46000</v>
      </c>
      <c r="D38" s="982">
        <f t="shared" si="0"/>
        <v>46000</v>
      </c>
      <c r="E38" s="982">
        <v>46000</v>
      </c>
      <c r="F38" s="997"/>
      <c r="G38" s="998"/>
      <c r="H38" s="998"/>
      <c r="I38" s="998"/>
      <c r="J38" s="998"/>
      <c r="K38" s="998"/>
      <c r="L38" s="998"/>
      <c r="M38" s="986"/>
    </row>
    <row r="39" spans="1:13" ht="18" customHeight="1">
      <c r="A39" s="993">
        <v>3423</v>
      </c>
      <c r="B39" s="994" t="s">
        <v>142</v>
      </c>
      <c r="C39" s="984">
        <f>SUM('3c.m.'!D727)</f>
        <v>15000</v>
      </c>
      <c r="D39" s="982">
        <f t="shared" si="0"/>
        <v>15000</v>
      </c>
      <c r="E39" s="982"/>
      <c r="F39" s="997">
        <v>15000</v>
      </c>
      <c r="G39" s="998"/>
      <c r="H39" s="998"/>
      <c r="I39" s="998"/>
      <c r="J39" s="998"/>
      <c r="K39" s="998"/>
      <c r="L39" s="998"/>
      <c r="M39" s="986"/>
    </row>
    <row r="40" spans="1:13" ht="18" customHeight="1">
      <c r="A40" s="993">
        <v>3424</v>
      </c>
      <c r="B40" s="1000" t="s">
        <v>298</v>
      </c>
      <c r="C40" s="984">
        <f>SUM('3c.m.'!D735)</f>
        <v>15000</v>
      </c>
      <c r="D40" s="982">
        <f t="shared" si="0"/>
        <v>15000</v>
      </c>
      <c r="E40" s="982"/>
      <c r="F40" s="997">
        <v>15000</v>
      </c>
      <c r="G40" s="998"/>
      <c r="H40" s="998"/>
      <c r="I40" s="998"/>
      <c r="J40" s="998"/>
      <c r="K40" s="998"/>
      <c r="L40" s="998"/>
      <c r="M40" s="986"/>
    </row>
    <row r="41" spans="1:13" ht="18" customHeight="1">
      <c r="A41" s="993">
        <v>3425</v>
      </c>
      <c r="B41" s="1000" t="s">
        <v>40</v>
      </c>
      <c r="C41" s="984">
        <f>SUM('3c.m.'!D743)</f>
        <v>6000</v>
      </c>
      <c r="D41" s="982">
        <f t="shared" si="0"/>
        <v>6000</v>
      </c>
      <c r="E41" s="982"/>
      <c r="F41" s="985">
        <v>6000</v>
      </c>
      <c r="G41" s="983"/>
      <c r="H41" s="983"/>
      <c r="I41" s="983"/>
      <c r="J41" s="983"/>
      <c r="K41" s="983"/>
      <c r="L41" s="983"/>
      <c r="M41" s="986"/>
    </row>
    <row r="42" spans="1:13" ht="18" customHeight="1">
      <c r="A42" s="993">
        <v>3426</v>
      </c>
      <c r="B42" s="994" t="s">
        <v>365</v>
      </c>
      <c r="C42" s="984">
        <f>SUM('3c.m.'!D751)</f>
        <v>75500</v>
      </c>
      <c r="D42" s="982">
        <f t="shared" si="0"/>
        <v>75500</v>
      </c>
      <c r="E42" s="982">
        <v>75500</v>
      </c>
      <c r="F42" s="985"/>
      <c r="G42" s="983"/>
      <c r="H42" s="983"/>
      <c r="I42" s="983"/>
      <c r="J42" s="983"/>
      <c r="K42" s="983"/>
      <c r="L42" s="983"/>
      <c r="M42" s="986"/>
    </row>
    <row r="43" spans="1:13" ht="18" customHeight="1">
      <c r="A43" s="993">
        <v>3921</v>
      </c>
      <c r="B43" s="1000" t="s">
        <v>493</v>
      </c>
      <c r="C43" s="984">
        <f>SUM('3d.m.'!D12)</f>
        <v>6000</v>
      </c>
      <c r="D43" s="982">
        <f t="shared" si="0"/>
        <v>6000</v>
      </c>
      <c r="E43" s="982"/>
      <c r="F43" s="985">
        <v>6000</v>
      </c>
      <c r="G43" s="983"/>
      <c r="H43" s="983"/>
      <c r="I43" s="983"/>
      <c r="J43" s="983"/>
      <c r="K43" s="983"/>
      <c r="L43" s="983"/>
      <c r="M43" s="986"/>
    </row>
    <row r="44" spans="1:13" ht="18" customHeight="1">
      <c r="A44" s="993">
        <v>3922</v>
      </c>
      <c r="B44" s="1000" t="s">
        <v>492</v>
      </c>
      <c r="C44" s="984">
        <f>SUM('3d.m.'!D13)</f>
        <v>8000</v>
      </c>
      <c r="D44" s="982">
        <f t="shared" si="0"/>
        <v>8000</v>
      </c>
      <c r="E44" s="982"/>
      <c r="F44" s="985">
        <v>8000</v>
      </c>
      <c r="G44" s="983"/>
      <c r="H44" s="983"/>
      <c r="I44" s="983"/>
      <c r="J44" s="983"/>
      <c r="K44" s="983"/>
      <c r="L44" s="983"/>
      <c r="M44" s="986"/>
    </row>
    <row r="45" spans="1:13" ht="18" customHeight="1">
      <c r="A45" s="993">
        <v>3924</v>
      </c>
      <c r="B45" s="1000" t="s">
        <v>1196</v>
      </c>
      <c r="C45" s="984">
        <f>SUM('3d.m.'!D14)</f>
        <v>3000</v>
      </c>
      <c r="D45" s="982">
        <f t="shared" si="0"/>
        <v>3000</v>
      </c>
      <c r="E45" s="982">
        <v>3000</v>
      </c>
      <c r="F45" s="985"/>
      <c r="G45" s="983"/>
      <c r="H45" s="983"/>
      <c r="I45" s="983"/>
      <c r="J45" s="983"/>
      <c r="K45" s="983"/>
      <c r="L45" s="983"/>
      <c r="M45" s="986"/>
    </row>
    <row r="46" spans="1:13" ht="18" customHeight="1">
      <c r="A46" s="993">
        <v>3927</v>
      </c>
      <c r="B46" s="1000" t="s">
        <v>1201</v>
      </c>
      <c r="C46" s="984">
        <f>SUM('3d.m.'!D16)</f>
        <v>3000</v>
      </c>
      <c r="D46" s="982">
        <f t="shared" si="0"/>
        <v>3000</v>
      </c>
      <c r="E46" s="982">
        <v>3000</v>
      </c>
      <c r="F46" s="985"/>
      <c r="G46" s="983"/>
      <c r="H46" s="983"/>
      <c r="I46" s="983"/>
      <c r="J46" s="983"/>
      <c r="K46" s="983"/>
      <c r="L46" s="983"/>
      <c r="M46" s="986"/>
    </row>
    <row r="47" spans="1:13" ht="18" customHeight="1">
      <c r="A47" s="980">
        <v>3928</v>
      </c>
      <c r="B47" s="983" t="s">
        <v>155</v>
      </c>
      <c r="C47" s="984">
        <f>SUM('3d.m.'!D17)</f>
        <v>217000</v>
      </c>
      <c r="D47" s="982">
        <f t="shared" si="0"/>
        <v>217000</v>
      </c>
      <c r="E47" s="982"/>
      <c r="F47" s="985">
        <v>217000</v>
      </c>
      <c r="G47" s="983"/>
      <c r="H47" s="983"/>
      <c r="I47" s="983"/>
      <c r="J47" s="983"/>
      <c r="K47" s="983"/>
      <c r="L47" s="983"/>
      <c r="M47" s="986"/>
    </row>
    <row r="48" spans="1:13" ht="18" customHeight="1">
      <c r="A48" s="980">
        <v>3929</v>
      </c>
      <c r="B48" s="983" t="s">
        <v>289</v>
      </c>
      <c r="C48" s="984">
        <f>SUM('3d.m.'!D23)</f>
        <v>10000</v>
      </c>
      <c r="D48" s="982">
        <f t="shared" si="0"/>
        <v>10000</v>
      </c>
      <c r="E48" s="982"/>
      <c r="F48" s="985">
        <v>10000</v>
      </c>
      <c r="G48" s="983"/>
      <c r="H48" s="983"/>
      <c r="I48" s="983"/>
      <c r="J48" s="983"/>
      <c r="K48" s="983"/>
      <c r="L48" s="983"/>
      <c r="M48" s="986"/>
    </row>
    <row r="49" spans="1:13" ht="18" customHeight="1">
      <c r="A49" s="993">
        <v>3932</v>
      </c>
      <c r="B49" s="1000" t="s">
        <v>189</v>
      </c>
      <c r="C49" s="984">
        <f>SUM('3d.m.'!D27)</f>
        <v>50000</v>
      </c>
      <c r="D49" s="982">
        <f t="shared" si="0"/>
        <v>50000</v>
      </c>
      <c r="E49" s="982"/>
      <c r="F49" s="985">
        <v>50000</v>
      </c>
      <c r="G49" s="983"/>
      <c r="H49" s="983"/>
      <c r="I49" s="983"/>
      <c r="J49" s="983"/>
      <c r="K49" s="983"/>
      <c r="L49" s="983"/>
      <c r="M49" s="986"/>
    </row>
    <row r="50" spans="1:13" ht="18" customHeight="1">
      <c r="A50" s="993">
        <v>3934</v>
      </c>
      <c r="B50" s="1000" t="s">
        <v>424</v>
      </c>
      <c r="C50" s="984">
        <f>SUM('3d.m.'!D28)</f>
        <v>5000</v>
      </c>
      <c r="D50" s="982">
        <f t="shared" si="0"/>
        <v>5000</v>
      </c>
      <c r="E50" s="982"/>
      <c r="F50" s="985">
        <v>5000</v>
      </c>
      <c r="G50" s="983"/>
      <c r="H50" s="983"/>
      <c r="I50" s="983"/>
      <c r="J50" s="983"/>
      <c r="K50" s="983"/>
      <c r="L50" s="983"/>
      <c r="M50" s="986"/>
    </row>
    <row r="51" spans="1:13" ht="24" customHeight="1">
      <c r="A51" s="993">
        <v>3941</v>
      </c>
      <c r="B51" s="1005" t="s">
        <v>783</v>
      </c>
      <c r="C51" s="984">
        <f>SUM('3d.m.'!D31)</f>
        <v>350160</v>
      </c>
      <c r="D51" s="982">
        <f t="shared" si="0"/>
        <v>350160</v>
      </c>
      <c r="E51" s="982"/>
      <c r="F51" s="985">
        <v>350160</v>
      </c>
      <c r="G51" s="983"/>
      <c r="H51" s="983"/>
      <c r="I51" s="983"/>
      <c r="J51" s="983"/>
      <c r="K51" s="983"/>
      <c r="L51" s="983"/>
      <c r="M51" s="986"/>
    </row>
    <row r="52" spans="1:13" ht="18" customHeight="1">
      <c r="A52" s="980">
        <v>3942</v>
      </c>
      <c r="B52" s="1006" t="s">
        <v>427</v>
      </c>
      <c r="C52" s="984">
        <f>SUM('3d.m.'!D32)</f>
        <v>8000</v>
      </c>
      <c r="D52" s="982">
        <f t="shared" si="0"/>
        <v>8000</v>
      </c>
      <c r="E52" s="982"/>
      <c r="F52" s="985">
        <v>8000</v>
      </c>
      <c r="G52" s="983"/>
      <c r="H52" s="983"/>
      <c r="I52" s="983"/>
      <c r="J52" s="983"/>
      <c r="K52" s="983"/>
      <c r="L52" s="983"/>
      <c r="M52" s="986"/>
    </row>
    <row r="53" spans="1:13" ht="18" customHeight="1">
      <c r="A53" s="980">
        <v>3943</v>
      </c>
      <c r="B53" s="983" t="s">
        <v>6</v>
      </c>
      <c r="C53" s="984">
        <f>SUM('3d.m.'!D33)</f>
        <v>1000</v>
      </c>
      <c r="D53" s="982">
        <f t="shared" si="0"/>
        <v>1000</v>
      </c>
      <c r="E53" s="982"/>
      <c r="F53" s="985">
        <v>1000</v>
      </c>
      <c r="G53" s="983"/>
      <c r="H53" s="983"/>
      <c r="I53" s="983"/>
      <c r="J53" s="983"/>
      <c r="K53" s="983"/>
      <c r="L53" s="983"/>
      <c r="M53" s="986"/>
    </row>
    <row r="54" spans="1:13" ht="18" customHeight="1">
      <c r="A54" s="980">
        <v>3944</v>
      </c>
      <c r="B54" s="983" t="s">
        <v>425</v>
      </c>
      <c r="C54" s="984">
        <f>SUM('3d.m.'!D37)</f>
        <v>20000</v>
      </c>
      <c r="D54" s="982">
        <f t="shared" si="0"/>
        <v>20000</v>
      </c>
      <c r="E54" s="982"/>
      <c r="F54" s="985">
        <v>20000</v>
      </c>
      <c r="G54" s="983"/>
      <c r="H54" s="983"/>
      <c r="I54" s="983"/>
      <c r="J54" s="983"/>
      <c r="K54" s="983"/>
      <c r="L54" s="983"/>
      <c r="M54" s="986"/>
    </row>
    <row r="55" spans="1:13" ht="18" customHeight="1">
      <c r="A55" s="980">
        <v>3945</v>
      </c>
      <c r="B55" s="1320" t="s">
        <v>1152</v>
      </c>
      <c r="C55" s="984">
        <f>SUM('3d.m.'!D38)</f>
        <v>15000</v>
      </c>
      <c r="D55" s="982">
        <f t="shared" si="0"/>
        <v>15000</v>
      </c>
      <c r="E55" s="982"/>
      <c r="F55" s="985">
        <v>15000</v>
      </c>
      <c r="G55" s="983"/>
      <c r="H55" s="983"/>
      <c r="I55" s="983"/>
      <c r="J55" s="983"/>
      <c r="K55" s="983"/>
      <c r="L55" s="983"/>
      <c r="M55" s="986"/>
    </row>
    <row r="56" spans="1:13" ht="18" customHeight="1">
      <c r="A56" s="980">
        <v>3972</v>
      </c>
      <c r="B56" s="983" t="s">
        <v>428</v>
      </c>
      <c r="C56" s="984">
        <f>SUM('3d.m.'!D44)</f>
        <v>27500</v>
      </c>
      <c r="D56" s="982">
        <f t="shared" si="0"/>
        <v>27500</v>
      </c>
      <c r="E56" s="982"/>
      <c r="F56" s="985">
        <v>27500</v>
      </c>
      <c r="G56" s="983"/>
      <c r="H56" s="983"/>
      <c r="I56" s="983"/>
      <c r="J56" s="983"/>
      <c r="K56" s="983"/>
      <c r="L56" s="983"/>
      <c r="M56" s="1007"/>
    </row>
    <row r="57" spans="1:13" ht="18" customHeight="1">
      <c r="A57" s="980">
        <v>3988</v>
      </c>
      <c r="B57" s="1008" t="s">
        <v>784</v>
      </c>
      <c r="C57" s="984">
        <f>SUM('3d.m.'!D47)</f>
        <v>800</v>
      </c>
      <c r="D57" s="982">
        <f t="shared" si="0"/>
        <v>800</v>
      </c>
      <c r="E57" s="982"/>
      <c r="F57" s="985">
        <v>800</v>
      </c>
      <c r="G57" s="983"/>
      <c r="H57" s="983"/>
      <c r="I57" s="983"/>
      <c r="J57" s="983"/>
      <c r="K57" s="983"/>
      <c r="L57" s="983"/>
      <c r="M57" s="1007"/>
    </row>
    <row r="58" spans="1:13" ht="18" customHeight="1">
      <c r="A58" s="980">
        <v>3989</v>
      </c>
      <c r="B58" s="1008" t="s">
        <v>363</v>
      </c>
      <c r="C58" s="984">
        <f>SUM('3d.m.'!D48)</f>
        <v>6000</v>
      </c>
      <c r="D58" s="982">
        <f t="shared" si="0"/>
        <v>6000</v>
      </c>
      <c r="E58" s="982"/>
      <c r="F58" s="985">
        <v>6000</v>
      </c>
      <c r="G58" s="983"/>
      <c r="H58" s="983"/>
      <c r="I58" s="983"/>
      <c r="J58" s="983"/>
      <c r="K58" s="983"/>
      <c r="L58" s="983"/>
      <c r="M58" s="1007"/>
    </row>
    <row r="59" spans="1:13" ht="18" customHeight="1">
      <c r="A59" s="980">
        <v>3990</v>
      </c>
      <c r="B59" s="1009" t="s">
        <v>311</v>
      </c>
      <c r="C59" s="984">
        <f>SUM('3d.m.'!D49)</f>
        <v>1000</v>
      </c>
      <c r="D59" s="982">
        <f t="shared" si="0"/>
        <v>1000</v>
      </c>
      <c r="E59" s="982"/>
      <c r="F59" s="985">
        <v>1000</v>
      </c>
      <c r="G59" s="983"/>
      <c r="H59" s="983"/>
      <c r="I59" s="983"/>
      <c r="J59" s="983"/>
      <c r="K59" s="983"/>
      <c r="L59" s="983"/>
      <c r="M59" s="1007"/>
    </row>
    <row r="60" spans="1:13" ht="18" customHeight="1">
      <c r="A60" s="980">
        <v>3991</v>
      </c>
      <c r="B60" s="1009" t="s">
        <v>357</v>
      </c>
      <c r="C60" s="984">
        <f>SUM('3d.m.'!D50)</f>
        <v>4820</v>
      </c>
      <c r="D60" s="982">
        <f t="shared" si="0"/>
        <v>4820</v>
      </c>
      <c r="E60" s="982"/>
      <c r="F60" s="985">
        <v>4820</v>
      </c>
      <c r="G60" s="983"/>
      <c r="H60" s="983"/>
      <c r="I60" s="983"/>
      <c r="J60" s="983"/>
      <c r="K60" s="983"/>
      <c r="L60" s="983"/>
      <c r="M60" s="1007"/>
    </row>
    <row r="61" spans="1:13" ht="18" customHeight="1">
      <c r="A61" s="1010">
        <v>3992</v>
      </c>
      <c r="B61" s="1009" t="s">
        <v>312</v>
      </c>
      <c r="C61" s="984">
        <f>SUM('3d.m.'!D51)</f>
        <v>1400</v>
      </c>
      <c r="D61" s="982">
        <f t="shared" si="0"/>
        <v>1400</v>
      </c>
      <c r="E61" s="982"/>
      <c r="F61" s="985">
        <v>1400</v>
      </c>
      <c r="G61" s="983"/>
      <c r="H61" s="983"/>
      <c r="I61" s="983"/>
      <c r="J61" s="983"/>
      <c r="K61" s="983"/>
      <c r="L61" s="983"/>
      <c r="M61" s="1007"/>
    </row>
    <row r="62" spans="1:13" ht="18" customHeight="1">
      <c r="A62" s="980">
        <v>3993</v>
      </c>
      <c r="B62" s="1009" t="s">
        <v>313</v>
      </c>
      <c r="C62" s="984">
        <f>SUM('3d.m.'!D52)</f>
        <v>900</v>
      </c>
      <c r="D62" s="982">
        <f t="shared" si="0"/>
        <v>900</v>
      </c>
      <c r="E62" s="982"/>
      <c r="F62" s="985">
        <v>900</v>
      </c>
      <c r="G62" s="983"/>
      <c r="H62" s="983"/>
      <c r="I62" s="983"/>
      <c r="J62" s="983"/>
      <c r="K62" s="983"/>
      <c r="L62" s="983"/>
      <c r="M62" s="1007"/>
    </row>
    <row r="63" spans="1:13" ht="18" customHeight="1">
      <c r="A63" s="980">
        <v>3994</v>
      </c>
      <c r="B63" s="1009" t="s">
        <v>103</v>
      </c>
      <c r="C63" s="984">
        <f>SUM('3d.m.'!D53)</f>
        <v>900</v>
      </c>
      <c r="D63" s="982">
        <f t="shared" si="0"/>
        <v>900</v>
      </c>
      <c r="E63" s="982"/>
      <c r="F63" s="985">
        <v>900</v>
      </c>
      <c r="G63" s="983"/>
      <c r="H63" s="983"/>
      <c r="I63" s="983"/>
      <c r="J63" s="983"/>
      <c r="K63" s="983"/>
      <c r="L63" s="983"/>
      <c r="M63" s="1007"/>
    </row>
    <row r="64" spans="1:13" ht="18" customHeight="1">
      <c r="A64" s="980">
        <v>3995</v>
      </c>
      <c r="B64" s="1009" t="s">
        <v>104</v>
      </c>
      <c r="C64" s="984">
        <f>SUM('3d.m.'!D54)</f>
        <v>900</v>
      </c>
      <c r="D64" s="982">
        <f t="shared" si="0"/>
        <v>900</v>
      </c>
      <c r="E64" s="982"/>
      <c r="F64" s="985">
        <v>900</v>
      </c>
      <c r="G64" s="983"/>
      <c r="H64" s="983"/>
      <c r="I64" s="983"/>
      <c r="J64" s="983"/>
      <c r="K64" s="983"/>
      <c r="L64" s="983"/>
      <c r="M64" s="1007"/>
    </row>
    <row r="65" spans="1:13" ht="18" customHeight="1">
      <c r="A65" s="980">
        <v>3997</v>
      </c>
      <c r="B65" s="1009" t="s">
        <v>105</v>
      </c>
      <c r="C65" s="984">
        <f>SUM('3d.m.'!D55)</f>
        <v>900</v>
      </c>
      <c r="D65" s="982">
        <f t="shared" si="0"/>
        <v>900</v>
      </c>
      <c r="E65" s="982"/>
      <c r="F65" s="985">
        <v>900</v>
      </c>
      <c r="G65" s="983"/>
      <c r="H65" s="983"/>
      <c r="I65" s="983"/>
      <c r="J65" s="983"/>
      <c r="K65" s="983"/>
      <c r="L65" s="983"/>
      <c r="M65" s="1007"/>
    </row>
    <row r="66" spans="1:13" ht="18" customHeight="1">
      <c r="A66" s="980">
        <v>3998</v>
      </c>
      <c r="B66" s="1009" t="s">
        <v>106</v>
      </c>
      <c r="C66" s="984">
        <f>SUM('3d.m.'!D56)</f>
        <v>900</v>
      </c>
      <c r="D66" s="982">
        <f t="shared" si="0"/>
        <v>900</v>
      </c>
      <c r="E66" s="982"/>
      <c r="F66" s="985">
        <v>900</v>
      </c>
      <c r="G66" s="983"/>
      <c r="H66" s="983"/>
      <c r="I66" s="983"/>
      <c r="J66" s="983"/>
      <c r="K66" s="983"/>
      <c r="L66" s="983"/>
      <c r="M66" s="1007"/>
    </row>
    <row r="67" spans="1:13" ht="18" customHeight="1">
      <c r="A67" s="980">
        <v>3999</v>
      </c>
      <c r="B67" s="1009" t="s">
        <v>107</v>
      </c>
      <c r="C67" s="984">
        <f>SUM('3d.m.'!D57)</f>
        <v>1000</v>
      </c>
      <c r="D67" s="982">
        <f t="shared" si="0"/>
        <v>1000</v>
      </c>
      <c r="E67" s="982"/>
      <c r="F67" s="985">
        <v>1000</v>
      </c>
      <c r="G67" s="983"/>
      <c r="H67" s="983"/>
      <c r="I67" s="983"/>
      <c r="J67" s="983"/>
      <c r="K67" s="983"/>
      <c r="L67" s="983"/>
      <c r="M67" s="1007"/>
    </row>
    <row r="68" spans="1:13" ht="18" customHeight="1">
      <c r="A68" s="980">
        <v>4132</v>
      </c>
      <c r="B68" s="983" t="s">
        <v>124</v>
      </c>
      <c r="C68" s="984">
        <f>SUM('4.mell.'!D26)</f>
        <v>20000</v>
      </c>
      <c r="D68" s="982">
        <f t="shared" si="0"/>
        <v>20000</v>
      </c>
      <c r="E68" s="982"/>
      <c r="F68" s="985">
        <v>5000</v>
      </c>
      <c r="G68" s="983"/>
      <c r="H68" s="983"/>
      <c r="I68" s="983"/>
      <c r="J68" s="983"/>
      <c r="K68" s="983"/>
      <c r="L68" s="983"/>
      <c r="M68" s="1011">
        <v>15000</v>
      </c>
    </row>
    <row r="69" spans="1:13" ht="18" customHeight="1">
      <c r="A69" s="980">
        <v>4120</v>
      </c>
      <c r="B69" s="1105" t="s">
        <v>1042</v>
      </c>
      <c r="C69" s="984">
        <f>SUM('4.mell.'!D18)</f>
        <v>750000</v>
      </c>
      <c r="D69" s="982">
        <f t="shared" si="0"/>
        <v>750000</v>
      </c>
      <c r="E69" s="982"/>
      <c r="F69" s="985"/>
      <c r="G69" s="983"/>
      <c r="H69" s="983">
        <v>250000</v>
      </c>
      <c r="I69" s="983"/>
      <c r="J69" s="983"/>
      <c r="K69" s="983">
        <v>500000</v>
      </c>
      <c r="L69" s="983"/>
      <c r="M69" s="1011"/>
    </row>
    <row r="70" spans="1:13" ht="18" customHeight="1">
      <c r="A70" s="980">
        <v>4323</v>
      </c>
      <c r="B70" s="1105" t="s">
        <v>1073</v>
      </c>
      <c r="C70" s="984">
        <f>SUM('4.mell.'!D46)</f>
        <v>95000</v>
      </c>
      <c r="D70" s="982">
        <f t="shared" si="0"/>
        <v>95000</v>
      </c>
      <c r="E70" s="982"/>
      <c r="F70" s="985"/>
      <c r="G70" s="983"/>
      <c r="H70" s="983"/>
      <c r="I70" s="983"/>
      <c r="J70" s="983"/>
      <c r="K70" s="983">
        <v>95000</v>
      </c>
      <c r="L70" s="983"/>
      <c r="M70" s="1011"/>
    </row>
    <row r="71" spans="1:13" ht="18" customHeight="1">
      <c r="A71" s="980">
        <v>5013</v>
      </c>
      <c r="B71" s="1253" t="s">
        <v>1080</v>
      </c>
      <c r="C71" s="984">
        <f>SUM('5.mell. '!D12)</f>
        <v>10000</v>
      </c>
      <c r="D71" s="982">
        <f t="shared" si="0"/>
        <v>10000</v>
      </c>
      <c r="E71" s="982"/>
      <c r="F71" s="985">
        <v>10000</v>
      </c>
      <c r="G71" s="983"/>
      <c r="H71" s="983"/>
      <c r="I71" s="983"/>
      <c r="J71" s="983"/>
      <c r="K71" s="983"/>
      <c r="L71" s="983"/>
      <c r="M71" s="1011"/>
    </row>
    <row r="72" spans="1:13" ht="18" customHeight="1">
      <c r="A72" s="980">
        <v>5014</v>
      </c>
      <c r="B72" s="723" t="s">
        <v>1094</v>
      </c>
      <c r="C72" s="984">
        <f>SUM('5.mell. '!D13)</f>
        <v>7000</v>
      </c>
      <c r="D72" s="982">
        <f t="shared" si="0"/>
        <v>7000</v>
      </c>
      <c r="E72" s="982"/>
      <c r="F72" s="985">
        <v>7000</v>
      </c>
      <c r="G72" s="983"/>
      <c r="H72" s="983"/>
      <c r="I72" s="983"/>
      <c r="J72" s="983"/>
      <c r="K72" s="983"/>
      <c r="L72" s="983"/>
      <c r="M72" s="1011"/>
    </row>
    <row r="73" spans="1:13" ht="18" customHeight="1">
      <c r="A73" s="980">
        <v>5015</v>
      </c>
      <c r="B73" s="1253" t="s">
        <v>1101</v>
      </c>
      <c r="C73" s="984">
        <f>SUM('5.mell. '!D14)</f>
        <v>10000</v>
      </c>
      <c r="D73" s="982">
        <f t="shared" si="0"/>
        <v>10000</v>
      </c>
      <c r="E73" s="982"/>
      <c r="F73" s="985">
        <v>10000</v>
      </c>
      <c r="G73" s="983"/>
      <c r="H73" s="983"/>
      <c r="I73" s="983"/>
      <c r="J73" s="983"/>
      <c r="K73" s="983"/>
      <c r="L73" s="983"/>
      <c r="M73" s="1011"/>
    </row>
    <row r="74" spans="1:13" ht="18" customHeight="1">
      <c r="A74" s="980">
        <v>5016</v>
      </c>
      <c r="B74" s="1105" t="s">
        <v>1157</v>
      </c>
      <c r="C74" s="984">
        <f>SUM('5.mell. '!D15)</f>
        <v>30000</v>
      </c>
      <c r="D74" s="982">
        <f t="shared" si="0"/>
        <v>30000</v>
      </c>
      <c r="E74" s="982"/>
      <c r="F74" s="985">
        <v>30000</v>
      </c>
      <c r="G74" s="983"/>
      <c r="H74" s="983"/>
      <c r="I74" s="983"/>
      <c r="J74" s="983"/>
      <c r="K74" s="983"/>
      <c r="L74" s="983"/>
      <c r="M74" s="1011"/>
    </row>
    <row r="75" spans="1:13" ht="18" customHeight="1">
      <c r="A75" s="980">
        <v>5035</v>
      </c>
      <c r="B75" s="1012" t="s">
        <v>1026</v>
      </c>
      <c r="C75" s="984">
        <f>SUM('5.mell. '!D25)</f>
        <v>547516</v>
      </c>
      <c r="D75" s="982">
        <f t="shared" si="0"/>
        <v>547516</v>
      </c>
      <c r="E75" s="982"/>
      <c r="F75" s="985"/>
      <c r="G75" s="983"/>
      <c r="H75" s="983">
        <v>150000</v>
      </c>
      <c r="I75" s="983"/>
      <c r="J75" s="983"/>
      <c r="K75" s="983">
        <v>397516</v>
      </c>
      <c r="L75" s="983"/>
      <c r="M75" s="1007"/>
    </row>
    <row r="76" spans="1:13" ht="18" customHeight="1">
      <c r="A76" s="980">
        <v>5038</v>
      </c>
      <c r="B76" s="1012" t="s">
        <v>1187</v>
      </c>
      <c r="C76" s="984">
        <f>SUM('5.mell. '!D20)</f>
        <v>178527</v>
      </c>
      <c r="D76" s="982">
        <f t="shared" si="0"/>
        <v>178527</v>
      </c>
      <c r="E76" s="982"/>
      <c r="F76" s="985"/>
      <c r="G76" s="983"/>
      <c r="H76" s="983"/>
      <c r="I76" s="983"/>
      <c r="J76" s="983"/>
      <c r="K76" s="983">
        <v>178527</v>
      </c>
      <c r="L76" s="983"/>
      <c r="M76" s="1007"/>
    </row>
    <row r="77" spans="1:13" ht="18" customHeight="1">
      <c r="A77" s="980">
        <v>6121</v>
      </c>
      <c r="B77" s="981" t="s">
        <v>986</v>
      </c>
      <c r="C77" s="984">
        <f>SUM('6.mell. '!D15)</f>
        <v>21500</v>
      </c>
      <c r="D77" s="982">
        <f t="shared" si="0"/>
        <v>21500</v>
      </c>
      <c r="E77" s="982"/>
      <c r="F77" s="985">
        <v>21500</v>
      </c>
      <c r="G77" s="983"/>
      <c r="H77" s="983"/>
      <c r="I77" s="983"/>
      <c r="J77" s="983"/>
      <c r="K77" s="983"/>
      <c r="L77" s="983"/>
      <c r="M77" s="1007"/>
    </row>
    <row r="78" spans="1:13" ht="18" customHeight="1">
      <c r="A78" s="980">
        <v>6122</v>
      </c>
      <c r="B78" s="1213" t="s">
        <v>1153</v>
      </c>
      <c r="C78" s="984">
        <f>SUM('6.mell. '!D16)</f>
        <v>50000</v>
      </c>
      <c r="D78" s="982">
        <f t="shared" si="0"/>
        <v>50000</v>
      </c>
      <c r="E78" s="982"/>
      <c r="F78" s="985">
        <v>50000</v>
      </c>
      <c r="G78" s="983"/>
      <c r="H78" s="983"/>
      <c r="I78" s="983"/>
      <c r="J78" s="983"/>
      <c r="K78" s="983"/>
      <c r="L78" s="983"/>
      <c r="M78" s="1007"/>
    </row>
    <row r="79" spans="1:13" ht="18" customHeight="1">
      <c r="A79" s="980">
        <v>6128</v>
      </c>
      <c r="B79" s="824" t="s">
        <v>1154</v>
      </c>
      <c r="C79" s="984">
        <f>SUM('6.mell. '!D18)</f>
        <v>400000</v>
      </c>
      <c r="D79" s="982">
        <f t="shared" si="0"/>
        <v>400000</v>
      </c>
      <c r="E79" s="982"/>
      <c r="F79" s="985"/>
      <c r="G79" s="983"/>
      <c r="H79" s="983">
        <v>400000</v>
      </c>
      <c r="I79" s="983"/>
      <c r="J79" s="983"/>
      <c r="K79" s="983"/>
      <c r="L79" s="983"/>
      <c r="M79" s="1007"/>
    </row>
    <row r="80" spans="1:13" ht="18" customHeight="1">
      <c r="A80" s="980">
        <v>6128</v>
      </c>
      <c r="B80" s="824" t="s">
        <v>1155</v>
      </c>
      <c r="C80" s="984">
        <f>SUM('6.mell. '!D19)</f>
        <v>100000</v>
      </c>
      <c r="D80" s="982">
        <f t="shared" si="0"/>
        <v>100000</v>
      </c>
      <c r="E80" s="982"/>
      <c r="F80" s="985">
        <v>100000</v>
      </c>
      <c r="G80" s="983"/>
      <c r="H80" s="983"/>
      <c r="I80" s="983"/>
      <c r="J80" s="983"/>
      <c r="K80" s="983"/>
      <c r="L80" s="983"/>
      <c r="M80" s="1007"/>
    </row>
    <row r="81" spans="1:13" ht="18" customHeight="1">
      <c r="A81" s="980">
        <v>6130</v>
      </c>
      <c r="B81" s="824" t="s">
        <v>1180</v>
      </c>
      <c r="C81" s="984">
        <f>SUM('6.mell. '!D20)</f>
        <v>200000</v>
      </c>
      <c r="D81" s="982">
        <f t="shared" si="0"/>
        <v>200000</v>
      </c>
      <c r="E81" s="982"/>
      <c r="F81" s="985">
        <v>200000</v>
      </c>
      <c r="G81" s="983"/>
      <c r="H81" s="983"/>
      <c r="I81" s="983"/>
      <c r="J81" s="983"/>
      <c r="K81" s="983"/>
      <c r="L81" s="983"/>
      <c r="M81" s="1007"/>
    </row>
    <row r="82" spans="1:14" ht="21" customHeight="1">
      <c r="A82" s="945"/>
      <c r="B82" s="1013" t="s">
        <v>153</v>
      </c>
      <c r="C82" s="967">
        <f>SUM(C7:C81)</f>
        <v>4139700</v>
      </c>
      <c r="D82" s="967">
        <f>SUM(D7:D81)</f>
        <v>4139700</v>
      </c>
      <c r="E82" s="967">
        <f aca="true" t="shared" si="1" ref="E82:M82">SUM(E7:E81)</f>
        <v>399531</v>
      </c>
      <c r="F82" s="967">
        <f t="shared" si="1"/>
        <v>1754126</v>
      </c>
      <c r="G82" s="967">
        <f t="shared" si="1"/>
        <v>0</v>
      </c>
      <c r="H82" s="967">
        <f t="shared" si="1"/>
        <v>800000</v>
      </c>
      <c r="I82" s="967">
        <f t="shared" si="1"/>
        <v>0</v>
      </c>
      <c r="J82" s="967">
        <f t="shared" si="1"/>
        <v>0</v>
      </c>
      <c r="K82" s="967">
        <f t="shared" si="1"/>
        <v>1171043</v>
      </c>
      <c r="L82" s="967">
        <f t="shared" si="1"/>
        <v>0</v>
      </c>
      <c r="M82" s="967">
        <f t="shared" si="1"/>
        <v>15000</v>
      </c>
      <c r="N82" s="973"/>
    </row>
    <row r="84" spans="3:11" ht="12.75">
      <c r="C84" s="973"/>
      <c r="K84" s="973"/>
    </row>
  </sheetData>
  <sheetProtection/>
  <mergeCells count="13">
    <mergeCell ref="K5:K6"/>
    <mergeCell ref="L5:L6"/>
    <mergeCell ref="M5:M6"/>
    <mergeCell ref="A1:M1"/>
    <mergeCell ref="B2:L2"/>
    <mergeCell ref="B3:L3"/>
    <mergeCell ref="B5:B6"/>
    <mergeCell ref="C5:C6"/>
    <mergeCell ref="D5:D6"/>
    <mergeCell ref="E5:E6"/>
    <mergeCell ref="F5:F6"/>
    <mergeCell ref="G5:H5"/>
    <mergeCell ref="I5:J5"/>
  </mergeCells>
  <printOptions/>
  <pageMargins left="1.1811023622047245" right="0.7874015748031497" top="0.3937007874015748" bottom="0.1968503937007874" header="0.31496062992125984" footer="0"/>
  <pageSetup firstPageNumber="57" useFirstPageNumber="1" horizontalDpi="600" verticalDpi="600" orientation="landscape" paperSize="9" scale="65" r:id="rId1"/>
  <headerFooter alignWithMargins="0">
    <oddFooter>&amp;C&amp;P. oldal</oddFooter>
  </headerFooter>
  <rowBreaks count="1" manualBreakCount="1">
    <brk id="4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4"/>
  <sheetViews>
    <sheetView zoomScalePageLayoutView="0" workbookViewId="0" topLeftCell="A1">
      <selection activeCell="B6" sqref="B6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549" t="s">
        <v>785</v>
      </c>
      <c r="C3" s="1549"/>
      <c r="D3" s="1549"/>
      <c r="E3" s="1549"/>
      <c r="F3" s="1549"/>
      <c r="G3" s="1549"/>
    </row>
    <row r="4" spans="2:7" ht="18.75" customHeight="1">
      <c r="B4" s="1550" t="s">
        <v>786</v>
      </c>
      <c r="C4" s="1550"/>
      <c r="D4" s="1550"/>
      <c r="E4" s="1550"/>
      <c r="F4" s="1550"/>
      <c r="G4" s="1550"/>
    </row>
    <row r="5" spans="2:6" ht="18.75">
      <c r="B5" s="1551" t="s">
        <v>1151</v>
      </c>
      <c r="C5" s="1551"/>
      <c r="D5" s="1551"/>
      <c r="E5" s="1551"/>
      <c r="F5" s="1551"/>
    </row>
    <row r="6" spans="2:6" ht="18.75">
      <c r="B6" s="1014"/>
      <c r="C6" s="1014"/>
      <c r="D6" s="1014"/>
      <c r="E6" s="1014"/>
      <c r="F6" s="1014"/>
    </row>
    <row r="7" ht="12.75">
      <c r="G7" s="1015" t="s">
        <v>371</v>
      </c>
    </row>
    <row r="8" spans="2:7" ht="132.75" customHeight="1">
      <c r="B8" s="1016" t="s">
        <v>787</v>
      </c>
      <c r="C8" s="977" t="s">
        <v>1149</v>
      </c>
      <c r="D8" s="1017" t="s">
        <v>772</v>
      </c>
      <c r="E8" s="1016" t="s">
        <v>788</v>
      </c>
      <c r="F8" s="1016" t="s">
        <v>789</v>
      </c>
      <c r="G8" s="977" t="s">
        <v>790</v>
      </c>
    </row>
    <row r="9" spans="2:7" ht="14.25">
      <c r="B9" s="1016" t="s">
        <v>282</v>
      </c>
      <c r="C9" s="979"/>
      <c r="D9" s="1018"/>
      <c r="E9" s="1016"/>
      <c r="F9" s="1016"/>
      <c r="G9" s="977"/>
    </row>
    <row r="10" spans="2:7" ht="23.25" customHeight="1">
      <c r="B10" s="1019" t="s">
        <v>1150</v>
      </c>
      <c r="C10" s="1020">
        <v>224585</v>
      </c>
      <c r="D10" s="1021">
        <v>224585</v>
      </c>
      <c r="E10" s="1022"/>
      <c r="F10" s="1022"/>
      <c r="G10" s="990">
        <v>224585</v>
      </c>
    </row>
    <row r="11" spans="2:7" ht="18" customHeight="1">
      <c r="B11" s="1022"/>
      <c r="C11" s="1022"/>
      <c r="D11" s="1022"/>
      <c r="E11" s="1022"/>
      <c r="F11" s="1022"/>
      <c r="G11" s="1022"/>
    </row>
    <row r="12" spans="2:7" ht="23.25" customHeight="1">
      <c r="B12" s="1023" t="s">
        <v>153</v>
      </c>
      <c r="C12" s="1024">
        <f>SUM(C10:C11)</f>
        <v>224585</v>
      </c>
      <c r="D12" s="1024">
        <f>SUM(D10:D11)</f>
        <v>224585</v>
      </c>
      <c r="E12" s="1024">
        <f>SUM(E10:E11)</f>
        <v>0</v>
      </c>
      <c r="F12" s="1023"/>
      <c r="G12" s="1025">
        <f>SUM(G10:G11)</f>
        <v>224585</v>
      </c>
    </row>
    <row r="14" ht="12.75">
      <c r="D14" s="60"/>
    </row>
  </sheetData>
  <sheetProtection/>
  <mergeCells count="3">
    <mergeCell ref="B3:G3"/>
    <mergeCell ref="B4:G4"/>
    <mergeCell ref="B5:F5"/>
  </mergeCells>
  <printOptions/>
  <pageMargins left="0.3937007874015748" right="0.3937007874015748" top="0.984251968503937" bottom="0.984251968503937" header="0.5118110236220472" footer="0.5118110236220472"/>
  <pageSetup firstPageNumber="59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">
      <selection activeCell="F38" sqref="F38:F39"/>
    </sheetView>
  </sheetViews>
  <sheetFormatPr defaultColWidth="9.00390625" defaultRowHeight="12.75"/>
  <cols>
    <col min="1" max="1" width="9.125" style="1026" customWidth="1"/>
    <col min="2" max="2" width="22.125" style="1026" customWidth="1"/>
    <col min="3" max="3" width="9.875" style="1026" customWidth="1"/>
    <col min="4" max="4" width="10.00390625" style="1026" customWidth="1"/>
    <col min="5" max="5" width="9.25390625" style="1026" customWidth="1"/>
    <col min="6" max="7" width="8.875" style="1026" customWidth="1"/>
    <col min="8" max="8" width="9.625" style="1026" customWidth="1"/>
    <col min="9" max="9" width="9.875" style="1026" customWidth="1"/>
    <col min="10" max="11" width="10.00390625" style="1026" customWidth="1"/>
    <col min="12" max="12" width="10.125" style="1026" customWidth="1"/>
    <col min="13" max="13" width="10.875" style="1026" customWidth="1"/>
    <col min="14" max="14" width="9.875" style="1026" customWidth="1"/>
    <col min="15" max="15" width="10.125" style="1026" customWidth="1"/>
    <col min="16" max="16384" width="9.125" style="1026" customWidth="1"/>
  </cols>
  <sheetData>
    <row r="1" spans="1:15" ht="12.75">
      <c r="A1" s="1552" t="s">
        <v>791</v>
      </c>
      <c r="B1" s="1553"/>
      <c r="C1" s="1553"/>
      <c r="D1" s="1553"/>
      <c r="E1" s="1553"/>
      <c r="F1" s="1553"/>
      <c r="G1" s="1553"/>
      <c r="H1" s="1553"/>
      <c r="I1" s="1553"/>
      <c r="J1" s="1553"/>
      <c r="K1" s="1553"/>
      <c r="L1" s="1553"/>
      <c r="M1" s="1553"/>
      <c r="N1" s="1553"/>
      <c r="O1" s="1553"/>
    </row>
    <row r="2" spans="1:15" ht="12.75">
      <c r="A2" s="1554" t="s">
        <v>1165</v>
      </c>
      <c r="B2" s="1553"/>
      <c r="C2" s="1553"/>
      <c r="D2" s="1553"/>
      <c r="E2" s="1553"/>
      <c r="F2" s="1553"/>
      <c r="G2" s="1553"/>
      <c r="H2" s="1553"/>
      <c r="I2" s="1553"/>
      <c r="J2" s="1553"/>
      <c r="K2" s="1553"/>
      <c r="L2" s="1553"/>
      <c r="M2" s="1553"/>
      <c r="N2" s="1553"/>
      <c r="O2" s="1553"/>
    </row>
    <row r="3" spans="1:15" ht="13.5" thickBot="1">
      <c r="A3" s="1027"/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8" t="s">
        <v>183</v>
      </c>
    </row>
    <row r="4" spans="1:15" ht="15" customHeight="1" thickBot="1">
      <c r="A4" s="1555" t="s">
        <v>164</v>
      </c>
      <c r="B4" s="1556"/>
      <c r="C4" s="1029" t="s">
        <v>792</v>
      </c>
      <c r="D4" s="1029" t="s">
        <v>793</v>
      </c>
      <c r="E4" s="1029" t="s">
        <v>794</v>
      </c>
      <c r="F4" s="1029" t="s">
        <v>795</v>
      </c>
      <c r="G4" s="1029" t="s">
        <v>796</v>
      </c>
      <c r="H4" s="1029" t="s">
        <v>797</v>
      </c>
      <c r="I4" s="1029" t="s">
        <v>798</v>
      </c>
      <c r="J4" s="1029" t="s">
        <v>799</v>
      </c>
      <c r="K4" s="1029" t="s">
        <v>800</v>
      </c>
      <c r="L4" s="1029" t="s">
        <v>801</v>
      </c>
      <c r="M4" s="1029" t="s">
        <v>802</v>
      </c>
      <c r="N4" s="1029" t="s">
        <v>803</v>
      </c>
      <c r="O4" s="1029" t="s">
        <v>179</v>
      </c>
    </row>
    <row r="5" spans="1:15" ht="15" customHeight="1" thickBot="1">
      <c r="A5" s="1030" t="s">
        <v>178</v>
      </c>
      <c r="B5" s="1031"/>
      <c r="C5" s="1032"/>
      <c r="D5" s="1032"/>
      <c r="E5" s="1033"/>
      <c r="F5" s="1033"/>
      <c r="G5" s="1033"/>
      <c r="H5" s="1033"/>
      <c r="I5" s="1033"/>
      <c r="J5" s="1033"/>
      <c r="K5" s="1033"/>
      <c r="L5" s="1033"/>
      <c r="M5" s="1033"/>
      <c r="N5" s="1033"/>
      <c r="O5" s="1034"/>
    </row>
    <row r="6" spans="1:15" ht="15" customHeight="1">
      <c r="A6" s="1557" t="s">
        <v>804</v>
      </c>
      <c r="B6" s="1558"/>
      <c r="C6" s="1561">
        <v>153677</v>
      </c>
      <c r="D6" s="1561">
        <v>153677</v>
      </c>
      <c r="E6" s="1561">
        <v>138503</v>
      </c>
      <c r="F6" s="1561">
        <v>138503</v>
      </c>
      <c r="G6" s="1561">
        <v>138503</v>
      </c>
      <c r="H6" s="1561">
        <v>144787</v>
      </c>
      <c r="I6" s="1561">
        <v>147509</v>
      </c>
      <c r="J6" s="1561">
        <v>142390</v>
      </c>
      <c r="K6" s="1561">
        <v>159503</v>
      </c>
      <c r="L6" s="1561">
        <v>166691</v>
      </c>
      <c r="M6" s="1561">
        <v>167737</v>
      </c>
      <c r="N6" s="1561">
        <v>160403</v>
      </c>
      <c r="O6" s="1563">
        <f>SUM(C6:N7)</f>
        <v>1811883</v>
      </c>
    </row>
    <row r="7" spans="1:15" ht="13.5" customHeight="1">
      <c r="A7" s="1559"/>
      <c r="B7" s="1560"/>
      <c r="C7" s="1562"/>
      <c r="D7" s="1562"/>
      <c r="E7" s="1562"/>
      <c r="F7" s="1562"/>
      <c r="G7" s="1562"/>
      <c r="H7" s="1562"/>
      <c r="I7" s="1562"/>
      <c r="J7" s="1562"/>
      <c r="K7" s="1562"/>
      <c r="L7" s="1562"/>
      <c r="M7" s="1562"/>
      <c r="N7" s="1562"/>
      <c r="O7" s="1564"/>
    </row>
    <row r="8" spans="1:15" ht="12" customHeight="1">
      <c r="A8" s="1565" t="s">
        <v>805</v>
      </c>
      <c r="B8" s="1566"/>
      <c r="C8" s="1567">
        <v>92837</v>
      </c>
      <c r="D8" s="1567">
        <v>128272</v>
      </c>
      <c r="E8" s="1567">
        <v>1700893</v>
      </c>
      <c r="F8" s="1567">
        <v>1738689</v>
      </c>
      <c r="G8" s="1567">
        <v>639968</v>
      </c>
      <c r="H8" s="1567">
        <v>258922</v>
      </c>
      <c r="I8" s="1567">
        <v>122349</v>
      </c>
      <c r="J8" s="1567">
        <v>190339</v>
      </c>
      <c r="K8" s="1567">
        <v>1913835</v>
      </c>
      <c r="L8" s="1567">
        <v>2025182</v>
      </c>
      <c r="M8" s="1567">
        <v>324154</v>
      </c>
      <c r="N8" s="1567">
        <v>882740</v>
      </c>
      <c r="O8" s="1568">
        <f>SUM(C8:N8)</f>
        <v>10018180</v>
      </c>
    </row>
    <row r="9" spans="1:15" ht="15.75" customHeight="1">
      <c r="A9" s="1559"/>
      <c r="B9" s="1560"/>
      <c r="C9" s="1562"/>
      <c r="D9" s="1562"/>
      <c r="E9" s="1562"/>
      <c r="F9" s="1562"/>
      <c r="G9" s="1562"/>
      <c r="H9" s="1562"/>
      <c r="I9" s="1562"/>
      <c r="J9" s="1562"/>
      <c r="K9" s="1562"/>
      <c r="L9" s="1562"/>
      <c r="M9" s="1562"/>
      <c r="N9" s="1562"/>
      <c r="O9" s="1564"/>
    </row>
    <row r="10" spans="1:15" ht="17.25" customHeight="1">
      <c r="A10" s="1565" t="s">
        <v>806</v>
      </c>
      <c r="B10" s="1569"/>
      <c r="C10" s="1567">
        <v>205672</v>
      </c>
      <c r="D10" s="1567">
        <v>206761</v>
      </c>
      <c r="E10" s="1567">
        <v>217809</v>
      </c>
      <c r="F10" s="1567">
        <v>243499</v>
      </c>
      <c r="G10" s="1567">
        <v>304431</v>
      </c>
      <c r="H10" s="1567">
        <v>244543</v>
      </c>
      <c r="I10" s="1567">
        <v>247208</v>
      </c>
      <c r="J10" s="1567">
        <v>232610</v>
      </c>
      <c r="K10" s="1567">
        <v>203161</v>
      </c>
      <c r="L10" s="1567">
        <v>306082</v>
      </c>
      <c r="M10" s="1567">
        <v>266209</v>
      </c>
      <c r="N10" s="1567">
        <v>328118</v>
      </c>
      <c r="O10" s="1568">
        <f>SUM(C10:N10)</f>
        <v>3006103</v>
      </c>
    </row>
    <row r="11" spans="1:15" ht="22.5" customHeight="1">
      <c r="A11" s="1570"/>
      <c r="B11" s="1571"/>
      <c r="C11" s="1562"/>
      <c r="D11" s="1562"/>
      <c r="E11" s="1562"/>
      <c r="F11" s="1562"/>
      <c r="G11" s="1562"/>
      <c r="H11" s="1562"/>
      <c r="I11" s="1562"/>
      <c r="J11" s="1562"/>
      <c r="K11" s="1562"/>
      <c r="L11" s="1562"/>
      <c r="M11" s="1562"/>
      <c r="N11" s="1562"/>
      <c r="O11" s="1564"/>
    </row>
    <row r="12" spans="1:15" ht="20.25" customHeight="1">
      <c r="A12" s="1565" t="s">
        <v>807</v>
      </c>
      <c r="B12" s="1569"/>
      <c r="C12" s="1567"/>
      <c r="D12" s="1567"/>
      <c r="E12" s="1567"/>
      <c r="F12" s="1567"/>
      <c r="G12" s="1567">
        <v>400000</v>
      </c>
      <c r="H12" s="1567"/>
      <c r="I12" s="1567"/>
      <c r="J12" s="1567"/>
      <c r="K12" s="1567">
        <v>250000</v>
      </c>
      <c r="L12" s="1567">
        <v>150000</v>
      </c>
      <c r="M12" s="1567"/>
      <c r="N12" s="1567"/>
      <c r="O12" s="1568">
        <f>SUM(C12:N12)</f>
        <v>800000</v>
      </c>
    </row>
    <row r="13" spans="1:15" ht="15" customHeight="1">
      <c r="A13" s="1570"/>
      <c r="B13" s="1571"/>
      <c r="C13" s="1562"/>
      <c r="D13" s="1562"/>
      <c r="E13" s="1562"/>
      <c r="F13" s="1562"/>
      <c r="G13" s="1562"/>
      <c r="H13" s="1562"/>
      <c r="I13" s="1562"/>
      <c r="J13" s="1562"/>
      <c r="K13" s="1562"/>
      <c r="L13" s="1562"/>
      <c r="M13" s="1562"/>
      <c r="N13" s="1562"/>
      <c r="O13" s="1564"/>
    </row>
    <row r="14" spans="1:15" ht="14.25" customHeight="1">
      <c r="A14" s="1572" t="s">
        <v>808</v>
      </c>
      <c r="B14" s="1569"/>
      <c r="C14" s="1567">
        <v>45800</v>
      </c>
      <c r="D14" s="1567">
        <v>45800</v>
      </c>
      <c r="E14" s="1567">
        <v>45800</v>
      </c>
      <c r="F14" s="1567">
        <v>45800</v>
      </c>
      <c r="G14" s="1567">
        <v>389800</v>
      </c>
      <c r="H14" s="1567">
        <v>45800</v>
      </c>
      <c r="I14" s="1567">
        <v>45800</v>
      </c>
      <c r="J14" s="1567">
        <v>45800</v>
      </c>
      <c r="K14" s="1567">
        <v>45800</v>
      </c>
      <c r="L14" s="1567">
        <v>45800</v>
      </c>
      <c r="M14" s="1567">
        <v>45800</v>
      </c>
      <c r="N14" s="1567">
        <v>46200</v>
      </c>
      <c r="O14" s="1568">
        <f>SUM(C14:N14)</f>
        <v>894000</v>
      </c>
    </row>
    <row r="15" spans="1:15" ht="14.25" customHeight="1">
      <c r="A15" s="1570"/>
      <c r="B15" s="1571"/>
      <c r="C15" s="1562"/>
      <c r="D15" s="1562"/>
      <c r="E15" s="1562"/>
      <c r="F15" s="1562"/>
      <c r="G15" s="1562"/>
      <c r="H15" s="1562"/>
      <c r="I15" s="1562"/>
      <c r="J15" s="1562"/>
      <c r="K15" s="1562"/>
      <c r="L15" s="1562"/>
      <c r="M15" s="1562"/>
      <c r="N15" s="1562"/>
      <c r="O15" s="1564"/>
    </row>
    <row r="16" spans="1:15" ht="12" customHeight="1">
      <c r="A16" s="1572" t="s">
        <v>809</v>
      </c>
      <c r="B16" s="1569"/>
      <c r="C16" s="1567">
        <v>1400</v>
      </c>
      <c r="D16" s="1567">
        <v>1400</v>
      </c>
      <c r="E16" s="1567">
        <v>1400</v>
      </c>
      <c r="F16" s="1567">
        <v>1400</v>
      </c>
      <c r="G16" s="1567">
        <v>1916</v>
      </c>
      <c r="H16" s="1567">
        <v>1916</v>
      </c>
      <c r="I16" s="1567">
        <v>1916</v>
      </c>
      <c r="J16" s="1567">
        <v>1916</v>
      </c>
      <c r="K16" s="1567">
        <v>1916</v>
      </c>
      <c r="L16" s="1567">
        <v>1916</v>
      </c>
      <c r="M16" s="1567">
        <v>1916</v>
      </c>
      <c r="N16" s="1567">
        <v>3988</v>
      </c>
      <c r="O16" s="1568">
        <f>SUM(C16:N16)</f>
        <v>23000</v>
      </c>
    </row>
    <row r="17" spans="1:15" ht="17.25" customHeight="1">
      <c r="A17" s="1570"/>
      <c r="B17" s="1571"/>
      <c r="C17" s="1562"/>
      <c r="D17" s="1562"/>
      <c r="E17" s="1562"/>
      <c r="F17" s="1562"/>
      <c r="G17" s="1562"/>
      <c r="H17" s="1562"/>
      <c r="I17" s="1562"/>
      <c r="J17" s="1562"/>
      <c r="K17" s="1562"/>
      <c r="L17" s="1562"/>
      <c r="M17" s="1562"/>
      <c r="N17" s="1562"/>
      <c r="O17" s="1564"/>
    </row>
    <row r="18" spans="1:15" ht="14.25" customHeight="1">
      <c r="A18" s="1572" t="s">
        <v>810</v>
      </c>
      <c r="B18" s="1569"/>
      <c r="C18" s="1567"/>
      <c r="D18" s="1567">
        <v>63789</v>
      </c>
      <c r="E18" s="1567"/>
      <c r="F18" s="1567"/>
      <c r="G18" s="1567">
        <v>2037061</v>
      </c>
      <c r="H18" s="1567"/>
      <c r="I18" s="1567"/>
      <c r="J18" s="1567"/>
      <c r="K18" s="1567"/>
      <c r="L18" s="1567"/>
      <c r="M18" s="1567"/>
      <c r="N18" s="1567"/>
      <c r="O18" s="1568">
        <f>SUM(C18:N18)</f>
        <v>2100850</v>
      </c>
    </row>
    <row r="19" spans="1:15" ht="14.25" customHeight="1" thickBot="1">
      <c r="A19" s="1573"/>
      <c r="B19" s="1574"/>
      <c r="C19" s="1575"/>
      <c r="D19" s="1575"/>
      <c r="E19" s="1575"/>
      <c r="F19" s="1575"/>
      <c r="G19" s="1575"/>
      <c r="H19" s="1575"/>
      <c r="I19" s="1575"/>
      <c r="J19" s="1575"/>
      <c r="K19" s="1575"/>
      <c r="L19" s="1575"/>
      <c r="M19" s="1575"/>
      <c r="N19" s="1575"/>
      <c r="O19" s="1576"/>
    </row>
    <row r="20" spans="1:15" ht="18" customHeight="1" thickBot="1">
      <c r="A20" s="1035" t="s">
        <v>811</v>
      </c>
      <c r="B20" s="1036"/>
      <c r="C20" s="1037">
        <f aca="true" t="shared" si="0" ref="C20:O20">SUM(C6:C19)</f>
        <v>499386</v>
      </c>
      <c r="D20" s="1037">
        <f t="shared" si="0"/>
        <v>599699</v>
      </c>
      <c r="E20" s="1037">
        <f t="shared" si="0"/>
        <v>2104405</v>
      </c>
      <c r="F20" s="1037">
        <f t="shared" si="0"/>
        <v>2167891</v>
      </c>
      <c r="G20" s="1037">
        <f t="shared" si="0"/>
        <v>3911679</v>
      </c>
      <c r="H20" s="1037">
        <f t="shared" si="0"/>
        <v>695968</v>
      </c>
      <c r="I20" s="1037">
        <f t="shared" si="0"/>
        <v>564782</v>
      </c>
      <c r="J20" s="1037">
        <f t="shared" si="0"/>
        <v>613055</v>
      </c>
      <c r="K20" s="1037">
        <f t="shared" si="0"/>
        <v>2574215</v>
      </c>
      <c r="L20" s="1037">
        <f t="shared" si="0"/>
        <v>2695671</v>
      </c>
      <c r="M20" s="1037">
        <f t="shared" si="0"/>
        <v>805816</v>
      </c>
      <c r="N20" s="1037">
        <f t="shared" si="0"/>
        <v>1421449</v>
      </c>
      <c r="O20" s="1038">
        <f t="shared" si="0"/>
        <v>18654016</v>
      </c>
    </row>
    <row r="21" spans="1:15" ht="15" customHeight="1" thickBot="1">
      <c r="A21" s="1039" t="s">
        <v>302</v>
      </c>
      <c r="B21" s="1032"/>
      <c r="C21" s="1040"/>
      <c r="D21" s="1040"/>
      <c r="E21" s="1040"/>
      <c r="F21" s="1040"/>
      <c r="G21" s="1040"/>
      <c r="H21" s="1040"/>
      <c r="I21" s="1040"/>
      <c r="J21" s="1040"/>
      <c r="K21" s="1040"/>
      <c r="L21" s="1040"/>
      <c r="M21" s="1040"/>
      <c r="N21" s="1040"/>
      <c r="O21" s="1041"/>
    </row>
    <row r="22" spans="1:15" ht="12" customHeight="1">
      <c r="A22" s="1577" t="s">
        <v>812</v>
      </c>
      <c r="B22" s="1578"/>
      <c r="C22" s="1561">
        <v>361426</v>
      </c>
      <c r="D22" s="1561">
        <v>361426</v>
      </c>
      <c r="E22" s="1561">
        <v>451926</v>
      </c>
      <c r="F22" s="1561">
        <v>361426</v>
      </c>
      <c r="G22" s="1561">
        <v>597964</v>
      </c>
      <c r="H22" s="1561">
        <v>388048</v>
      </c>
      <c r="I22" s="1561">
        <v>361426</v>
      </c>
      <c r="J22" s="1561">
        <v>382421</v>
      </c>
      <c r="K22" s="1561">
        <v>361426</v>
      </c>
      <c r="L22" s="1561">
        <v>361426</v>
      </c>
      <c r="M22" s="1561">
        <v>367971</v>
      </c>
      <c r="N22" s="1561">
        <v>394560</v>
      </c>
      <c r="O22" s="1568">
        <f>SUM(C22:N23)</f>
        <v>4751446</v>
      </c>
    </row>
    <row r="23" spans="1:15" ht="12.75" customHeight="1">
      <c r="A23" s="1570"/>
      <c r="B23" s="1571"/>
      <c r="C23" s="1579"/>
      <c r="D23" s="1579"/>
      <c r="E23" s="1579"/>
      <c r="F23" s="1579"/>
      <c r="G23" s="1579"/>
      <c r="H23" s="1579"/>
      <c r="I23" s="1579"/>
      <c r="J23" s="1579"/>
      <c r="K23" s="1579"/>
      <c r="L23" s="1579"/>
      <c r="M23" s="1579"/>
      <c r="N23" s="1579"/>
      <c r="O23" s="1564"/>
    </row>
    <row r="24" spans="1:15" ht="15" customHeight="1">
      <c r="A24" s="1572" t="s">
        <v>813</v>
      </c>
      <c r="B24" s="1569"/>
      <c r="C24" s="1567">
        <v>75220</v>
      </c>
      <c r="D24" s="1567">
        <v>75220</v>
      </c>
      <c r="E24" s="1567">
        <v>75220</v>
      </c>
      <c r="F24" s="1567">
        <v>75220</v>
      </c>
      <c r="G24" s="1567">
        <v>89000</v>
      </c>
      <c r="H24" s="1567">
        <v>83000</v>
      </c>
      <c r="I24" s="1567">
        <v>75220</v>
      </c>
      <c r="J24" s="1567">
        <v>75220</v>
      </c>
      <c r="K24" s="1567">
        <v>75220</v>
      </c>
      <c r="L24" s="1567">
        <v>75724</v>
      </c>
      <c r="M24" s="1567">
        <v>78220</v>
      </c>
      <c r="N24" s="1567">
        <v>74636</v>
      </c>
      <c r="O24" s="1568">
        <f>SUM(C24:N25)</f>
        <v>927120</v>
      </c>
    </row>
    <row r="25" spans="1:15" ht="14.25" customHeight="1">
      <c r="A25" s="1570"/>
      <c r="B25" s="1571"/>
      <c r="C25" s="1580"/>
      <c r="D25" s="1580"/>
      <c r="E25" s="1580"/>
      <c r="F25" s="1580"/>
      <c r="G25" s="1580"/>
      <c r="H25" s="1580"/>
      <c r="I25" s="1580"/>
      <c r="J25" s="1580"/>
      <c r="K25" s="1580"/>
      <c r="L25" s="1580"/>
      <c r="M25" s="1580"/>
      <c r="N25" s="1580"/>
      <c r="O25" s="1564"/>
    </row>
    <row r="26" spans="1:15" ht="12" customHeight="1">
      <c r="A26" s="1572" t="s">
        <v>814</v>
      </c>
      <c r="B26" s="1569"/>
      <c r="C26" s="1567">
        <v>560000</v>
      </c>
      <c r="D26" s="1567">
        <v>560000</v>
      </c>
      <c r="E26" s="1567">
        <v>560000</v>
      </c>
      <c r="F26" s="1567">
        <v>460000</v>
      </c>
      <c r="G26" s="1567">
        <v>460000</v>
      </c>
      <c r="H26" s="1567">
        <v>537374</v>
      </c>
      <c r="I26" s="1567">
        <v>460000</v>
      </c>
      <c r="J26" s="1567">
        <v>462421</v>
      </c>
      <c r="K26" s="1567">
        <v>460000</v>
      </c>
      <c r="L26" s="1567">
        <v>460000</v>
      </c>
      <c r="M26" s="1567">
        <v>460000</v>
      </c>
      <c r="N26" s="1567">
        <v>450740</v>
      </c>
      <c r="O26" s="1568">
        <f>SUM(C26:N27)</f>
        <v>5890535</v>
      </c>
    </row>
    <row r="27" spans="1:15" ht="15" customHeight="1">
      <c r="A27" s="1570"/>
      <c r="B27" s="1571"/>
      <c r="C27" s="1580"/>
      <c r="D27" s="1580"/>
      <c r="E27" s="1580"/>
      <c r="F27" s="1580"/>
      <c r="G27" s="1580"/>
      <c r="H27" s="1580"/>
      <c r="I27" s="1580"/>
      <c r="J27" s="1580"/>
      <c r="K27" s="1580"/>
      <c r="L27" s="1580"/>
      <c r="M27" s="1580"/>
      <c r="N27" s="1580"/>
      <c r="O27" s="1564"/>
    </row>
    <row r="28" spans="1:15" ht="12" customHeight="1">
      <c r="A28" s="1572" t="s">
        <v>815</v>
      </c>
      <c r="B28" s="1569"/>
      <c r="C28" s="1567">
        <v>18515</v>
      </c>
      <c r="D28" s="1567">
        <v>18515</v>
      </c>
      <c r="E28" s="1567">
        <v>22865</v>
      </c>
      <c r="F28" s="1567">
        <v>18515</v>
      </c>
      <c r="G28" s="1567">
        <v>20000</v>
      </c>
      <c r="H28" s="1567">
        <v>18515</v>
      </c>
      <c r="I28" s="1567">
        <v>18515</v>
      </c>
      <c r="J28" s="1567">
        <v>18515</v>
      </c>
      <c r="K28" s="1567">
        <v>20000</v>
      </c>
      <c r="L28" s="1567">
        <v>17285</v>
      </c>
      <c r="M28" s="1567">
        <v>20000</v>
      </c>
      <c r="N28" s="1567">
        <v>57760</v>
      </c>
      <c r="O28" s="1568">
        <f>SUM(C28:N29)</f>
        <v>269000</v>
      </c>
    </row>
    <row r="29" spans="1:15" ht="15.75" customHeight="1">
      <c r="A29" s="1570"/>
      <c r="B29" s="1571"/>
      <c r="C29" s="1580"/>
      <c r="D29" s="1580"/>
      <c r="E29" s="1580"/>
      <c r="F29" s="1580"/>
      <c r="G29" s="1580"/>
      <c r="H29" s="1580"/>
      <c r="I29" s="1580"/>
      <c r="J29" s="1580"/>
      <c r="K29" s="1580"/>
      <c r="L29" s="1580"/>
      <c r="M29" s="1580"/>
      <c r="N29" s="1580"/>
      <c r="O29" s="1564"/>
    </row>
    <row r="30" spans="1:15" ht="12" customHeight="1">
      <c r="A30" s="1572" t="s">
        <v>816</v>
      </c>
      <c r="B30" s="1569"/>
      <c r="C30" s="1567">
        <v>140370</v>
      </c>
      <c r="D30" s="1567">
        <v>110005</v>
      </c>
      <c r="E30" s="1567">
        <v>140370</v>
      </c>
      <c r="F30" s="1567">
        <v>241660</v>
      </c>
      <c r="G30" s="1567">
        <v>398923</v>
      </c>
      <c r="H30" s="1567">
        <v>279831</v>
      </c>
      <c r="I30" s="1567">
        <v>178678</v>
      </c>
      <c r="J30" s="1567">
        <v>241660</v>
      </c>
      <c r="K30" s="1567">
        <v>240370</v>
      </c>
      <c r="L30" s="1567">
        <v>270236</v>
      </c>
      <c r="M30" s="1567">
        <v>240670</v>
      </c>
      <c r="N30" s="1567">
        <v>194733</v>
      </c>
      <c r="O30" s="1568">
        <f>SUM(C30:N31)</f>
        <v>2677506</v>
      </c>
    </row>
    <row r="31" spans="1:15" ht="12" customHeight="1">
      <c r="A31" s="1570"/>
      <c r="B31" s="1571"/>
      <c r="C31" s="1562"/>
      <c r="D31" s="1562"/>
      <c r="E31" s="1562"/>
      <c r="F31" s="1562"/>
      <c r="G31" s="1562"/>
      <c r="H31" s="1562"/>
      <c r="I31" s="1562"/>
      <c r="J31" s="1562"/>
      <c r="K31" s="1562"/>
      <c r="L31" s="1562"/>
      <c r="M31" s="1562"/>
      <c r="N31" s="1562"/>
      <c r="O31" s="1564"/>
    </row>
    <row r="32" spans="1:15" ht="12" customHeight="1">
      <c r="A32" s="1572" t="s">
        <v>1027</v>
      </c>
      <c r="B32" s="1569"/>
      <c r="C32" s="1567">
        <v>45000</v>
      </c>
      <c r="D32" s="1567">
        <v>30000</v>
      </c>
      <c r="E32" s="1567">
        <v>223547</v>
      </c>
      <c r="F32" s="1567">
        <v>29126</v>
      </c>
      <c r="G32" s="1567">
        <v>52000</v>
      </c>
      <c r="H32" s="1567">
        <v>120000</v>
      </c>
      <c r="I32" s="1567">
        <v>80000</v>
      </c>
      <c r="J32" s="1567">
        <v>24195</v>
      </c>
      <c r="K32" s="1567">
        <v>120000</v>
      </c>
      <c r="L32" s="1567">
        <v>80000</v>
      </c>
      <c r="M32" s="1567">
        <v>100000</v>
      </c>
      <c r="N32" s="1567">
        <v>155134</v>
      </c>
      <c r="O32" s="1568">
        <f>SUM(C32:N33)</f>
        <v>1059002</v>
      </c>
    </row>
    <row r="33" spans="1:15" ht="14.25" customHeight="1">
      <c r="A33" s="1570"/>
      <c r="B33" s="1571"/>
      <c r="C33" s="1580"/>
      <c r="D33" s="1580"/>
      <c r="E33" s="1580"/>
      <c r="F33" s="1580"/>
      <c r="G33" s="1580"/>
      <c r="H33" s="1580"/>
      <c r="I33" s="1580"/>
      <c r="J33" s="1580"/>
      <c r="K33" s="1580"/>
      <c r="L33" s="1580"/>
      <c r="M33" s="1580"/>
      <c r="N33" s="1580"/>
      <c r="O33" s="1564"/>
    </row>
    <row r="34" spans="1:15" ht="15" customHeight="1">
      <c r="A34" s="1572" t="s">
        <v>1028</v>
      </c>
      <c r="B34" s="1569"/>
      <c r="C34" s="1567">
        <v>70000</v>
      </c>
      <c r="D34" s="1567">
        <v>80000</v>
      </c>
      <c r="E34" s="1567">
        <v>70900</v>
      </c>
      <c r="F34" s="1567">
        <v>823982</v>
      </c>
      <c r="G34" s="1567">
        <v>200000</v>
      </c>
      <c r="H34" s="1567">
        <v>120000</v>
      </c>
      <c r="I34" s="1567">
        <v>110000</v>
      </c>
      <c r="J34" s="1567">
        <v>50000</v>
      </c>
      <c r="K34" s="1567">
        <v>300000</v>
      </c>
      <c r="L34" s="1567">
        <v>200000</v>
      </c>
      <c r="M34" s="1567">
        <v>200000</v>
      </c>
      <c r="N34" s="1567">
        <v>208336</v>
      </c>
      <c r="O34" s="1568">
        <f>SUM(C34:N35)</f>
        <v>2433218</v>
      </c>
    </row>
    <row r="35" spans="1:15" ht="15" customHeight="1">
      <c r="A35" s="1570"/>
      <c r="B35" s="1571"/>
      <c r="C35" s="1580"/>
      <c r="D35" s="1580"/>
      <c r="E35" s="1580"/>
      <c r="F35" s="1580"/>
      <c r="G35" s="1580"/>
      <c r="H35" s="1580"/>
      <c r="I35" s="1580"/>
      <c r="J35" s="1580"/>
      <c r="K35" s="1580"/>
      <c r="L35" s="1580"/>
      <c r="M35" s="1580"/>
      <c r="N35" s="1580"/>
      <c r="O35" s="1564"/>
    </row>
    <row r="36" spans="1:15" ht="15" customHeight="1">
      <c r="A36" s="1572" t="s">
        <v>1029</v>
      </c>
      <c r="B36" s="1569"/>
      <c r="C36" s="1567">
        <v>10000</v>
      </c>
      <c r="D36" s="1567">
        <v>10000</v>
      </c>
      <c r="E36" s="1567">
        <v>13000</v>
      </c>
      <c r="F36" s="1567">
        <v>73000</v>
      </c>
      <c r="G36" s="1567">
        <v>70000</v>
      </c>
      <c r="H36" s="1567">
        <v>70000</v>
      </c>
      <c r="I36" s="1567"/>
      <c r="J36" s="1567"/>
      <c r="K36" s="1567">
        <v>70000</v>
      </c>
      <c r="L36" s="1567">
        <v>80000</v>
      </c>
      <c r="M36" s="1567">
        <v>80000</v>
      </c>
      <c r="N36" s="1567">
        <v>58400</v>
      </c>
      <c r="O36" s="1568">
        <f>SUM(C36:N37)</f>
        <v>534400</v>
      </c>
    </row>
    <row r="37" spans="1:15" ht="15" customHeight="1">
      <c r="A37" s="1570"/>
      <c r="B37" s="1571"/>
      <c r="C37" s="1580"/>
      <c r="D37" s="1580"/>
      <c r="E37" s="1580"/>
      <c r="F37" s="1580"/>
      <c r="G37" s="1580"/>
      <c r="H37" s="1580"/>
      <c r="I37" s="1580"/>
      <c r="J37" s="1580"/>
      <c r="K37" s="1580"/>
      <c r="L37" s="1580"/>
      <c r="M37" s="1580"/>
      <c r="N37" s="1580"/>
      <c r="O37" s="1564"/>
    </row>
    <row r="38" spans="1:15" ht="14.25" customHeight="1">
      <c r="A38" s="1572" t="s">
        <v>1030</v>
      </c>
      <c r="B38" s="1569"/>
      <c r="C38" s="1567"/>
      <c r="D38" s="1567">
        <v>63789</v>
      </c>
      <c r="E38" s="1567">
        <v>12000</v>
      </c>
      <c r="F38" s="1567"/>
      <c r="G38" s="1567"/>
      <c r="H38" s="1567">
        <v>12000</v>
      </c>
      <c r="I38" s="1567"/>
      <c r="J38" s="1567"/>
      <c r="K38" s="1567">
        <v>12000</v>
      </c>
      <c r="L38" s="1567"/>
      <c r="M38" s="1567"/>
      <c r="N38" s="1567">
        <v>12000</v>
      </c>
      <c r="O38" s="1568">
        <f>SUM(C38:N39)</f>
        <v>111789</v>
      </c>
    </row>
    <row r="39" spans="1:15" ht="27.75" customHeight="1" thickBot="1">
      <c r="A39" s="1573"/>
      <c r="B39" s="1574"/>
      <c r="C39" s="1575"/>
      <c r="D39" s="1575"/>
      <c r="E39" s="1575"/>
      <c r="F39" s="1575"/>
      <c r="G39" s="1575"/>
      <c r="H39" s="1575"/>
      <c r="I39" s="1575"/>
      <c r="J39" s="1575"/>
      <c r="K39" s="1575"/>
      <c r="L39" s="1575"/>
      <c r="M39" s="1575"/>
      <c r="N39" s="1575"/>
      <c r="O39" s="1576"/>
    </row>
    <row r="40" spans="1:15" ht="18" customHeight="1" thickBot="1">
      <c r="A40" s="1042" t="s">
        <v>1031</v>
      </c>
      <c r="B40" s="1043"/>
      <c r="C40" s="1037">
        <f aca="true" t="shared" si="1" ref="C40:O40">SUM(C22:C39)</f>
        <v>1280531</v>
      </c>
      <c r="D40" s="1037">
        <f t="shared" si="1"/>
        <v>1308955</v>
      </c>
      <c r="E40" s="1037">
        <f t="shared" si="1"/>
        <v>1569828</v>
      </c>
      <c r="F40" s="1037">
        <f t="shared" si="1"/>
        <v>2082929</v>
      </c>
      <c r="G40" s="1037">
        <f t="shared" si="1"/>
        <v>1887887</v>
      </c>
      <c r="H40" s="1037">
        <f t="shared" si="1"/>
        <v>1628768</v>
      </c>
      <c r="I40" s="1037">
        <f t="shared" si="1"/>
        <v>1283839</v>
      </c>
      <c r="J40" s="1037">
        <f t="shared" si="1"/>
        <v>1254432</v>
      </c>
      <c r="K40" s="1037">
        <f t="shared" si="1"/>
        <v>1659016</v>
      </c>
      <c r="L40" s="1037">
        <f t="shared" si="1"/>
        <v>1544671</v>
      </c>
      <c r="M40" s="1037">
        <f t="shared" si="1"/>
        <v>1546861</v>
      </c>
      <c r="N40" s="1037">
        <f t="shared" si="1"/>
        <v>1606299</v>
      </c>
      <c r="O40" s="1038">
        <f t="shared" si="1"/>
        <v>18654016</v>
      </c>
    </row>
    <row r="41" spans="1:15" ht="12.75">
      <c r="A41" s="1044"/>
      <c r="B41" s="1044"/>
      <c r="C41" s="1044"/>
      <c r="D41" s="1044"/>
      <c r="E41" s="1044"/>
      <c r="F41" s="1044"/>
      <c r="G41" s="1044"/>
      <c r="H41" s="1044"/>
      <c r="I41" s="1044"/>
      <c r="J41" s="1044"/>
      <c r="K41" s="1044"/>
      <c r="L41" s="1044"/>
      <c r="M41" s="1044"/>
      <c r="N41" s="1044"/>
      <c r="O41" s="1044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G36:G37"/>
    <mergeCell ref="H36:H37"/>
    <mergeCell ref="I36:I37"/>
    <mergeCell ref="J36:J37"/>
    <mergeCell ref="K36:K37"/>
    <mergeCell ref="L36:L37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I32:I33"/>
    <mergeCell ref="J32:J33"/>
    <mergeCell ref="K32:K33"/>
    <mergeCell ref="L32:L33"/>
    <mergeCell ref="M32:M33"/>
    <mergeCell ref="N32:N33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O26:O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I26:I27"/>
    <mergeCell ref="J26:J27"/>
    <mergeCell ref="K26:K27"/>
    <mergeCell ref="L26:L27"/>
    <mergeCell ref="M26:M27"/>
    <mergeCell ref="N26:N27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L24:L25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I18:I19"/>
    <mergeCell ref="J18:J19"/>
    <mergeCell ref="K18:K19"/>
    <mergeCell ref="L18:L19"/>
    <mergeCell ref="M18:M19"/>
    <mergeCell ref="N18:N19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I16:I17"/>
    <mergeCell ref="J16:J17"/>
    <mergeCell ref="K16:K17"/>
    <mergeCell ref="L16:L17"/>
    <mergeCell ref="K14:K15"/>
    <mergeCell ref="L14:L15"/>
    <mergeCell ref="M14:M15"/>
    <mergeCell ref="N14:N15"/>
    <mergeCell ref="O14:O15"/>
    <mergeCell ref="A16:B17"/>
    <mergeCell ref="C16:C17"/>
    <mergeCell ref="D16:D17"/>
    <mergeCell ref="E16:E17"/>
    <mergeCell ref="F16:F17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I12:I13"/>
    <mergeCell ref="J12:J13"/>
    <mergeCell ref="K12:K13"/>
    <mergeCell ref="L12:L13"/>
    <mergeCell ref="M12:M13"/>
    <mergeCell ref="N12:N13"/>
    <mergeCell ref="M10:M11"/>
    <mergeCell ref="N10:N11"/>
    <mergeCell ref="O10:O11"/>
    <mergeCell ref="A12:B13"/>
    <mergeCell ref="C12:C13"/>
    <mergeCell ref="D12:D13"/>
    <mergeCell ref="E12:E13"/>
    <mergeCell ref="F12:F13"/>
    <mergeCell ref="G12:G13"/>
    <mergeCell ref="H12:H13"/>
    <mergeCell ref="G10:G11"/>
    <mergeCell ref="H10:H11"/>
    <mergeCell ref="I10:I11"/>
    <mergeCell ref="J10:J11"/>
    <mergeCell ref="K10:K11"/>
    <mergeCell ref="L10:L11"/>
    <mergeCell ref="K8:K9"/>
    <mergeCell ref="L8:L9"/>
    <mergeCell ref="M8:M9"/>
    <mergeCell ref="N8:N9"/>
    <mergeCell ref="O8:O9"/>
    <mergeCell ref="A10:B11"/>
    <mergeCell ref="C10:C11"/>
    <mergeCell ref="D10:D11"/>
    <mergeCell ref="E10:E11"/>
    <mergeCell ref="F10:F11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I6:I7"/>
    <mergeCell ref="J6:J7"/>
    <mergeCell ref="K6:K7"/>
    <mergeCell ref="L6:L7"/>
    <mergeCell ref="M6:M7"/>
    <mergeCell ref="N6:N7"/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" right="0" top="0" bottom="0.3937007874015748" header="0" footer="0.1968503937007874"/>
  <pageSetup firstPageNumber="60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2"/>
  <sheetViews>
    <sheetView showZeros="0" zoomScaleSheetLayoutView="100" zoomScalePageLayoutView="0" workbookViewId="0" topLeftCell="A265">
      <selection activeCell="D26" sqref="D26"/>
    </sheetView>
  </sheetViews>
  <sheetFormatPr defaultColWidth="9.00390625" defaultRowHeight="12.75"/>
  <cols>
    <col min="1" max="1" width="8.375" style="149" customWidth="1"/>
    <col min="2" max="2" width="72.125" style="106" customWidth="1"/>
    <col min="3" max="4" width="12.125" style="106" customWidth="1"/>
    <col min="5" max="5" width="8.625" style="106" customWidth="1"/>
    <col min="6" max="6" width="10.375" style="106" customWidth="1"/>
    <col min="7" max="16384" width="9.125" style="106" customWidth="1"/>
  </cols>
  <sheetData>
    <row r="1" spans="1:5" ht="12.75">
      <c r="A1" s="1330" t="s">
        <v>182</v>
      </c>
      <c r="B1" s="1330"/>
      <c r="C1" s="1331"/>
      <c r="D1" s="1331"/>
      <c r="E1" s="1332"/>
    </row>
    <row r="2" spans="1:5" ht="12.75">
      <c r="A2" s="1330" t="s">
        <v>1085</v>
      </c>
      <c r="B2" s="1330"/>
      <c r="C2" s="1331"/>
      <c r="D2" s="1331"/>
      <c r="E2" s="1332"/>
    </row>
    <row r="3" spans="1:2" ht="12.75">
      <c r="A3" s="104"/>
      <c r="B3" s="105"/>
    </row>
    <row r="4" spans="1:5" ht="11.25" customHeight="1">
      <c r="A4" s="104"/>
      <c r="B4" s="104"/>
      <c r="C4" s="107"/>
      <c r="D4" s="107"/>
      <c r="E4" s="627" t="s">
        <v>183</v>
      </c>
    </row>
    <row r="5" spans="1:5" s="108" customFormat="1" ht="19.5" customHeight="1">
      <c r="A5" s="1337" t="s">
        <v>191</v>
      </c>
      <c r="B5" s="1335" t="s">
        <v>178</v>
      </c>
      <c r="C5" s="1323" t="s">
        <v>1053</v>
      </c>
      <c r="D5" s="1323" t="s">
        <v>1084</v>
      </c>
      <c r="E5" s="1333" t="s">
        <v>1108</v>
      </c>
    </row>
    <row r="6" spans="1:5" s="108" customFormat="1" ht="17.25" customHeight="1">
      <c r="A6" s="1336"/>
      <c r="B6" s="1336"/>
      <c r="C6" s="1338"/>
      <c r="D6" s="1338"/>
      <c r="E6" s="1334"/>
    </row>
    <row r="7" spans="1:5" s="108" customFormat="1" ht="11.25" customHeight="1">
      <c r="A7" s="109" t="s">
        <v>165</v>
      </c>
      <c r="B7" s="110" t="s">
        <v>166</v>
      </c>
      <c r="C7" s="215" t="s">
        <v>167</v>
      </c>
      <c r="D7" s="215" t="s">
        <v>168</v>
      </c>
      <c r="E7" s="110" t="s">
        <v>169</v>
      </c>
    </row>
    <row r="8" spans="1:5" s="113" customFormat="1" ht="16.5" customHeight="1">
      <c r="A8" s="111"/>
      <c r="B8" s="241" t="s">
        <v>347</v>
      </c>
      <c r="C8" s="232"/>
      <c r="D8" s="232"/>
      <c r="E8" s="187"/>
    </row>
    <row r="9" spans="1:5" ht="12" customHeight="1">
      <c r="A9" s="114"/>
      <c r="B9" s="115"/>
      <c r="C9" s="186"/>
      <c r="D9" s="186"/>
      <c r="E9" s="115"/>
    </row>
    <row r="10" spans="1:5" ht="12" customHeight="1">
      <c r="A10" s="118">
        <v>1010</v>
      </c>
      <c r="B10" s="128" t="s">
        <v>209</v>
      </c>
      <c r="C10" s="1074">
        <f>SUM(C11:C16)</f>
        <v>1813630</v>
      </c>
      <c r="D10" s="1074">
        <f>SUM(D11:D16)</f>
        <v>1811883</v>
      </c>
      <c r="E10" s="290">
        <f>SUM(D10/C10)</f>
        <v>0.9990367384747716</v>
      </c>
    </row>
    <row r="11" spans="1:5" ht="12" customHeight="1">
      <c r="A11" s="114">
        <v>1011</v>
      </c>
      <c r="B11" s="115" t="s">
        <v>210</v>
      </c>
      <c r="C11" s="724"/>
      <c r="D11" s="724"/>
      <c r="E11" s="290"/>
    </row>
    <row r="12" spans="1:5" ht="12" customHeight="1">
      <c r="A12" s="114">
        <v>1012</v>
      </c>
      <c r="B12" s="115" t="s">
        <v>211</v>
      </c>
      <c r="C12" s="725">
        <v>798837</v>
      </c>
      <c r="D12" s="725">
        <v>819197</v>
      </c>
      <c r="E12" s="1176">
        <f>SUM(D12/C12)</f>
        <v>1.0254870518015564</v>
      </c>
    </row>
    <row r="13" spans="1:6" ht="12" customHeight="1">
      <c r="A13" s="114">
        <v>1013</v>
      </c>
      <c r="B13" s="115" t="s">
        <v>466</v>
      </c>
      <c r="C13" s="725">
        <v>782581</v>
      </c>
      <c r="D13" s="725">
        <v>753187</v>
      </c>
      <c r="E13" s="1176">
        <f>SUM(D13/C13)</f>
        <v>0.9624396707816827</v>
      </c>
      <c r="F13" s="302"/>
    </row>
    <row r="14" spans="1:6" ht="12" customHeight="1">
      <c r="A14" s="114">
        <v>1014</v>
      </c>
      <c r="B14" s="115" t="s">
        <v>212</v>
      </c>
      <c r="C14" s="724">
        <v>232212</v>
      </c>
      <c r="D14" s="724">
        <v>239499</v>
      </c>
      <c r="E14" s="1176">
        <f>SUM(D14/C14)</f>
        <v>1.0313808071934267</v>
      </c>
      <c r="F14" s="302"/>
    </row>
    <row r="15" spans="1:6" ht="12" customHeight="1">
      <c r="A15" s="114">
        <v>1015</v>
      </c>
      <c r="B15" s="115" t="s">
        <v>2</v>
      </c>
      <c r="C15" s="724"/>
      <c r="D15" s="724"/>
      <c r="E15" s="1176"/>
      <c r="F15" s="630"/>
    </row>
    <row r="16" spans="1:6" ht="12" customHeight="1">
      <c r="A16" s="114">
        <v>1016</v>
      </c>
      <c r="B16" s="115" t="s">
        <v>3</v>
      </c>
      <c r="C16" s="649"/>
      <c r="D16" s="649"/>
      <c r="E16" s="1176"/>
      <c r="F16" s="302"/>
    </row>
    <row r="17" spans="1:6" ht="12" customHeight="1">
      <c r="A17" s="118">
        <v>1020</v>
      </c>
      <c r="B17" s="128" t="s">
        <v>213</v>
      </c>
      <c r="C17" s="649"/>
      <c r="D17" s="649"/>
      <c r="E17" s="1176"/>
      <c r="F17" s="302"/>
    </row>
    <row r="18" spans="1:6" ht="12" customHeight="1" thickBot="1">
      <c r="A18" s="144">
        <v>1030</v>
      </c>
      <c r="B18" s="189" t="s">
        <v>434</v>
      </c>
      <c r="C18" s="651"/>
      <c r="D18" s="651"/>
      <c r="E18" s="1178"/>
      <c r="F18" s="302"/>
    </row>
    <row r="19" spans="1:6" ht="16.5" customHeight="1" thickBot="1">
      <c r="A19" s="142"/>
      <c r="B19" s="233" t="s">
        <v>435</v>
      </c>
      <c r="C19" s="652">
        <f>SUM(C10+C18+C17)</f>
        <v>1813630</v>
      </c>
      <c r="D19" s="652">
        <f>SUM(D10+D18+D17)</f>
        <v>1811883</v>
      </c>
      <c r="E19" s="1179">
        <f>SUM(D19/C19)</f>
        <v>0.9990367384747716</v>
      </c>
      <c r="F19" s="302"/>
    </row>
    <row r="20" spans="1:5" ht="12" customHeight="1">
      <c r="A20" s="137"/>
      <c r="B20" s="151"/>
      <c r="C20" s="653"/>
      <c r="D20" s="653"/>
      <c r="E20" s="1177"/>
    </row>
    <row r="21" spans="1:5" ht="12" customHeight="1">
      <c r="A21" s="116">
        <v>1040</v>
      </c>
      <c r="B21" s="117" t="s">
        <v>216</v>
      </c>
      <c r="C21" s="654">
        <f>SUM(C22:C23)</f>
        <v>3780000</v>
      </c>
      <c r="D21" s="654">
        <f>SUM(D22:D23)</f>
        <v>3805000</v>
      </c>
      <c r="E21" s="290">
        <f aca="true" t="shared" si="0" ref="E21:E29">SUM(D21/C21)</f>
        <v>1.0066137566137565</v>
      </c>
    </row>
    <row r="22" spans="1:6" ht="12" customHeight="1">
      <c r="A22" s="125">
        <v>1041</v>
      </c>
      <c r="B22" s="123" t="s">
        <v>31</v>
      </c>
      <c r="C22" s="1075">
        <v>3280000</v>
      </c>
      <c r="D22" s="1075">
        <v>3330000</v>
      </c>
      <c r="E22" s="1176">
        <f t="shared" si="0"/>
        <v>1.0152439024390243</v>
      </c>
      <c r="F22" s="149"/>
    </row>
    <row r="23" spans="1:5" ht="12" customHeight="1">
      <c r="A23" s="125">
        <v>1042</v>
      </c>
      <c r="B23" s="123" t="s">
        <v>32</v>
      </c>
      <c r="C23" s="1075">
        <v>500000</v>
      </c>
      <c r="D23" s="1075">
        <v>475000</v>
      </c>
      <c r="E23" s="1176">
        <f t="shared" si="0"/>
        <v>0.95</v>
      </c>
    </row>
    <row r="24" spans="1:5" ht="12" customHeight="1">
      <c r="A24" s="120">
        <v>1050</v>
      </c>
      <c r="B24" s="119" t="s">
        <v>217</v>
      </c>
      <c r="C24" s="654">
        <f>SUM(C25:C27)</f>
        <v>5198672</v>
      </c>
      <c r="D24" s="654">
        <f>SUM(D25:D27)</f>
        <v>5838087</v>
      </c>
      <c r="E24" s="290">
        <f t="shared" si="0"/>
        <v>1.1229958343207649</v>
      </c>
    </row>
    <row r="25" spans="1:5" ht="12.75" customHeight="1">
      <c r="A25" s="126">
        <v>1051</v>
      </c>
      <c r="B25" s="115" t="s">
        <v>184</v>
      </c>
      <c r="C25" s="1075">
        <v>4778672</v>
      </c>
      <c r="D25" s="1075">
        <v>5378087</v>
      </c>
      <c r="E25" s="1176">
        <f t="shared" si="0"/>
        <v>1.1254354766345127</v>
      </c>
    </row>
    <row r="26" spans="1:5" ht="12.75" customHeight="1">
      <c r="A26" s="126">
        <v>1052</v>
      </c>
      <c r="B26" s="127" t="s">
        <v>436</v>
      </c>
      <c r="C26" s="1075">
        <v>200000</v>
      </c>
      <c r="D26" s="1075">
        <v>210000</v>
      </c>
      <c r="E26" s="1176">
        <f t="shared" si="0"/>
        <v>1.05</v>
      </c>
    </row>
    <row r="27" spans="1:5" ht="12.75" customHeight="1">
      <c r="A27" s="126">
        <v>1053</v>
      </c>
      <c r="B27" s="122" t="s">
        <v>180</v>
      </c>
      <c r="C27" s="1075">
        <v>220000</v>
      </c>
      <c r="D27" s="1075">
        <v>250000</v>
      </c>
      <c r="E27" s="1176">
        <f t="shared" si="0"/>
        <v>1.1363636363636365</v>
      </c>
    </row>
    <row r="28" spans="1:5" ht="12" customHeight="1">
      <c r="A28" s="120">
        <v>1070</v>
      </c>
      <c r="B28" s="119" t="s">
        <v>186</v>
      </c>
      <c r="C28" s="768">
        <f>SUM(C29:C37)</f>
        <v>398740</v>
      </c>
      <c r="D28" s="768">
        <f>SUM(D29:D37)</f>
        <v>325093</v>
      </c>
      <c r="E28" s="290">
        <f t="shared" si="0"/>
        <v>0.8153006971961679</v>
      </c>
    </row>
    <row r="29" spans="1:5" ht="12" customHeight="1">
      <c r="A29" s="126">
        <v>1071</v>
      </c>
      <c r="B29" s="123" t="s">
        <v>218</v>
      </c>
      <c r="C29" s="1075">
        <v>10000</v>
      </c>
      <c r="D29" s="1075">
        <v>10000</v>
      </c>
      <c r="E29" s="1176">
        <f t="shared" si="0"/>
        <v>1</v>
      </c>
    </row>
    <row r="30" spans="1:5" ht="12" customHeight="1">
      <c r="A30" s="126">
        <v>1073</v>
      </c>
      <c r="B30" s="115" t="s">
        <v>219</v>
      </c>
      <c r="C30" s="769"/>
      <c r="D30" s="769"/>
      <c r="E30" s="1176"/>
    </row>
    <row r="31" spans="1:6" ht="12" customHeight="1">
      <c r="A31" s="126">
        <v>1074</v>
      </c>
      <c r="B31" s="115" t="s">
        <v>220</v>
      </c>
      <c r="C31" s="769"/>
      <c r="D31" s="769"/>
      <c r="E31" s="1176"/>
      <c r="F31" s="841">
        <v>0</v>
      </c>
    </row>
    <row r="32" spans="1:5" ht="12" customHeight="1">
      <c r="A32" s="126">
        <v>1075</v>
      </c>
      <c r="B32" s="122" t="s">
        <v>437</v>
      </c>
      <c r="C32" s="1075">
        <v>15000</v>
      </c>
      <c r="D32" s="1075">
        <v>15000</v>
      </c>
      <c r="E32" s="1176">
        <f aca="true" t="shared" si="1" ref="E32:E38">SUM(D32/C32)</f>
        <v>1</v>
      </c>
    </row>
    <row r="33" spans="1:6" ht="12" customHeight="1">
      <c r="A33" s="126">
        <v>1076</v>
      </c>
      <c r="B33" s="122" t="s">
        <v>438</v>
      </c>
      <c r="C33" s="1075">
        <v>6365</v>
      </c>
      <c r="D33" s="1075">
        <v>5593</v>
      </c>
      <c r="E33" s="1176">
        <f t="shared" si="1"/>
        <v>0.8787117046347211</v>
      </c>
      <c r="F33" s="106">
        <v>0</v>
      </c>
    </row>
    <row r="34" spans="1:5" ht="12" customHeight="1">
      <c r="A34" s="126">
        <v>1077</v>
      </c>
      <c r="B34" s="127" t="s">
        <v>221</v>
      </c>
      <c r="C34" s="1075">
        <v>329975</v>
      </c>
      <c r="D34" s="1075">
        <v>286500</v>
      </c>
      <c r="E34" s="1176">
        <f t="shared" si="1"/>
        <v>0.868247594514736</v>
      </c>
    </row>
    <row r="35" spans="1:5" ht="12" customHeight="1">
      <c r="A35" s="126">
        <v>1078</v>
      </c>
      <c r="B35" s="123" t="s">
        <v>222</v>
      </c>
      <c r="C35" s="1075">
        <v>5000</v>
      </c>
      <c r="D35" s="1075">
        <v>5000</v>
      </c>
      <c r="E35" s="1176">
        <f t="shared" si="1"/>
        <v>1</v>
      </c>
    </row>
    <row r="36" spans="1:5" ht="12" customHeight="1">
      <c r="A36" s="126">
        <v>1079</v>
      </c>
      <c r="B36" s="123" t="s">
        <v>457</v>
      </c>
      <c r="C36" s="1075">
        <v>2400</v>
      </c>
      <c r="D36" s="1075">
        <v>3000</v>
      </c>
      <c r="E36" s="1176">
        <f t="shared" si="1"/>
        <v>1.25</v>
      </c>
    </row>
    <row r="37" spans="1:5" ht="13.5" customHeight="1" thickBot="1">
      <c r="A37" s="141">
        <v>1082</v>
      </c>
      <c r="B37" s="289" t="s">
        <v>171</v>
      </c>
      <c r="C37" s="1076">
        <v>30000</v>
      </c>
      <c r="D37" s="1076"/>
      <c r="E37" s="1178">
        <f t="shared" si="1"/>
        <v>0</v>
      </c>
    </row>
    <row r="38" spans="1:5" ht="17.25" customHeight="1" thickBot="1">
      <c r="A38" s="143"/>
      <c r="B38" s="644" t="s">
        <v>223</v>
      </c>
      <c r="C38" s="657">
        <f>SUM(C21+C24+C28)</f>
        <v>9377412</v>
      </c>
      <c r="D38" s="657">
        <f>SUM(D21+D24+D28)</f>
        <v>9968180</v>
      </c>
      <c r="E38" s="1181">
        <f t="shared" si="1"/>
        <v>1.0629990449390514</v>
      </c>
    </row>
    <row r="39" spans="1:5" ht="12" customHeight="1">
      <c r="A39" s="126"/>
      <c r="B39" s="211"/>
      <c r="C39" s="653"/>
      <c r="D39" s="653"/>
      <c r="E39" s="1177"/>
    </row>
    <row r="40" spans="1:5" ht="12" customHeight="1">
      <c r="A40" s="120">
        <v>1090</v>
      </c>
      <c r="B40" s="234" t="s">
        <v>224</v>
      </c>
      <c r="C40" s="654">
        <f>SUM(C41:C48)</f>
        <v>1825145</v>
      </c>
      <c r="D40" s="654">
        <f>SUM(D41:D48)</f>
        <v>1854279</v>
      </c>
      <c r="E40" s="290">
        <f aca="true" t="shared" si="2" ref="E40:E52">SUM(D40/C40)</f>
        <v>1.015962567357662</v>
      </c>
    </row>
    <row r="41" spans="1:5" ht="12" customHeight="1">
      <c r="A41" s="126">
        <v>1091</v>
      </c>
      <c r="B41" s="195" t="s">
        <v>495</v>
      </c>
      <c r="C41" s="1075">
        <v>170000</v>
      </c>
      <c r="D41" s="1075">
        <v>250000</v>
      </c>
      <c r="E41" s="1176">
        <f t="shared" si="2"/>
        <v>1.4705882352941178</v>
      </c>
    </row>
    <row r="42" spans="1:7" ht="12" customHeight="1">
      <c r="A42" s="126">
        <v>1092</v>
      </c>
      <c r="B42" s="123" t="s">
        <v>172</v>
      </c>
      <c r="C42" s="1075">
        <v>1053145</v>
      </c>
      <c r="D42" s="1075">
        <v>954279</v>
      </c>
      <c r="E42" s="1176">
        <f t="shared" si="2"/>
        <v>0.9061230884636019</v>
      </c>
      <c r="G42" s="1243"/>
    </row>
    <row r="43" spans="1:5" ht="12" customHeight="1">
      <c r="A43" s="126">
        <v>1093</v>
      </c>
      <c r="B43" s="123" t="s">
        <v>496</v>
      </c>
      <c r="C43" s="1075">
        <v>10000</v>
      </c>
      <c r="D43" s="1075">
        <v>10000</v>
      </c>
      <c r="E43" s="1176">
        <f t="shared" si="2"/>
        <v>1</v>
      </c>
    </row>
    <row r="44" spans="1:6" ht="12" customHeight="1">
      <c r="A44" s="126">
        <v>1094</v>
      </c>
      <c r="B44" s="123" t="s">
        <v>497</v>
      </c>
      <c r="C44" s="1075">
        <v>12000</v>
      </c>
      <c r="D44" s="1075">
        <v>12000</v>
      </c>
      <c r="E44" s="1176">
        <f t="shared" si="2"/>
        <v>1</v>
      </c>
      <c r="F44" s="736"/>
    </row>
    <row r="45" spans="1:5" ht="12" customHeight="1">
      <c r="A45" s="126">
        <v>1095</v>
      </c>
      <c r="B45" s="127" t="s">
        <v>329</v>
      </c>
      <c r="C45" s="1075">
        <v>280000</v>
      </c>
      <c r="D45" s="1075">
        <v>310000</v>
      </c>
      <c r="E45" s="1176">
        <f t="shared" si="2"/>
        <v>1.1071428571428572</v>
      </c>
    </row>
    <row r="46" spans="1:5" ht="12" customHeight="1">
      <c r="A46" s="126">
        <v>1096</v>
      </c>
      <c r="B46" s="127" t="s">
        <v>309</v>
      </c>
      <c r="C46" s="1075">
        <v>290000</v>
      </c>
      <c r="D46" s="1075">
        <v>300000</v>
      </c>
      <c r="E46" s="1176">
        <f t="shared" si="2"/>
        <v>1.0344827586206897</v>
      </c>
    </row>
    <row r="47" spans="1:6" ht="12" customHeight="1">
      <c r="A47" s="126">
        <v>1097</v>
      </c>
      <c r="B47" s="127" t="s">
        <v>0</v>
      </c>
      <c r="C47" s="1075">
        <v>3000</v>
      </c>
      <c r="D47" s="1075">
        <v>3000</v>
      </c>
      <c r="E47" s="1176">
        <f t="shared" si="2"/>
        <v>1</v>
      </c>
      <c r="F47" s="736"/>
    </row>
    <row r="48" spans="1:6" ht="12" customHeight="1">
      <c r="A48" s="126">
        <v>1098</v>
      </c>
      <c r="B48" s="127" t="s">
        <v>4</v>
      </c>
      <c r="C48" s="1075">
        <v>7000</v>
      </c>
      <c r="D48" s="1075">
        <v>15000</v>
      </c>
      <c r="E48" s="1176">
        <f t="shared" si="2"/>
        <v>2.142857142857143</v>
      </c>
      <c r="F48" s="736"/>
    </row>
    <row r="49" spans="1:5" ht="12" customHeight="1">
      <c r="A49" s="120">
        <v>1100</v>
      </c>
      <c r="B49" s="234" t="s">
        <v>225</v>
      </c>
      <c r="C49" s="654">
        <f>SUM(C50:C52)</f>
        <v>166300</v>
      </c>
      <c r="D49" s="654">
        <f>SUM(D50:D52)</f>
        <v>192500</v>
      </c>
      <c r="E49" s="290">
        <f t="shared" si="2"/>
        <v>1.1575466025255563</v>
      </c>
    </row>
    <row r="50" spans="1:6" ht="12" customHeight="1">
      <c r="A50" s="126">
        <v>1101</v>
      </c>
      <c r="B50" s="127" t="s">
        <v>1</v>
      </c>
      <c r="C50" s="1075">
        <v>20000</v>
      </c>
      <c r="D50" s="1075">
        <v>20000</v>
      </c>
      <c r="E50" s="1176">
        <f t="shared" si="2"/>
        <v>1</v>
      </c>
      <c r="F50" s="736"/>
    </row>
    <row r="51" spans="1:5" ht="12" customHeight="1">
      <c r="A51" s="126">
        <v>1102</v>
      </c>
      <c r="B51" s="123" t="s">
        <v>226</v>
      </c>
      <c r="C51" s="1075">
        <v>110000</v>
      </c>
      <c r="D51" s="1075">
        <v>108500</v>
      </c>
      <c r="E51" s="1176">
        <f t="shared" si="2"/>
        <v>0.9863636363636363</v>
      </c>
    </row>
    <row r="52" spans="1:5" ht="12" customHeight="1">
      <c r="A52" s="126">
        <v>1103</v>
      </c>
      <c r="B52" s="123" t="s">
        <v>227</v>
      </c>
      <c r="C52" s="1075">
        <v>36300</v>
      </c>
      <c r="D52" s="1075">
        <v>64000</v>
      </c>
      <c r="E52" s="1176">
        <f t="shared" si="2"/>
        <v>1.7630853994490359</v>
      </c>
    </row>
    <row r="53" spans="1:5" ht="12" customHeight="1">
      <c r="A53" s="567">
        <v>1105</v>
      </c>
      <c r="B53" s="566" t="s">
        <v>354</v>
      </c>
      <c r="C53" s="654"/>
      <c r="D53" s="654"/>
      <c r="E53" s="290"/>
    </row>
    <row r="54" spans="1:5" ht="12" customHeight="1">
      <c r="A54" s="120">
        <v>1110</v>
      </c>
      <c r="B54" s="128" t="s">
        <v>228</v>
      </c>
      <c r="C54" s="655"/>
      <c r="D54" s="655"/>
      <c r="E54" s="290"/>
    </row>
    <row r="55" spans="1:5" ht="12" customHeight="1">
      <c r="A55" s="120">
        <v>1120</v>
      </c>
      <c r="B55" s="128" t="s">
        <v>229</v>
      </c>
      <c r="C55" s="654">
        <f>SUM(C56:C58)</f>
        <v>537690</v>
      </c>
      <c r="D55" s="654">
        <f>SUM(D56:D58)</f>
        <v>546735</v>
      </c>
      <c r="E55" s="290">
        <f>SUM(D55/C55)</f>
        <v>1.016821960609273</v>
      </c>
    </row>
    <row r="56" spans="1:7" ht="12" customHeight="1">
      <c r="A56" s="126">
        <v>1121</v>
      </c>
      <c r="B56" s="115" t="s">
        <v>305</v>
      </c>
      <c r="C56" s="1075">
        <v>59940</v>
      </c>
      <c r="D56" s="1075">
        <v>77400</v>
      </c>
      <c r="E56" s="1176">
        <f>SUM(D56/C56)</f>
        <v>1.2912912912912913</v>
      </c>
      <c r="G56" s="1243"/>
    </row>
    <row r="57" spans="1:5" ht="12" customHeight="1">
      <c r="A57" s="126">
        <v>1122</v>
      </c>
      <c r="B57" s="115" t="s">
        <v>440</v>
      </c>
      <c r="C57" s="1075">
        <v>183600</v>
      </c>
      <c r="D57" s="1075">
        <v>194400</v>
      </c>
      <c r="E57" s="1176">
        <f>SUM(D57/C57)</f>
        <v>1.0588235294117647</v>
      </c>
    </row>
    <row r="58" spans="1:5" ht="12" customHeight="1">
      <c r="A58" s="126">
        <v>1123</v>
      </c>
      <c r="B58" s="122" t="s">
        <v>319</v>
      </c>
      <c r="C58" s="1075">
        <v>294150</v>
      </c>
      <c r="D58" s="1075">
        <v>274935</v>
      </c>
      <c r="E58" s="1176">
        <f>SUM(D58/C58)</f>
        <v>0.9346761856195819</v>
      </c>
    </row>
    <row r="59" spans="1:5" ht="12" customHeight="1">
      <c r="A59" s="120">
        <v>1130</v>
      </c>
      <c r="B59" s="119" t="s">
        <v>230</v>
      </c>
      <c r="C59" s="654"/>
      <c r="D59" s="654"/>
      <c r="E59" s="290"/>
    </row>
    <row r="60" spans="1:5" ht="12" customHeight="1">
      <c r="A60" s="120">
        <v>1140</v>
      </c>
      <c r="B60" s="121" t="s">
        <v>461</v>
      </c>
      <c r="C60" s="654">
        <f>SUM(C61)</f>
        <v>6000</v>
      </c>
      <c r="D60" s="654">
        <f>SUM(D61)</f>
        <v>6000</v>
      </c>
      <c r="E60" s="290">
        <f>SUM(D60/C60)</f>
        <v>1</v>
      </c>
    </row>
    <row r="61" spans="1:5" ht="12" customHeight="1">
      <c r="A61" s="126">
        <v>1141</v>
      </c>
      <c r="B61" s="123" t="s">
        <v>97</v>
      </c>
      <c r="C61" s="1075">
        <v>6000</v>
      </c>
      <c r="D61" s="1075">
        <v>6000</v>
      </c>
      <c r="E61" s="1176">
        <f>SUM(D61/C61)</f>
        <v>1</v>
      </c>
    </row>
    <row r="62" spans="1:5" ht="12" customHeight="1">
      <c r="A62" s="118">
        <v>1150</v>
      </c>
      <c r="B62" s="128" t="s">
        <v>231</v>
      </c>
      <c r="C62" s="1077">
        <v>10000</v>
      </c>
      <c r="D62" s="1077">
        <v>10000</v>
      </c>
      <c r="E62" s="290">
        <f>SUM(D62/C62)</f>
        <v>1</v>
      </c>
    </row>
    <row r="63" spans="1:5" ht="12" customHeight="1" thickBot="1">
      <c r="A63" s="142">
        <v>1151</v>
      </c>
      <c r="B63" s="647" t="s">
        <v>439</v>
      </c>
      <c r="C63" s="1078">
        <v>11127</v>
      </c>
      <c r="D63" s="1078">
        <v>19000</v>
      </c>
      <c r="E63" s="1180">
        <f>SUM(D63/C63)</f>
        <v>1.7075581917857463</v>
      </c>
    </row>
    <row r="64" spans="1:5" ht="18.75" customHeight="1" thickBot="1">
      <c r="A64" s="143"/>
      <c r="B64" s="243" t="s">
        <v>352</v>
      </c>
      <c r="C64" s="657">
        <f>SUM(C60+C62+C59+C55+C54+C49+C40+C53+C63)</f>
        <v>2556262</v>
      </c>
      <c r="D64" s="657">
        <f>SUM(D60+D62+D59+D55+D54+D49+D40+D53+D63)</f>
        <v>2628514</v>
      </c>
      <c r="E64" s="1181">
        <f>SUM(D64/C64)</f>
        <v>1.028264708390611</v>
      </c>
    </row>
    <row r="65" spans="1:5" ht="12" customHeight="1">
      <c r="A65" s="138"/>
      <c r="B65" s="235"/>
      <c r="C65" s="653"/>
      <c r="D65" s="653"/>
      <c r="E65" s="1177"/>
    </row>
    <row r="66" spans="1:5" ht="15" customHeight="1" thickBot="1">
      <c r="A66" s="130">
        <v>1160</v>
      </c>
      <c r="B66" s="148" t="s">
        <v>232</v>
      </c>
      <c r="C66" s="658"/>
      <c r="D66" s="658"/>
      <c r="E66" s="1180"/>
    </row>
    <row r="67" spans="1:5" ht="18" customHeight="1" thickBot="1">
      <c r="A67" s="143"/>
      <c r="B67" s="233" t="s">
        <v>233</v>
      </c>
      <c r="C67" s="662"/>
      <c r="D67" s="662"/>
      <c r="E67" s="1179"/>
    </row>
    <row r="68" spans="1:5" ht="12" customHeight="1" thickBot="1">
      <c r="A68" s="143"/>
      <c r="B68" s="179"/>
      <c r="C68" s="660"/>
      <c r="D68" s="660"/>
      <c r="E68" s="1179"/>
    </row>
    <row r="69" spans="1:5" ht="18.75" customHeight="1" thickBot="1">
      <c r="A69" s="143"/>
      <c r="B69" s="236" t="s">
        <v>67</v>
      </c>
      <c r="C69" s="661">
        <f>SUM(C64+C38+C19+C67)</f>
        <v>13747304</v>
      </c>
      <c r="D69" s="661">
        <f>SUM(D64+D38+D19+D67)</f>
        <v>14408577</v>
      </c>
      <c r="E69" s="1179">
        <f>SUM(D69/C69)</f>
        <v>1.048102013311119</v>
      </c>
    </row>
    <row r="70" spans="1:5" ht="12" customHeight="1">
      <c r="A70" s="126"/>
      <c r="B70" s="214"/>
      <c r="C70" s="653"/>
      <c r="D70" s="653"/>
      <c r="E70" s="1177"/>
    </row>
    <row r="71" spans="1:5" ht="12" customHeight="1">
      <c r="A71" s="118">
        <v>1165</v>
      </c>
      <c r="B71" s="128" t="s">
        <v>234</v>
      </c>
      <c r="C71" s="654">
        <v>170000</v>
      </c>
      <c r="D71" s="654">
        <v>400000</v>
      </c>
      <c r="E71" s="290">
        <f>SUM(D71/C71)</f>
        <v>2.3529411764705883</v>
      </c>
    </row>
    <row r="72" spans="1:5" ht="12" customHeight="1">
      <c r="A72" s="118">
        <v>1170</v>
      </c>
      <c r="B72" s="117" t="s">
        <v>235</v>
      </c>
      <c r="C72" s="654"/>
      <c r="D72" s="654"/>
      <c r="E72" s="290"/>
    </row>
    <row r="73" spans="1:5" ht="12" customHeight="1">
      <c r="A73" s="118">
        <v>1180</v>
      </c>
      <c r="B73" s="134" t="s">
        <v>409</v>
      </c>
      <c r="C73" s="1077">
        <f>SUM(C74:C75)</f>
        <v>400000</v>
      </c>
      <c r="D73" s="1077">
        <f>SUM(D74:D75)</f>
        <v>400000</v>
      </c>
      <c r="E73" s="290">
        <f>SUM(D73/C73)</f>
        <v>1</v>
      </c>
    </row>
    <row r="74" spans="1:5" ht="12" customHeight="1">
      <c r="A74" s="125">
        <v>1182</v>
      </c>
      <c r="B74" s="123" t="s">
        <v>498</v>
      </c>
      <c r="C74" s="655">
        <v>250000</v>
      </c>
      <c r="D74" s="655">
        <v>250000</v>
      </c>
      <c r="E74" s="1176">
        <f>SUM(D74/C74)</f>
        <v>1</v>
      </c>
    </row>
    <row r="75" spans="1:5" ht="12" customHeight="1">
      <c r="A75" s="125">
        <v>1183</v>
      </c>
      <c r="B75" s="123" t="s">
        <v>1078</v>
      </c>
      <c r="C75" s="655">
        <v>150000</v>
      </c>
      <c r="D75" s="655">
        <v>150000</v>
      </c>
      <c r="E75" s="1176">
        <f>SUM(D75/C75)</f>
        <v>1</v>
      </c>
    </row>
    <row r="76" spans="1:5" ht="12" customHeight="1" thickBot="1">
      <c r="A76" s="142">
        <v>1185</v>
      </c>
      <c r="B76" s="291" t="s">
        <v>467</v>
      </c>
      <c r="C76" s="662"/>
      <c r="D76" s="662"/>
      <c r="E76" s="1178"/>
    </row>
    <row r="77" spans="1:5" ht="15" customHeight="1" thickBot="1">
      <c r="A77" s="133"/>
      <c r="B77" s="179" t="s">
        <v>441</v>
      </c>
      <c r="C77" s="662">
        <f>SUM(C72+C73+C71+C76)</f>
        <v>570000</v>
      </c>
      <c r="D77" s="662">
        <f>SUM(D72+D73+D71+D76)</f>
        <v>800000</v>
      </c>
      <c r="E77" s="1179">
        <f>SUM(D77/C77)</f>
        <v>1.4035087719298245</v>
      </c>
    </row>
    <row r="78" spans="1:5" ht="12" customHeight="1">
      <c r="A78" s="120"/>
      <c r="B78" s="127"/>
      <c r="C78" s="653"/>
      <c r="D78" s="653"/>
      <c r="E78" s="1177"/>
    </row>
    <row r="79" spans="1:5" ht="12" customHeight="1">
      <c r="A79" s="118">
        <v>1190</v>
      </c>
      <c r="B79" s="121" t="s">
        <v>238</v>
      </c>
      <c r="C79" s="654">
        <f>SUM(C80+C81+C82)</f>
        <v>1975000</v>
      </c>
      <c r="D79" s="654">
        <f>SUM(D80+D81+D82)</f>
        <v>894000</v>
      </c>
      <c r="E79" s="290">
        <f aca="true" t="shared" si="3" ref="E79:E84">SUM(D79/C79)</f>
        <v>0.4526582278481013</v>
      </c>
    </row>
    <row r="80" spans="1:5" ht="12" customHeight="1">
      <c r="A80" s="125">
        <v>1191</v>
      </c>
      <c r="B80" s="115" t="s">
        <v>503</v>
      </c>
      <c r="C80" s="1075">
        <v>1425000</v>
      </c>
      <c r="D80" s="1075">
        <v>344000</v>
      </c>
      <c r="E80" s="1176">
        <f t="shared" si="3"/>
        <v>0.24140350877192981</v>
      </c>
    </row>
    <row r="81" spans="1:5" ht="12" customHeight="1">
      <c r="A81" s="125">
        <v>1194</v>
      </c>
      <c r="B81" s="115" t="s">
        <v>185</v>
      </c>
      <c r="C81" s="1075">
        <v>150000</v>
      </c>
      <c r="D81" s="1075">
        <v>150000</v>
      </c>
      <c r="E81" s="1176">
        <f t="shared" si="3"/>
        <v>1</v>
      </c>
    </row>
    <row r="82" spans="1:5" ht="12" customHeight="1" thickBot="1">
      <c r="A82" s="125">
        <v>1195</v>
      </c>
      <c r="B82" s="115" t="s">
        <v>288</v>
      </c>
      <c r="C82" s="1075">
        <v>400000</v>
      </c>
      <c r="D82" s="1218">
        <v>400000</v>
      </c>
      <c r="E82" s="1178">
        <f t="shared" si="3"/>
        <v>1</v>
      </c>
    </row>
    <row r="83" spans="1:5" ht="15.75" customHeight="1" thickBot="1">
      <c r="A83" s="133"/>
      <c r="B83" s="243" t="s">
        <v>239</v>
      </c>
      <c r="C83" s="659">
        <f>SUM(C79)</f>
        <v>1975000</v>
      </c>
      <c r="D83" s="659">
        <f>SUM(D79)</f>
        <v>894000</v>
      </c>
      <c r="E83" s="1182">
        <f t="shared" si="3"/>
        <v>0.4526582278481013</v>
      </c>
    </row>
    <row r="84" spans="1:5" ht="12" customHeight="1">
      <c r="A84" s="118">
        <v>1200</v>
      </c>
      <c r="B84" s="128" t="s">
        <v>468</v>
      </c>
      <c r="C84" s="678">
        <v>15000</v>
      </c>
      <c r="D84" s="678">
        <v>15000</v>
      </c>
      <c r="E84" s="1177">
        <f t="shared" si="3"/>
        <v>1</v>
      </c>
    </row>
    <row r="85" spans="1:5" ht="12" customHeight="1">
      <c r="A85" s="125">
        <v>1201</v>
      </c>
      <c r="B85" s="115" t="s">
        <v>324</v>
      </c>
      <c r="C85" s="655"/>
      <c r="D85" s="655"/>
      <c r="E85" s="290"/>
    </row>
    <row r="86" spans="1:5" ht="12" customHeight="1">
      <c r="A86" s="125">
        <v>1202</v>
      </c>
      <c r="B86" s="115" t="s">
        <v>325</v>
      </c>
      <c r="C86" s="655">
        <v>15000</v>
      </c>
      <c r="D86" s="655">
        <v>15000</v>
      </c>
      <c r="E86" s="1176">
        <f>SUM(D86/C86)</f>
        <v>1</v>
      </c>
    </row>
    <row r="87" spans="1:5" ht="12" customHeight="1">
      <c r="A87" s="118">
        <v>1210</v>
      </c>
      <c r="B87" s="128" t="s">
        <v>243</v>
      </c>
      <c r="C87" s="654"/>
      <c r="D87" s="654"/>
      <c r="E87" s="290"/>
    </row>
    <row r="88" spans="1:5" ht="12" customHeight="1" thickBot="1">
      <c r="A88" s="768">
        <v>1211</v>
      </c>
      <c r="B88" s="566" t="s">
        <v>380</v>
      </c>
      <c r="C88" s="833"/>
      <c r="D88" s="833"/>
      <c r="E88" s="1180"/>
    </row>
    <row r="89" spans="1:5" ht="15.75" customHeight="1" thickBot="1">
      <c r="A89" s="133"/>
      <c r="B89" s="179" t="s">
        <v>244</v>
      </c>
      <c r="C89" s="659">
        <f>SUM(C84+C87+C88)</f>
        <v>15000</v>
      </c>
      <c r="D89" s="659">
        <f>SUM(D84+D87+D88)</f>
        <v>15000</v>
      </c>
      <c r="E89" s="1179">
        <f>SUM(D89/C89)</f>
        <v>1</v>
      </c>
    </row>
    <row r="90" spans="1:5" ht="12" customHeight="1" thickBot="1">
      <c r="A90" s="133"/>
      <c r="B90" s="132"/>
      <c r="C90" s="660"/>
      <c r="D90" s="660"/>
      <c r="E90" s="1179"/>
    </row>
    <row r="91" spans="1:5" ht="24" customHeight="1" thickBot="1">
      <c r="A91" s="133"/>
      <c r="B91" s="239" t="s">
        <v>68</v>
      </c>
      <c r="C91" s="663">
        <f>SUM(C77+C83+C89)</f>
        <v>2560000</v>
      </c>
      <c r="D91" s="663">
        <f>SUM(D77+D83+D89)</f>
        <v>1709000</v>
      </c>
      <c r="E91" s="1181">
        <f>SUM(D91/C91)</f>
        <v>0.667578125</v>
      </c>
    </row>
    <row r="92" spans="1:5" ht="12.75" customHeight="1">
      <c r="A92" s="140"/>
      <c r="B92" s="237"/>
      <c r="C92" s="653"/>
      <c r="D92" s="653"/>
      <c r="E92" s="1177"/>
    </row>
    <row r="93" spans="1:5" ht="12" customHeight="1">
      <c r="A93" s="125">
        <v>1215</v>
      </c>
      <c r="B93" s="123" t="s">
        <v>444</v>
      </c>
      <c r="C93" s="655">
        <v>61606</v>
      </c>
      <c r="D93" s="655">
        <v>63789</v>
      </c>
      <c r="E93" s="290">
        <f>SUM(D93/C93)</f>
        <v>1.0354348602408856</v>
      </c>
    </row>
    <row r="94" spans="1:5" ht="12" customHeight="1" thickBot="1">
      <c r="A94" s="141">
        <v>1216</v>
      </c>
      <c r="B94" s="131" t="s">
        <v>426</v>
      </c>
      <c r="C94" s="656"/>
      <c r="D94" s="656"/>
      <c r="E94" s="1180"/>
    </row>
    <row r="95" spans="1:5" ht="21.75" customHeight="1" thickBot="1">
      <c r="A95" s="133"/>
      <c r="B95" s="233" t="s">
        <v>45</v>
      </c>
      <c r="C95" s="659">
        <f>SUM(C93:C94)</f>
        <v>61606</v>
      </c>
      <c r="D95" s="659">
        <f>SUM(D93:D94)</f>
        <v>63789</v>
      </c>
      <c r="E95" s="1179">
        <f>SUM(D95/C95)</f>
        <v>1.0354348602408856</v>
      </c>
    </row>
    <row r="96" spans="1:5" ht="12" customHeight="1">
      <c r="A96" s="140"/>
      <c r="B96" s="188"/>
      <c r="C96" s="653"/>
      <c r="D96" s="653"/>
      <c r="E96" s="1177"/>
    </row>
    <row r="97" spans="1:5" ht="12" customHeight="1" thickBot="1">
      <c r="A97" s="125">
        <v>1221</v>
      </c>
      <c r="B97" s="131" t="s">
        <v>444</v>
      </c>
      <c r="C97" s="658">
        <v>2950669</v>
      </c>
      <c r="D97" s="658">
        <v>2037061</v>
      </c>
      <c r="E97" s="1180">
        <f>SUM(D97/C97)</f>
        <v>0.6903725900804191</v>
      </c>
    </row>
    <row r="98" spans="1:5" ht="18" customHeight="1" thickBot="1">
      <c r="A98" s="133"/>
      <c r="B98" s="178" t="s">
        <v>245</v>
      </c>
      <c r="C98" s="662">
        <f>SUM(C97:C97)</f>
        <v>2950669</v>
      </c>
      <c r="D98" s="662">
        <f>SUM(D97:D97)</f>
        <v>2037061</v>
      </c>
      <c r="E98" s="1179">
        <f>SUM(D98/C98)</f>
        <v>0.6903725900804191</v>
      </c>
    </row>
    <row r="99" spans="1:5" ht="12" customHeight="1" thickBot="1">
      <c r="A99" s="133"/>
      <c r="B99" s="151"/>
      <c r="C99" s="660"/>
      <c r="D99" s="660"/>
      <c r="E99" s="1179"/>
    </row>
    <row r="100" spans="1:5" ht="16.5" customHeight="1" thickBot="1">
      <c r="A100" s="133"/>
      <c r="B100" s="238" t="s">
        <v>348</v>
      </c>
      <c r="C100" s="663">
        <f>SUM(C98+C91+C69+C95)</f>
        <v>19319579</v>
      </c>
      <c r="D100" s="663">
        <f>SUM(D98+D91+D69+D95)</f>
        <v>18218427</v>
      </c>
      <c r="E100" s="1179">
        <f>SUM(D100/C100)</f>
        <v>0.9430033128568692</v>
      </c>
    </row>
    <row r="101" spans="1:5" ht="12" customHeight="1">
      <c r="A101" s="140"/>
      <c r="B101" s="151"/>
      <c r="C101" s="664"/>
      <c r="D101" s="664"/>
      <c r="E101" s="1177"/>
    </row>
    <row r="102" spans="1:5" ht="15.75" customHeight="1">
      <c r="A102" s="118"/>
      <c r="B102" s="242" t="s">
        <v>306</v>
      </c>
      <c r="C102" s="665"/>
      <c r="D102" s="665"/>
      <c r="E102" s="290"/>
    </row>
    <row r="103" spans="1:5" ht="12" customHeight="1">
      <c r="A103" s="118"/>
      <c r="B103" s="240"/>
      <c r="C103" s="666"/>
      <c r="D103" s="666"/>
      <c r="E103" s="290"/>
    </row>
    <row r="104" spans="1:5" ht="12" customHeight="1">
      <c r="A104" s="125">
        <v>1230</v>
      </c>
      <c r="B104" s="123" t="s">
        <v>213</v>
      </c>
      <c r="C104" s="665"/>
      <c r="D104" s="665"/>
      <c r="E104" s="290"/>
    </row>
    <row r="105" spans="1:5" ht="12" customHeight="1" thickBot="1">
      <c r="A105" s="130">
        <v>1231</v>
      </c>
      <c r="B105" s="131" t="s">
        <v>434</v>
      </c>
      <c r="C105" s="651">
        <v>11735</v>
      </c>
      <c r="D105" s="651"/>
      <c r="E105" s="1180">
        <f>SUM(D105/C105)</f>
        <v>0</v>
      </c>
    </row>
    <row r="106" spans="1:5" ht="12" customHeight="1" thickBot="1">
      <c r="A106" s="133"/>
      <c r="B106" s="132" t="s">
        <v>442</v>
      </c>
      <c r="C106" s="652">
        <f>SUM(C105)</f>
        <v>11735</v>
      </c>
      <c r="D106" s="652"/>
      <c r="E106" s="1179">
        <f>SUM(D106/C106)</f>
        <v>0</v>
      </c>
    </row>
    <row r="107" spans="1:5" ht="12" customHeight="1">
      <c r="A107" s="120">
        <v>1240</v>
      </c>
      <c r="B107" s="234" t="s">
        <v>224</v>
      </c>
      <c r="C107" s="667">
        <f>C108+C109</f>
        <v>8000</v>
      </c>
      <c r="D107" s="667">
        <f>D108+D109</f>
        <v>8000</v>
      </c>
      <c r="E107" s="1177">
        <f>SUM(D107/C107)</f>
        <v>1</v>
      </c>
    </row>
    <row r="108" spans="1:5" ht="12" customHeight="1">
      <c r="A108" s="125">
        <v>1241</v>
      </c>
      <c r="B108" s="123" t="s">
        <v>95</v>
      </c>
      <c r="C108" s="1079">
        <v>8000</v>
      </c>
      <c r="D108" s="1079">
        <v>8000</v>
      </c>
      <c r="E108" s="1176">
        <f>SUM(D108/C108)</f>
        <v>1</v>
      </c>
    </row>
    <row r="109" spans="1:5" ht="12" customHeight="1">
      <c r="A109" s="125">
        <v>1242</v>
      </c>
      <c r="B109" s="123" t="s">
        <v>96</v>
      </c>
      <c r="C109" s="649"/>
      <c r="D109" s="649"/>
      <c r="E109" s="1176"/>
    </row>
    <row r="110" spans="1:5" ht="12" customHeight="1">
      <c r="A110" s="125">
        <v>1250</v>
      </c>
      <c r="B110" s="195" t="s">
        <v>225</v>
      </c>
      <c r="C110" s="649">
        <v>15000</v>
      </c>
      <c r="D110" s="649">
        <v>15000</v>
      </c>
      <c r="E110" s="1176">
        <f>SUM(D110/C110)</f>
        <v>1</v>
      </c>
    </row>
    <row r="111" spans="1:5" ht="12" customHeight="1">
      <c r="A111" s="125">
        <v>1255</v>
      </c>
      <c r="B111" s="123" t="s">
        <v>228</v>
      </c>
      <c r="C111" s="649"/>
      <c r="D111" s="649"/>
      <c r="E111" s="1176"/>
    </row>
    <row r="112" spans="1:5" ht="12" customHeight="1">
      <c r="A112" s="125">
        <v>1260</v>
      </c>
      <c r="B112" s="123" t="s">
        <v>229</v>
      </c>
      <c r="C112" s="1079">
        <v>6210</v>
      </c>
      <c r="D112" s="1079">
        <v>6210</v>
      </c>
      <c r="E112" s="1176">
        <f>SUM(D112/C112)</f>
        <v>1</v>
      </c>
    </row>
    <row r="113" spans="1:5" ht="12" customHeight="1">
      <c r="A113" s="125">
        <v>1261</v>
      </c>
      <c r="B113" s="127" t="s">
        <v>230</v>
      </c>
      <c r="C113" s="649"/>
      <c r="D113" s="649"/>
      <c r="E113" s="1176"/>
    </row>
    <row r="114" spans="1:5" ht="12" customHeight="1">
      <c r="A114" s="125">
        <v>1262</v>
      </c>
      <c r="B114" s="122" t="s">
        <v>461</v>
      </c>
      <c r="C114" s="1079">
        <v>10</v>
      </c>
      <c r="D114" s="1079">
        <v>10</v>
      </c>
      <c r="E114" s="1176">
        <f>SUM(D114/C114)</f>
        <v>1</v>
      </c>
    </row>
    <row r="115" spans="1:5" ht="12" customHeight="1" thickBot="1">
      <c r="A115" s="130">
        <v>1270</v>
      </c>
      <c r="B115" s="131" t="s">
        <v>231</v>
      </c>
      <c r="C115" s="1080">
        <v>1000</v>
      </c>
      <c r="D115" s="1080">
        <v>1000</v>
      </c>
      <c r="E115" s="1178">
        <f>SUM(D115/C115)</f>
        <v>1</v>
      </c>
    </row>
    <row r="116" spans="1:5" ht="16.5" customHeight="1" thickBot="1">
      <c r="A116" s="142"/>
      <c r="B116" s="179" t="s">
        <v>352</v>
      </c>
      <c r="C116" s="668">
        <f>SUM(C107+C110+C112+C114+C111+C115)</f>
        <v>30220</v>
      </c>
      <c r="D116" s="668">
        <f>SUM(D107+D110+D112+D114+D111+D115)</f>
        <v>30220</v>
      </c>
      <c r="E116" s="1179">
        <f>SUM(D116/C116)</f>
        <v>1</v>
      </c>
    </row>
    <row r="117" spans="1:5" ht="12" customHeight="1">
      <c r="A117" s="140"/>
      <c r="B117" s="121"/>
      <c r="C117" s="664"/>
      <c r="D117" s="664"/>
      <c r="E117" s="1177"/>
    </row>
    <row r="118" spans="1:5" ht="12" customHeight="1" thickBot="1">
      <c r="A118" s="141">
        <v>1280</v>
      </c>
      <c r="B118" s="148" t="s">
        <v>232</v>
      </c>
      <c r="C118" s="669"/>
      <c r="D118" s="669"/>
      <c r="E118" s="1180"/>
    </row>
    <row r="119" spans="1:5" ht="15.75" customHeight="1" thickBot="1">
      <c r="A119" s="133"/>
      <c r="B119" s="233" t="s">
        <v>233</v>
      </c>
      <c r="C119" s="670"/>
      <c r="D119" s="670"/>
      <c r="E119" s="1179"/>
    </row>
    <row r="120" spans="1:5" ht="15.75" customHeight="1" thickBot="1">
      <c r="A120" s="133"/>
      <c r="B120" s="214"/>
      <c r="C120" s="670"/>
      <c r="D120" s="670"/>
      <c r="E120" s="1179"/>
    </row>
    <row r="121" spans="1:5" ht="15.75" customHeight="1" thickBot="1">
      <c r="A121" s="133"/>
      <c r="B121" s="236" t="s">
        <v>67</v>
      </c>
      <c r="C121" s="671">
        <f>SUM(C116+C119+C106)</f>
        <v>41955</v>
      </c>
      <c r="D121" s="671">
        <f>SUM(D116+D119+D106)</f>
        <v>30220</v>
      </c>
      <c r="E121" s="1179">
        <f>SUM(D121/C121)</f>
        <v>0.7202955547610536</v>
      </c>
    </row>
    <row r="122" spans="1:5" ht="13.5" customHeight="1">
      <c r="A122" s="120"/>
      <c r="B122" s="214"/>
      <c r="C122" s="664"/>
      <c r="D122" s="664"/>
      <c r="E122" s="1177"/>
    </row>
    <row r="123" spans="1:5" ht="12" customHeight="1">
      <c r="A123" s="125">
        <v>1285</v>
      </c>
      <c r="B123" s="123" t="s">
        <v>234</v>
      </c>
      <c r="C123" s="665"/>
      <c r="D123" s="665"/>
      <c r="E123" s="290"/>
    </row>
    <row r="124" spans="1:5" ht="12" customHeight="1" thickBot="1">
      <c r="A124" s="125">
        <v>1286</v>
      </c>
      <c r="B124" s="123" t="s">
        <v>467</v>
      </c>
      <c r="C124" s="672"/>
      <c r="D124" s="672"/>
      <c r="E124" s="1180"/>
    </row>
    <row r="125" spans="1:5" ht="16.5" customHeight="1" thickBot="1">
      <c r="A125" s="133"/>
      <c r="B125" s="179" t="s">
        <v>441</v>
      </c>
      <c r="C125" s="670"/>
      <c r="D125" s="670"/>
      <c r="E125" s="1179"/>
    </row>
    <row r="126" spans="1:5" ht="12.75" customHeight="1">
      <c r="A126" s="140"/>
      <c r="B126" s="235"/>
      <c r="C126" s="664"/>
      <c r="D126" s="664"/>
      <c r="E126" s="1177"/>
    </row>
    <row r="127" spans="1:5" ht="12.75" customHeight="1" thickBot="1">
      <c r="A127" s="130">
        <v>1290</v>
      </c>
      <c r="B127" s="131" t="s">
        <v>246</v>
      </c>
      <c r="C127" s="651"/>
      <c r="D127" s="651"/>
      <c r="E127" s="1180"/>
    </row>
    <row r="128" spans="1:5" ht="16.5" customHeight="1" thickBot="1">
      <c r="A128" s="142"/>
      <c r="B128" s="233" t="s">
        <v>239</v>
      </c>
      <c r="C128" s="674"/>
      <c r="D128" s="674"/>
      <c r="E128" s="1179"/>
    </row>
    <row r="129" spans="1:5" ht="9" customHeight="1">
      <c r="A129" s="140"/>
      <c r="B129" s="235"/>
      <c r="C129" s="673"/>
      <c r="D129" s="673"/>
      <c r="E129" s="1177"/>
    </row>
    <row r="130" spans="1:5" ht="12.75" customHeight="1">
      <c r="A130" s="118"/>
      <c r="B130" s="128" t="s">
        <v>443</v>
      </c>
      <c r="C130" s="665"/>
      <c r="D130" s="665"/>
      <c r="E130" s="290"/>
    </row>
    <row r="131" spans="1:5" ht="13.5" customHeight="1" thickBot="1">
      <c r="A131" s="130">
        <v>1291</v>
      </c>
      <c r="B131" s="807" t="s">
        <v>65</v>
      </c>
      <c r="C131" s="651">
        <v>8000</v>
      </c>
      <c r="D131" s="651">
        <v>8000</v>
      </c>
      <c r="E131" s="1178">
        <f>SUM(D131/C131)</f>
        <v>1</v>
      </c>
    </row>
    <row r="132" spans="1:5" ht="16.5" customHeight="1" thickBot="1">
      <c r="A132" s="133"/>
      <c r="B132" s="179" t="s">
        <v>244</v>
      </c>
      <c r="C132" s="674">
        <f>SUM(C131)</f>
        <v>8000</v>
      </c>
      <c r="D132" s="674">
        <f>SUM(D131)</f>
        <v>8000</v>
      </c>
      <c r="E132" s="1179">
        <f>SUM(D132/C132)</f>
        <v>1</v>
      </c>
    </row>
    <row r="133" spans="1:5" ht="12.75" customHeight="1">
      <c r="A133" s="140"/>
      <c r="B133" s="235"/>
      <c r="C133" s="675"/>
      <c r="D133" s="675"/>
      <c r="E133" s="1177"/>
    </row>
    <row r="134" spans="1:5" ht="12.75" customHeight="1">
      <c r="A134" s="125">
        <v>1292</v>
      </c>
      <c r="B134" s="123" t="s">
        <v>444</v>
      </c>
      <c r="C134" s="649"/>
      <c r="D134" s="649"/>
      <c r="E134" s="290"/>
    </row>
    <row r="135" spans="1:5" ht="12.75" customHeight="1" thickBot="1">
      <c r="A135" s="125">
        <v>1293</v>
      </c>
      <c r="B135" s="123" t="s">
        <v>480</v>
      </c>
      <c r="C135" s="779">
        <v>1936478</v>
      </c>
      <c r="D135" s="779">
        <v>2037464</v>
      </c>
      <c r="E135" s="1180">
        <f>SUM(D135/C135)</f>
        <v>1.0521493143738272</v>
      </c>
    </row>
    <row r="136" spans="1:5" ht="17.25" customHeight="1" thickBot="1">
      <c r="A136" s="133"/>
      <c r="B136" s="179" t="s">
        <v>45</v>
      </c>
      <c r="C136" s="674">
        <f>SUM(C134:C135)</f>
        <v>1936478</v>
      </c>
      <c r="D136" s="674">
        <f>SUM(D134:D135)</f>
        <v>2037464</v>
      </c>
      <c r="E136" s="1182">
        <f>SUM(D136/C136)</f>
        <v>1.0521493143738272</v>
      </c>
    </row>
    <row r="137" spans="1:5" ht="12" customHeight="1">
      <c r="A137" s="140"/>
      <c r="B137" s="201"/>
      <c r="C137" s="675"/>
      <c r="D137" s="675"/>
      <c r="E137" s="1177"/>
    </row>
    <row r="138" spans="1:5" ht="12" customHeight="1" thickBot="1">
      <c r="A138" s="125">
        <v>1294</v>
      </c>
      <c r="B138" s="123" t="s">
        <v>445</v>
      </c>
      <c r="C138" s="779"/>
      <c r="D138" s="779"/>
      <c r="E138" s="1180"/>
    </row>
    <row r="139" spans="1:5" ht="17.25" customHeight="1" thickBot="1">
      <c r="A139" s="133"/>
      <c r="B139" s="243" t="s">
        <v>245</v>
      </c>
      <c r="C139" s="674"/>
      <c r="D139" s="674">
        <f>SUM(D138)</f>
        <v>0</v>
      </c>
      <c r="E139" s="1179"/>
    </row>
    <row r="140" spans="1:5" ht="12" customHeight="1" thickBot="1">
      <c r="A140" s="133"/>
      <c r="B140" s="124"/>
      <c r="C140" s="677"/>
      <c r="D140" s="677"/>
      <c r="E140" s="1179"/>
    </row>
    <row r="141" spans="1:5" ht="18" customHeight="1" thickBot="1">
      <c r="A141" s="133"/>
      <c r="B141" s="238" t="s">
        <v>349</v>
      </c>
      <c r="C141" s="668">
        <f>SUM(C139+C136+C121+C128+C132)</f>
        <v>1986433</v>
      </c>
      <c r="D141" s="668">
        <f>SUM(D139+D136+D121+D128+D132)</f>
        <v>2075684</v>
      </c>
      <c r="E141" s="1182">
        <f>SUM(D141/C141)</f>
        <v>1.0449302845854855</v>
      </c>
    </row>
    <row r="142" spans="1:5" s="108" customFormat="1" ht="12">
      <c r="A142" s="138"/>
      <c r="B142" s="139"/>
      <c r="C142" s="678"/>
      <c r="D142" s="678"/>
      <c r="E142" s="1177"/>
    </row>
    <row r="143" spans="1:6" s="108" customFormat="1" ht="15">
      <c r="A143" s="126"/>
      <c r="B143" s="218" t="s">
        <v>314</v>
      </c>
      <c r="C143" s="679"/>
      <c r="D143" s="679"/>
      <c r="E143" s="290"/>
      <c r="F143" s="303"/>
    </row>
    <row r="144" spans="1:5" s="108" customFormat="1" ht="15">
      <c r="A144" s="126"/>
      <c r="B144" s="218"/>
      <c r="C144" s="679"/>
      <c r="D144" s="679"/>
      <c r="E144" s="290"/>
    </row>
    <row r="145" spans="1:5" s="108" customFormat="1" ht="12">
      <c r="A145" s="125">
        <v>1301</v>
      </c>
      <c r="B145" s="123" t="s">
        <v>213</v>
      </c>
      <c r="C145" s="680"/>
      <c r="D145" s="680"/>
      <c r="E145" s="290"/>
    </row>
    <row r="146" spans="1:5" s="108" customFormat="1" ht="12.75" thickBot="1">
      <c r="A146" s="130">
        <v>1302</v>
      </c>
      <c r="B146" s="131" t="s">
        <v>434</v>
      </c>
      <c r="C146" s="681"/>
      <c r="D146" s="681"/>
      <c r="E146" s="1180"/>
    </row>
    <row r="147" spans="1:5" s="108" customFormat="1" ht="12.75" thickBot="1">
      <c r="A147" s="133"/>
      <c r="B147" s="132" t="s">
        <v>442</v>
      </c>
      <c r="C147" s="674"/>
      <c r="D147" s="674"/>
      <c r="E147" s="1179"/>
    </row>
    <row r="148" spans="1:5" s="108" customFormat="1" ht="12">
      <c r="A148" s="120"/>
      <c r="B148" s="119"/>
      <c r="C148" s="678"/>
      <c r="D148" s="678"/>
      <c r="E148" s="1177"/>
    </row>
    <row r="149" spans="1:5" s="108" customFormat="1" ht="12.75">
      <c r="A149" s="118"/>
      <c r="B149" s="611" t="s">
        <v>186</v>
      </c>
      <c r="C149" s="654"/>
      <c r="D149" s="654"/>
      <c r="E149" s="290"/>
    </row>
    <row r="150" spans="1:5" s="108" customFormat="1" ht="12">
      <c r="A150" s="125">
        <v>1305</v>
      </c>
      <c r="B150" s="195" t="s">
        <v>9</v>
      </c>
      <c r="C150" s="1220">
        <v>20000</v>
      </c>
      <c r="D150" s="1220">
        <v>20000</v>
      </c>
      <c r="E150" s="1176">
        <f>SUM(D150/C150)</f>
        <v>1</v>
      </c>
    </row>
    <row r="151" spans="1:5" s="108" customFormat="1" ht="12.75" thickBot="1">
      <c r="A151" s="141">
        <v>1306</v>
      </c>
      <c r="B151" s="289" t="s">
        <v>1081</v>
      </c>
      <c r="C151" s="1219"/>
      <c r="D151" s="1219">
        <v>30000</v>
      </c>
      <c r="E151" s="1180"/>
    </row>
    <row r="152" spans="1:5" s="108" customFormat="1" ht="15.75" thickBot="1">
      <c r="A152" s="141"/>
      <c r="B152" s="612" t="s">
        <v>223</v>
      </c>
      <c r="C152" s="682">
        <f>SUM(C150)</f>
        <v>20000</v>
      </c>
      <c r="D152" s="682">
        <f>SUM(D150:D151)</f>
        <v>50000</v>
      </c>
      <c r="E152" s="1179">
        <f>SUM(D152/C152)</f>
        <v>2.5</v>
      </c>
    </row>
    <row r="153" spans="1:5" s="108" customFormat="1" ht="12">
      <c r="A153" s="120"/>
      <c r="B153" s="119"/>
      <c r="C153" s="678"/>
      <c r="D153" s="678"/>
      <c r="E153" s="1177"/>
    </row>
    <row r="154" spans="1:5" s="108" customFormat="1" ht="12">
      <c r="A154" s="118">
        <v>1310</v>
      </c>
      <c r="B154" s="234" t="s">
        <v>224</v>
      </c>
      <c r="C154" s="654"/>
      <c r="D154" s="654"/>
      <c r="E154" s="290"/>
    </row>
    <row r="155" spans="1:5" s="108" customFormat="1" ht="12">
      <c r="A155" s="125">
        <v>1311</v>
      </c>
      <c r="B155" s="123" t="s">
        <v>95</v>
      </c>
      <c r="C155" s="683"/>
      <c r="D155" s="683"/>
      <c r="E155" s="290"/>
    </row>
    <row r="156" spans="1:5" s="108" customFormat="1" ht="12">
      <c r="A156" s="125">
        <v>1312</v>
      </c>
      <c r="B156" s="123" t="s">
        <v>96</v>
      </c>
      <c r="C156" s="683"/>
      <c r="D156" s="683"/>
      <c r="E156" s="290"/>
    </row>
    <row r="157" spans="1:5" s="108" customFormat="1" ht="12">
      <c r="A157" s="125">
        <v>1320</v>
      </c>
      <c r="B157" s="195" t="s">
        <v>225</v>
      </c>
      <c r="C157" s="680"/>
      <c r="D157" s="680"/>
      <c r="E157" s="290"/>
    </row>
    <row r="158" spans="1:5" s="108" customFormat="1" ht="12">
      <c r="A158" s="125">
        <v>1321</v>
      </c>
      <c r="B158" s="123" t="s">
        <v>228</v>
      </c>
      <c r="C158" s="680"/>
      <c r="D158" s="680"/>
      <c r="E158" s="290"/>
    </row>
    <row r="159" spans="1:5" s="108" customFormat="1" ht="12">
      <c r="A159" s="125">
        <v>1322</v>
      </c>
      <c r="B159" s="123" t="s">
        <v>229</v>
      </c>
      <c r="C159" s="680"/>
      <c r="D159" s="680"/>
      <c r="E159" s="290"/>
    </row>
    <row r="160" spans="1:5" s="108" customFormat="1" ht="12">
      <c r="A160" s="125">
        <v>1323</v>
      </c>
      <c r="B160" s="127" t="s">
        <v>230</v>
      </c>
      <c r="C160" s="680"/>
      <c r="D160" s="680"/>
      <c r="E160" s="290"/>
    </row>
    <row r="161" spans="1:5" s="108" customFormat="1" ht="12">
      <c r="A161" s="125">
        <v>1324</v>
      </c>
      <c r="B161" s="122" t="s">
        <v>461</v>
      </c>
      <c r="C161" s="680"/>
      <c r="D161" s="680"/>
      <c r="E161" s="290"/>
    </row>
    <row r="162" spans="1:5" s="108" customFormat="1" ht="12.75" thickBot="1">
      <c r="A162" s="130">
        <v>1325</v>
      </c>
      <c r="B162" s="131" t="s">
        <v>231</v>
      </c>
      <c r="C162" s="684"/>
      <c r="D162" s="684"/>
      <c r="E162" s="1180"/>
    </row>
    <row r="163" spans="1:5" s="108" customFormat="1" ht="15.75" thickBot="1">
      <c r="A163" s="142"/>
      <c r="B163" s="179" t="s">
        <v>352</v>
      </c>
      <c r="C163" s="674"/>
      <c r="D163" s="674"/>
      <c r="E163" s="1179"/>
    </row>
    <row r="164" spans="1:5" s="108" customFormat="1" ht="12">
      <c r="A164" s="140"/>
      <c r="B164" s="121"/>
      <c r="C164" s="664"/>
      <c r="D164" s="664"/>
      <c r="E164" s="1177"/>
    </row>
    <row r="165" spans="1:5" s="108" customFormat="1" ht="12.75" thickBot="1">
      <c r="A165" s="141">
        <v>1330</v>
      </c>
      <c r="B165" s="148" t="s">
        <v>232</v>
      </c>
      <c r="C165" s="669"/>
      <c r="D165" s="669"/>
      <c r="E165" s="1180"/>
    </row>
    <row r="166" spans="1:5" s="108" customFormat="1" ht="15.75" thickBot="1">
      <c r="A166" s="133"/>
      <c r="B166" s="233" t="s">
        <v>233</v>
      </c>
      <c r="C166" s="670"/>
      <c r="D166" s="670"/>
      <c r="E166" s="1179"/>
    </row>
    <row r="167" spans="1:5" s="108" customFormat="1" ht="15.75" thickBot="1">
      <c r="A167" s="133"/>
      <c r="B167" s="214"/>
      <c r="C167" s="685"/>
      <c r="D167" s="685"/>
      <c r="E167" s="1179"/>
    </row>
    <row r="168" spans="1:5" s="108" customFormat="1" ht="16.5" thickBot="1">
      <c r="A168" s="133"/>
      <c r="B168" s="236" t="s">
        <v>67</v>
      </c>
      <c r="C168" s="671">
        <f>SUM(C152+C163)</f>
        <v>20000</v>
      </c>
      <c r="D168" s="671">
        <f>SUM(D152+D163)</f>
        <v>50000</v>
      </c>
      <c r="E168" s="1179">
        <f>SUM(D168/C168)</f>
        <v>2.5</v>
      </c>
    </row>
    <row r="169" spans="1:5" s="108" customFormat="1" ht="15">
      <c r="A169" s="120"/>
      <c r="B169" s="214"/>
      <c r="C169" s="664"/>
      <c r="D169" s="664"/>
      <c r="E169" s="1177"/>
    </row>
    <row r="170" spans="1:5" s="108" customFormat="1" ht="12">
      <c r="A170" s="125">
        <v>1335</v>
      </c>
      <c r="B170" s="123" t="s">
        <v>234</v>
      </c>
      <c r="C170" s="665"/>
      <c r="D170" s="665"/>
      <c r="E170" s="290"/>
    </row>
    <row r="171" spans="1:5" s="108" customFormat="1" ht="12.75" thickBot="1">
      <c r="A171" s="125">
        <v>1336</v>
      </c>
      <c r="B171" s="123" t="s">
        <v>469</v>
      </c>
      <c r="C171" s="672"/>
      <c r="D171" s="672"/>
      <c r="E171" s="1180"/>
    </row>
    <row r="172" spans="1:5" s="108" customFormat="1" ht="15.75" thickBot="1">
      <c r="A172" s="133"/>
      <c r="B172" s="179" t="s">
        <v>441</v>
      </c>
      <c r="C172" s="670"/>
      <c r="D172" s="670"/>
      <c r="E172" s="1179"/>
    </row>
    <row r="173" spans="1:5" s="108" customFormat="1" ht="12.75" thickBot="1">
      <c r="A173" s="143">
        <v>1340</v>
      </c>
      <c r="B173" s="251" t="s">
        <v>246</v>
      </c>
      <c r="C173" s="670"/>
      <c r="D173" s="670"/>
      <c r="E173" s="1179"/>
    </row>
    <row r="174" spans="1:5" s="108" customFormat="1" ht="15.75" thickBot="1">
      <c r="A174" s="142"/>
      <c r="B174" s="233" t="s">
        <v>239</v>
      </c>
      <c r="C174" s="685"/>
      <c r="D174" s="685"/>
      <c r="E174" s="1179"/>
    </row>
    <row r="175" spans="1:5" s="108" customFormat="1" ht="12">
      <c r="A175" s="820"/>
      <c r="B175" s="129"/>
      <c r="C175" s="666"/>
      <c r="D175" s="666"/>
      <c r="E175" s="1177"/>
    </row>
    <row r="176" spans="1:5" s="108" customFormat="1" ht="12.75" thickBot="1">
      <c r="A176" s="130">
        <v>1345</v>
      </c>
      <c r="B176" s="131" t="s">
        <v>243</v>
      </c>
      <c r="C176" s="669"/>
      <c r="D176" s="669"/>
      <c r="E176" s="1180"/>
    </row>
    <row r="177" spans="1:5" s="108" customFormat="1" ht="15.75" thickBot="1">
      <c r="A177" s="142"/>
      <c r="B177" s="233" t="s">
        <v>244</v>
      </c>
      <c r="C177" s="685"/>
      <c r="D177" s="685"/>
      <c r="E177" s="1179"/>
    </row>
    <row r="178" spans="1:5" s="108" customFormat="1" ht="15">
      <c r="A178" s="140"/>
      <c r="B178" s="235"/>
      <c r="C178" s="675"/>
      <c r="D178" s="675"/>
      <c r="E178" s="1177"/>
    </row>
    <row r="179" spans="1:5" s="108" customFormat="1" ht="12">
      <c r="A179" s="125">
        <v>1350</v>
      </c>
      <c r="B179" s="123" t="s">
        <v>444</v>
      </c>
      <c r="C179" s="649"/>
      <c r="D179" s="649"/>
      <c r="E179" s="290"/>
    </row>
    <row r="180" spans="1:5" s="108" customFormat="1" ht="12">
      <c r="A180" s="125">
        <v>1351</v>
      </c>
      <c r="B180" s="123" t="s">
        <v>480</v>
      </c>
      <c r="C180" s="649">
        <v>684798</v>
      </c>
      <c r="D180" s="649">
        <v>694664</v>
      </c>
      <c r="E180" s="290">
        <f>SUM(D180/C180)</f>
        <v>1.0144071682452345</v>
      </c>
    </row>
    <row r="181" spans="1:5" s="108" customFormat="1" ht="12.75" thickBot="1">
      <c r="A181" s="141">
        <v>1352</v>
      </c>
      <c r="B181" s="129" t="s">
        <v>458</v>
      </c>
      <c r="C181" s="676"/>
      <c r="D181" s="676"/>
      <c r="E181" s="1180"/>
    </row>
    <row r="182" spans="1:5" s="108" customFormat="1" ht="15.75" thickBot="1">
      <c r="A182" s="133"/>
      <c r="B182" s="179" t="s">
        <v>45</v>
      </c>
      <c r="C182" s="674">
        <f>SUM(C179:C181)</f>
        <v>684798</v>
      </c>
      <c r="D182" s="674">
        <f>SUM(D179:D181)</f>
        <v>694664</v>
      </c>
      <c r="E182" s="1179">
        <f>SUM(D182/C182)</f>
        <v>1.0144071682452345</v>
      </c>
    </row>
    <row r="183" spans="1:5" s="108" customFormat="1" ht="12">
      <c r="A183" s="140"/>
      <c r="B183" s="201"/>
      <c r="C183" s="675"/>
      <c r="D183" s="675"/>
      <c r="E183" s="1177"/>
    </row>
    <row r="184" spans="1:5" s="108" customFormat="1" ht="12.75" thickBot="1">
      <c r="A184" s="125">
        <v>1355</v>
      </c>
      <c r="B184" s="123" t="s">
        <v>445</v>
      </c>
      <c r="C184" s="779"/>
      <c r="D184" s="779"/>
      <c r="E184" s="1180"/>
    </row>
    <row r="185" spans="1:5" s="108" customFormat="1" ht="15.75" thickBot="1">
      <c r="A185" s="133"/>
      <c r="B185" s="243" t="s">
        <v>245</v>
      </c>
      <c r="C185" s="674"/>
      <c r="D185" s="674"/>
      <c r="E185" s="1179"/>
    </row>
    <row r="186" spans="1:5" s="108" customFormat="1" ht="12.75" thickBot="1">
      <c r="A186" s="133"/>
      <c r="B186" s="124"/>
      <c r="C186" s="677"/>
      <c r="D186" s="677"/>
      <c r="E186" s="1179"/>
    </row>
    <row r="187" spans="1:5" s="108" customFormat="1" ht="16.5" thickBot="1">
      <c r="A187" s="133"/>
      <c r="B187" s="238" t="s">
        <v>69</v>
      </c>
      <c r="C187" s="770">
        <f>SUM(C185+C182+C168)</f>
        <v>704798</v>
      </c>
      <c r="D187" s="770">
        <f>SUM(D185+D182+D168)</f>
        <v>744664</v>
      </c>
      <c r="E187" s="1179">
        <f>SUM(D187/C187)</f>
        <v>1.0565637246416704</v>
      </c>
    </row>
    <row r="188" spans="1:5" s="108" customFormat="1" ht="12" customHeight="1">
      <c r="A188" s="140"/>
      <c r="B188" s="244"/>
      <c r="C188" s="679"/>
      <c r="D188" s="679"/>
      <c r="E188" s="1177"/>
    </row>
    <row r="189" spans="1:5" s="108" customFormat="1" ht="15" customHeight="1">
      <c r="A189" s="118"/>
      <c r="B189" s="241" t="s">
        <v>49</v>
      </c>
      <c r="C189" s="648"/>
      <c r="D189" s="648"/>
      <c r="E189" s="290"/>
    </row>
    <row r="190" spans="1:5" s="108" customFormat="1" ht="12.75" customHeight="1">
      <c r="A190" s="118"/>
      <c r="B190" s="245"/>
      <c r="C190" s="648"/>
      <c r="D190" s="648"/>
      <c r="E190" s="290"/>
    </row>
    <row r="191" spans="1:5" s="108" customFormat="1" ht="12">
      <c r="A191" s="125">
        <v>1400</v>
      </c>
      <c r="B191" s="123" t="s">
        <v>213</v>
      </c>
      <c r="C191" s="665"/>
      <c r="D191" s="665"/>
      <c r="E191" s="290"/>
    </row>
    <row r="192" spans="1:5" s="108" customFormat="1" ht="12.75" thickBot="1">
      <c r="A192" s="130">
        <v>1401</v>
      </c>
      <c r="B192" s="131" t="s">
        <v>434</v>
      </c>
      <c r="C192" s="658">
        <f>SUM('2.mell'!C578)</f>
        <v>0</v>
      </c>
      <c r="D192" s="658">
        <f>SUM('2.mell'!D578)</f>
        <v>0</v>
      </c>
      <c r="E192" s="1180"/>
    </row>
    <row r="193" spans="1:5" s="108" customFormat="1" ht="12.75" thickBot="1">
      <c r="A193" s="133"/>
      <c r="B193" s="132" t="s">
        <v>442</v>
      </c>
      <c r="C193" s="652">
        <f>SUM(C192)</f>
        <v>0</v>
      </c>
      <c r="D193" s="652">
        <f>SUM(D192)</f>
        <v>0</v>
      </c>
      <c r="E193" s="1179"/>
    </row>
    <row r="194" spans="1:5" s="108" customFormat="1" ht="12">
      <c r="A194" s="138">
        <v>1409</v>
      </c>
      <c r="B194" s="129" t="s">
        <v>422</v>
      </c>
      <c r="C194" s="811">
        <f>SUM('2.mell'!C580)</f>
        <v>0</v>
      </c>
      <c r="D194" s="811">
        <f>SUM('2.mell'!D580)</f>
        <v>0</v>
      </c>
      <c r="E194" s="1177"/>
    </row>
    <row r="195" spans="1:5" s="108" customFormat="1" ht="12">
      <c r="A195" s="120">
        <v>1410</v>
      </c>
      <c r="B195" s="234" t="s">
        <v>224</v>
      </c>
      <c r="C195" s="679">
        <f>SUM(C196:C197)</f>
        <v>74917</v>
      </c>
      <c r="D195" s="679">
        <f>SUM(D196:D197)</f>
        <v>70950</v>
      </c>
      <c r="E195" s="290">
        <f aca="true" t="shared" si="4" ref="E195:E201">SUM(D195/C195)</f>
        <v>0.9470480665269565</v>
      </c>
    </row>
    <row r="196" spans="1:5" s="108" customFormat="1" ht="12">
      <c r="A196" s="125">
        <v>1411</v>
      </c>
      <c r="B196" s="123" t="s">
        <v>95</v>
      </c>
      <c r="C196" s="1079">
        <f>SUM('2.mell'!C582)</f>
        <v>23150</v>
      </c>
      <c r="D196" s="1079">
        <f>SUM('2.mell'!D582)</f>
        <v>29077</v>
      </c>
      <c r="E196" s="1176">
        <f t="shared" si="4"/>
        <v>1.2560259179265658</v>
      </c>
    </row>
    <row r="197" spans="1:5" s="108" customFormat="1" ht="12">
      <c r="A197" s="125">
        <v>1412</v>
      </c>
      <c r="B197" s="123" t="s">
        <v>96</v>
      </c>
      <c r="C197" s="1079">
        <f>SUM('2.mell'!C583)</f>
        <v>51767</v>
      </c>
      <c r="D197" s="1079">
        <f>SUM('2.mell'!D583)</f>
        <v>41873</v>
      </c>
      <c r="E197" s="1176">
        <f t="shared" si="4"/>
        <v>0.8088743794309116</v>
      </c>
    </row>
    <row r="198" spans="1:5" s="108" customFormat="1" ht="12">
      <c r="A198" s="125">
        <v>1420</v>
      </c>
      <c r="B198" s="195" t="s">
        <v>225</v>
      </c>
      <c r="C198" s="1079">
        <f>SUM('2.mell'!C584)</f>
        <v>8845</v>
      </c>
      <c r="D198" s="1079">
        <f>SUM('2.mell'!D584)</f>
        <v>8845</v>
      </c>
      <c r="E198" s="1176">
        <f t="shared" si="4"/>
        <v>1</v>
      </c>
    </row>
    <row r="199" spans="1:5" s="108" customFormat="1" ht="12">
      <c r="A199" s="125">
        <v>1421</v>
      </c>
      <c r="B199" s="123" t="s">
        <v>228</v>
      </c>
      <c r="C199" s="649">
        <f>SUM('2.mell'!C585)</f>
        <v>182189</v>
      </c>
      <c r="D199" s="649">
        <f>SUM('2.mell'!D585)</f>
        <v>194715</v>
      </c>
      <c r="E199" s="1176">
        <f t="shared" si="4"/>
        <v>1.0687527787078255</v>
      </c>
    </row>
    <row r="200" spans="1:5" s="108" customFormat="1" ht="12">
      <c r="A200" s="125">
        <v>1422</v>
      </c>
      <c r="B200" s="123" t="s">
        <v>229</v>
      </c>
      <c r="C200" s="1079">
        <f>SUM('2.mell'!C586)</f>
        <v>66202</v>
      </c>
      <c r="D200" s="1079">
        <f>SUM('2.mell'!D586)</f>
        <v>68458</v>
      </c>
      <c r="E200" s="1176">
        <f t="shared" si="4"/>
        <v>1.0340775203166068</v>
      </c>
    </row>
    <row r="201" spans="1:5" s="108" customFormat="1" ht="12">
      <c r="A201" s="125">
        <v>1423</v>
      </c>
      <c r="B201" s="127" t="s">
        <v>230</v>
      </c>
      <c r="C201" s="1079">
        <f>SUM('2.mell'!C587)</f>
        <v>4401</v>
      </c>
      <c r="D201" s="1079">
        <f>SUM('2.mell'!D587)</f>
        <v>4401</v>
      </c>
      <c r="E201" s="1176">
        <f t="shared" si="4"/>
        <v>1</v>
      </c>
    </row>
    <row r="202" spans="1:5" s="108" customFormat="1" ht="12">
      <c r="A202" s="125">
        <v>1424</v>
      </c>
      <c r="B202" s="122" t="s">
        <v>461</v>
      </c>
      <c r="C202" s="649">
        <f>SUM('2.mell'!C588)</f>
        <v>0</v>
      </c>
      <c r="D202" s="649">
        <f>SUM('2.mell'!D588)</f>
        <v>0</v>
      </c>
      <c r="E202" s="290"/>
    </row>
    <row r="203" spans="1:5" s="108" customFormat="1" ht="12.75" thickBot="1">
      <c r="A203" s="130">
        <v>1425</v>
      </c>
      <c r="B203" s="131" t="s">
        <v>231</v>
      </c>
      <c r="C203" s="649">
        <f>SUM('2.mell'!C589)</f>
        <v>0</v>
      </c>
      <c r="D203" s="649">
        <f>SUM('2.mell'!D589)</f>
        <v>0</v>
      </c>
      <c r="E203" s="1180"/>
    </row>
    <row r="204" spans="1:5" s="108" customFormat="1" ht="15.75" thickBot="1">
      <c r="A204" s="142"/>
      <c r="B204" s="179" t="s">
        <v>352</v>
      </c>
      <c r="C204" s="674">
        <f>SUM(C195+C198+C200+C199+C203+C201+C194)</f>
        <v>336554</v>
      </c>
      <c r="D204" s="674">
        <f>SUM(D195+D198+D200+D199+D203+D201+D194+D202)</f>
        <v>347369</v>
      </c>
      <c r="E204" s="1179">
        <f>SUM(D204/C204)</f>
        <v>1.0321345163034759</v>
      </c>
    </row>
    <row r="205" spans="1:5" s="108" customFormat="1" ht="12">
      <c r="A205" s="140"/>
      <c r="B205" s="121"/>
      <c r="C205" s="664"/>
      <c r="D205" s="664"/>
      <c r="E205" s="1177"/>
    </row>
    <row r="206" spans="1:5" s="108" customFormat="1" ht="12.75" thickBot="1">
      <c r="A206" s="141">
        <v>1430</v>
      </c>
      <c r="B206" s="148" t="s">
        <v>232</v>
      </c>
      <c r="C206" s="669"/>
      <c r="D206" s="669"/>
      <c r="E206" s="1180"/>
    </row>
    <row r="207" spans="1:5" s="108" customFormat="1" ht="15.75" thickBot="1">
      <c r="A207" s="133"/>
      <c r="B207" s="233" t="s">
        <v>233</v>
      </c>
      <c r="C207" s="670"/>
      <c r="D207" s="670"/>
      <c r="E207" s="1179"/>
    </row>
    <row r="208" spans="1:5" s="108" customFormat="1" ht="12" customHeight="1" thickBot="1">
      <c r="A208" s="133"/>
      <c r="B208" s="214"/>
      <c r="C208" s="670"/>
      <c r="D208" s="670"/>
      <c r="E208" s="1179"/>
    </row>
    <row r="209" spans="1:5" s="108" customFormat="1" ht="16.5" thickBot="1">
      <c r="A209" s="133"/>
      <c r="B209" s="236" t="s">
        <v>67</v>
      </c>
      <c r="C209" s="671">
        <f>SUM(C204+C207+C193)</f>
        <v>336554</v>
      </c>
      <c r="D209" s="671">
        <f>SUM(D204+D207+D193)</f>
        <v>347369</v>
      </c>
      <c r="E209" s="1182">
        <f>SUM(D209/C209)</f>
        <v>1.0321345163034759</v>
      </c>
    </row>
    <row r="210" spans="1:5" s="108" customFormat="1" ht="10.5" customHeight="1">
      <c r="A210" s="120"/>
      <c r="B210" s="773"/>
      <c r="C210" s="664"/>
      <c r="D210" s="664"/>
      <c r="E210" s="1177"/>
    </row>
    <row r="211" spans="1:5" s="108" customFormat="1" ht="12">
      <c r="A211" s="125">
        <v>1435</v>
      </c>
      <c r="B211" s="123" t="s">
        <v>234</v>
      </c>
      <c r="C211" s="665"/>
      <c r="D211" s="665"/>
      <c r="E211" s="290"/>
    </row>
    <row r="212" spans="1:5" s="108" customFormat="1" ht="12.75" thickBot="1">
      <c r="A212" s="125">
        <v>1436</v>
      </c>
      <c r="B212" s="123" t="s">
        <v>446</v>
      </c>
      <c r="C212" s="779">
        <f>SUM('2.mell'!C593)</f>
        <v>0</v>
      </c>
      <c r="D212" s="779">
        <f>SUM('2.mell'!D593)</f>
        <v>0</v>
      </c>
      <c r="E212" s="1180"/>
    </row>
    <row r="213" spans="1:5" s="108" customFormat="1" ht="15.75" thickBot="1">
      <c r="A213" s="133"/>
      <c r="B213" s="179" t="s">
        <v>441</v>
      </c>
      <c r="C213" s="674">
        <f>SUM(C212)</f>
        <v>0</v>
      </c>
      <c r="D213" s="674">
        <f>SUM(D212)</f>
        <v>0</v>
      </c>
      <c r="E213" s="1179"/>
    </row>
    <row r="214" spans="1:5" s="108" customFormat="1" ht="9.75" customHeight="1">
      <c r="A214" s="140"/>
      <c r="B214" s="235"/>
      <c r="C214" s="664"/>
      <c r="D214" s="664"/>
      <c r="E214" s="1177"/>
    </row>
    <row r="215" spans="1:5" s="108" customFormat="1" ht="12.75" thickBot="1">
      <c r="A215" s="130">
        <v>1440</v>
      </c>
      <c r="B215" s="131" t="s">
        <v>246</v>
      </c>
      <c r="C215" s="651">
        <f>SUM('2.mell'!C594)</f>
        <v>0</v>
      </c>
      <c r="D215" s="651">
        <f>SUM('2.mell'!D594)</f>
        <v>0</v>
      </c>
      <c r="E215" s="1180"/>
    </row>
    <row r="216" spans="1:5" s="108" customFormat="1" ht="15.75" thickBot="1">
      <c r="A216" s="142"/>
      <c r="B216" s="233" t="s">
        <v>239</v>
      </c>
      <c r="C216" s="674">
        <f>SUM(C215)</f>
        <v>0</v>
      </c>
      <c r="D216" s="674">
        <f>SUM(D215)</f>
        <v>0</v>
      </c>
      <c r="E216" s="1179"/>
    </row>
    <row r="217" spans="1:5" s="108" customFormat="1" ht="15">
      <c r="A217" s="140"/>
      <c r="B217" s="235"/>
      <c r="C217" s="664"/>
      <c r="D217" s="664"/>
      <c r="E217" s="1177"/>
    </row>
    <row r="218" spans="1:5" s="108" customFormat="1" ht="12.75" thickBot="1">
      <c r="A218" s="216">
        <v>1445</v>
      </c>
      <c r="B218" s="135" t="s">
        <v>243</v>
      </c>
      <c r="C218" s="779">
        <f>SUM('2.mell'!C591)</f>
        <v>0</v>
      </c>
      <c r="D218" s="779">
        <f>SUM('2.mell'!D591)</f>
        <v>0</v>
      </c>
      <c r="E218" s="1180"/>
    </row>
    <row r="219" spans="1:5" s="108" customFormat="1" ht="15.75" thickBot="1">
      <c r="A219" s="133"/>
      <c r="B219" s="179" t="s">
        <v>244</v>
      </c>
      <c r="C219" s="674">
        <f>SUM(C218)</f>
        <v>0</v>
      </c>
      <c r="D219" s="674">
        <f>SUM(D218)</f>
        <v>0</v>
      </c>
      <c r="E219" s="1179"/>
    </row>
    <row r="220" spans="1:5" s="108" customFormat="1" ht="15">
      <c r="A220" s="140"/>
      <c r="B220" s="235"/>
      <c r="C220" s="675"/>
      <c r="D220" s="675"/>
      <c r="E220" s="1177"/>
    </row>
    <row r="221" spans="1:5" s="108" customFormat="1" ht="12">
      <c r="A221" s="125">
        <v>1450</v>
      </c>
      <c r="B221" s="123" t="s">
        <v>444</v>
      </c>
      <c r="C221" s="649">
        <f>SUM('2.mell'!C596)</f>
        <v>0</v>
      </c>
      <c r="D221" s="649"/>
      <c r="E221" s="290"/>
    </row>
    <row r="222" spans="1:5" s="108" customFormat="1" ht="12.75" thickBot="1">
      <c r="A222" s="141">
        <v>1451</v>
      </c>
      <c r="B222" s="129" t="s">
        <v>480</v>
      </c>
      <c r="C222" s="676">
        <f>SUM('2.mell'!C597+'2.mell'!C598)</f>
        <v>4452852</v>
      </c>
      <c r="D222" s="676">
        <f>SUM('2.mell'!D597+'2.mell'!D598)</f>
        <v>4709198</v>
      </c>
      <c r="E222" s="1178">
        <f>SUM(D222/C222)</f>
        <v>1.0575689468232943</v>
      </c>
    </row>
    <row r="223" spans="1:5" s="108" customFormat="1" ht="15.75" thickBot="1">
      <c r="A223" s="133"/>
      <c r="B223" s="179" t="s">
        <v>45</v>
      </c>
      <c r="C223" s="674">
        <f>SUM(C221:C222)</f>
        <v>4452852</v>
      </c>
      <c r="D223" s="674">
        <f>SUM(D221:D222)</f>
        <v>4709198</v>
      </c>
      <c r="E223" s="1179">
        <f>SUM(D223/C223)</f>
        <v>1.0575689468232943</v>
      </c>
    </row>
    <row r="224" spans="1:5" s="146" customFormat="1" ht="13.5" customHeight="1">
      <c r="A224" s="140"/>
      <c r="B224" s="201"/>
      <c r="C224" s="675"/>
      <c r="D224" s="675"/>
      <c r="E224" s="1177"/>
    </row>
    <row r="225" spans="1:5" s="146" customFormat="1" ht="13.5" thickBot="1">
      <c r="A225" s="125">
        <v>1455</v>
      </c>
      <c r="B225" s="123" t="s">
        <v>445</v>
      </c>
      <c r="C225" s="649">
        <f>SUM('2.mell'!C601)</f>
        <v>0</v>
      </c>
      <c r="D225" s="649">
        <f>SUM('2.mell'!D601)</f>
        <v>0</v>
      </c>
      <c r="E225" s="1180"/>
    </row>
    <row r="226" spans="1:5" s="108" customFormat="1" ht="15.75" thickBot="1">
      <c r="A226" s="133"/>
      <c r="B226" s="243" t="s">
        <v>245</v>
      </c>
      <c r="C226" s="674">
        <f>SUM(C225)</f>
        <v>0</v>
      </c>
      <c r="D226" s="674">
        <f>SUM(D225)</f>
        <v>0</v>
      </c>
      <c r="E226" s="1177"/>
    </row>
    <row r="227" spans="1:5" s="108" customFormat="1" ht="12.75" thickBot="1">
      <c r="A227" s="133"/>
      <c r="B227" s="124"/>
      <c r="C227" s="677"/>
      <c r="D227" s="677"/>
      <c r="E227" s="1180"/>
    </row>
    <row r="228" spans="1:5" s="108" customFormat="1" ht="16.5" thickBot="1">
      <c r="A228" s="133"/>
      <c r="B228" s="238" t="s">
        <v>50</v>
      </c>
      <c r="C228" s="770">
        <f>SUM(C226+C223+C209+C219+C213+C216)</f>
        <v>4789406</v>
      </c>
      <c r="D228" s="770">
        <f>SUM(D226+D223+D209+D219+D213+D216)</f>
        <v>5056567</v>
      </c>
      <c r="E228" s="1179">
        <f>SUM(D228/C228)</f>
        <v>1.055781656430881</v>
      </c>
    </row>
    <row r="229" spans="1:5" s="146" customFormat="1" ht="12.75">
      <c r="A229" s="145"/>
      <c r="B229" s="168"/>
      <c r="C229" s="686"/>
      <c r="D229" s="686"/>
      <c r="E229" s="1177"/>
    </row>
    <row r="230" spans="1:5" s="146" customFormat="1" ht="17.25" customHeight="1">
      <c r="A230" s="147"/>
      <c r="B230" s="241" t="s">
        <v>350</v>
      </c>
      <c r="C230" s="687"/>
      <c r="D230" s="687"/>
      <c r="E230" s="290"/>
    </row>
    <row r="231" spans="1:5" s="146" customFormat="1" ht="12.75">
      <c r="A231" s="147"/>
      <c r="B231" s="112"/>
      <c r="C231" s="687"/>
      <c r="D231" s="687"/>
      <c r="E231" s="290"/>
    </row>
    <row r="232" spans="1:5" s="146" customFormat="1" ht="12.75">
      <c r="A232" s="125">
        <v>1500</v>
      </c>
      <c r="B232" s="123" t="s">
        <v>209</v>
      </c>
      <c r="C232" s="650">
        <f>SUM(C10)</f>
        <v>1813630</v>
      </c>
      <c r="D232" s="650">
        <f>SUM(D10)</f>
        <v>1811883</v>
      </c>
      <c r="E232" s="1176">
        <f>SUM(D232/C232)</f>
        <v>0.9990367384747716</v>
      </c>
    </row>
    <row r="233" spans="1:5" s="146" customFormat="1" ht="12.75">
      <c r="A233" s="125">
        <v>1501</v>
      </c>
      <c r="B233" s="123" t="s">
        <v>213</v>
      </c>
      <c r="C233" s="650">
        <f>SUM(C17)</f>
        <v>0</v>
      </c>
      <c r="D233" s="650">
        <f>SUM(D17)</f>
        <v>0</v>
      </c>
      <c r="E233" s="290"/>
    </row>
    <row r="234" spans="1:5" s="146" customFormat="1" ht="13.5" thickBot="1">
      <c r="A234" s="130">
        <v>1502</v>
      </c>
      <c r="B234" s="131" t="s">
        <v>434</v>
      </c>
      <c r="C234" s="650">
        <f>SUM(C192+C18+C105+C146)</f>
        <v>11735</v>
      </c>
      <c r="D234" s="650">
        <f>SUM(D192+D18+D105+D146)</f>
        <v>0</v>
      </c>
      <c r="E234" s="1180">
        <f aca="true" t="shared" si="5" ref="E234:E239">SUM(D234/C234)</f>
        <v>0</v>
      </c>
    </row>
    <row r="235" spans="1:5" s="146" customFormat="1" ht="13.5" thickBot="1">
      <c r="A235" s="133"/>
      <c r="B235" s="136" t="s">
        <v>435</v>
      </c>
      <c r="C235" s="688">
        <f>SUM(C232:C234)</f>
        <v>1825365</v>
      </c>
      <c r="D235" s="688">
        <f>SUM(D232:D234)</f>
        <v>1811883</v>
      </c>
      <c r="E235" s="1182">
        <f t="shared" si="5"/>
        <v>0.9926140799237413</v>
      </c>
    </row>
    <row r="236" spans="1:5" s="146" customFormat="1" ht="12.75">
      <c r="A236" s="126">
        <v>1510</v>
      </c>
      <c r="B236" s="127" t="s">
        <v>216</v>
      </c>
      <c r="C236" s="689">
        <f>SUM(C21)</f>
        <v>3780000</v>
      </c>
      <c r="D236" s="689">
        <f>SUM(D21)</f>
        <v>3805000</v>
      </c>
      <c r="E236" s="1183">
        <f t="shared" si="5"/>
        <v>1.0066137566137565</v>
      </c>
    </row>
    <row r="237" spans="1:5" s="146" customFormat="1" ht="12.75">
      <c r="A237" s="125">
        <v>1511</v>
      </c>
      <c r="B237" s="127" t="s">
        <v>217</v>
      </c>
      <c r="C237" s="650">
        <f>SUM(C24)</f>
        <v>5198672</v>
      </c>
      <c r="D237" s="650">
        <f>SUM(D24)</f>
        <v>5838087</v>
      </c>
      <c r="E237" s="1176">
        <f t="shared" si="5"/>
        <v>1.1229958343207649</v>
      </c>
    </row>
    <row r="238" spans="1:5" s="146" customFormat="1" ht="13.5" thickBot="1">
      <c r="A238" s="130">
        <v>1514</v>
      </c>
      <c r="B238" s="131" t="s">
        <v>186</v>
      </c>
      <c r="C238" s="690">
        <f>SUM(C28+C152)</f>
        <v>418740</v>
      </c>
      <c r="D238" s="690">
        <f>SUM(D28+D152)</f>
        <v>375093</v>
      </c>
      <c r="E238" s="1178">
        <f t="shared" si="5"/>
        <v>0.8957658690356785</v>
      </c>
    </row>
    <row r="239" spans="1:5" s="146" customFormat="1" ht="13.5" thickBot="1">
      <c r="A239" s="133"/>
      <c r="B239" s="246" t="s">
        <v>223</v>
      </c>
      <c r="C239" s="688">
        <f>SUM(C236:C238)</f>
        <v>9397412</v>
      </c>
      <c r="D239" s="688">
        <f>SUM(D236:D238)</f>
        <v>10018180</v>
      </c>
      <c r="E239" s="1182">
        <f t="shared" si="5"/>
        <v>1.0660573357856398</v>
      </c>
    </row>
    <row r="240" spans="1:5" s="146" customFormat="1" ht="12.75">
      <c r="A240" s="126">
        <v>1519</v>
      </c>
      <c r="B240" s="211" t="s">
        <v>422</v>
      </c>
      <c r="C240" s="689">
        <f>SUM(C194)</f>
        <v>0</v>
      </c>
      <c r="D240" s="689">
        <f>SUM(D194)</f>
        <v>0</v>
      </c>
      <c r="E240" s="1177"/>
    </row>
    <row r="241" spans="1:5" s="146" customFormat="1" ht="12.75">
      <c r="A241" s="126">
        <v>1520</v>
      </c>
      <c r="B241" s="211" t="s">
        <v>224</v>
      </c>
      <c r="C241" s="689">
        <f>SUM(C40+C107+C154+C195)</f>
        <v>1908062</v>
      </c>
      <c r="D241" s="689">
        <f>SUM(D40+D107+D154+D195)</f>
        <v>1933229</v>
      </c>
      <c r="E241" s="1176">
        <f>SUM(D241/C241)</f>
        <v>1.0131898229722096</v>
      </c>
    </row>
    <row r="242" spans="1:5" s="146" customFormat="1" ht="12.75">
      <c r="A242" s="125">
        <v>1521</v>
      </c>
      <c r="B242" s="195" t="s">
        <v>225</v>
      </c>
      <c r="C242" s="650">
        <f>SUM(C49+C110+C157+C198)</f>
        <v>190145</v>
      </c>
      <c r="D242" s="650">
        <f>SUM(D49+D110+D157+D198)</f>
        <v>216345</v>
      </c>
      <c r="E242" s="1176">
        <f>SUM(D242/C242)</f>
        <v>1.137789581635068</v>
      </c>
    </row>
    <row r="243" spans="1:5" s="146" customFormat="1" ht="12.75">
      <c r="A243" s="568">
        <v>1522</v>
      </c>
      <c r="B243" s="565" t="s">
        <v>354</v>
      </c>
      <c r="C243" s="650">
        <f>SUM(C53)</f>
        <v>0</v>
      </c>
      <c r="D243" s="650">
        <f>SUM(D53)</f>
        <v>0</v>
      </c>
      <c r="E243" s="1176"/>
    </row>
    <row r="244" spans="1:5" s="146" customFormat="1" ht="12.75">
      <c r="A244" s="125">
        <v>1523</v>
      </c>
      <c r="B244" s="123" t="s">
        <v>228</v>
      </c>
      <c r="C244" s="650">
        <f>SUM(C111+C158+C199+C54)</f>
        <v>182189</v>
      </c>
      <c r="D244" s="650">
        <f>SUM(D111+D158+D199+D54)</f>
        <v>194715</v>
      </c>
      <c r="E244" s="1176">
        <f aca="true" t="shared" si="6" ref="E244:E249">SUM(D244/C244)</f>
        <v>1.0687527787078255</v>
      </c>
    </row>
    <row r="245" spans="1:5" s="146" customFormat="1" ht="12.75">
      <c r="A245" s="125">
        <v>1524</v>
      </c>
      <c r="B245" s="123" t="s">
        <v>229</v>
      </c>
      <c r="C245" s="650">
        <f>SUM(C55+C112+C159+C200)</f>
        <v>610102</v>
      </c>
      <c r="D245" s="650">
        <f>SUM(D55+D112+D159+D200)</f>
        <v>621403</v>
      </c>
      <c r="E245" s="1176">
        <f t="shared" si="6"/>
        <v>1.018523132197567</v>
      </c>
    </row>
    <row r="246" spans="1:5" s="146" customFormat="1" ht="12.75">
      <c r="A246" s="125">
        <v>1525</v>
      </c>
      <c r="B246" s="127" t="s">
        <v>230</v>
      </c>
      <c r="C246" s="650">
        <f>SUM(C59+C113+C160+C201)</f>
        <v>4401</v>
      </c>
      <c r="D246" s="650">
        <f>SUM(D59+D113+D160+D201)</f>
        <v>4401</v>
      </c>
      <c r="E246" s="1176">
        <f t="shared" si="6"/>
        <v>1</v>
      </c>
    </row>
    <row r="247" spans="1:5" s="146" customFormat="1" ht="12.75">
      <c r="A247" s="125">
        <v>1526</v>
      </c>
      <c r="B247" s="122" t="s">
        <v>461</v>
      </c>
      <c r="C247" s="650">
        <f>SUM(C60+C114+C161+C202)</f>
        <v>6010</v>
      </c>
      <c r="D247" s="650">
        <f>SUM(D60+D114+D161+D202)</f>
        <v>6010</v>
      </c>
      <c r="E247" s="1176">
        <f t="shared" si="6"/>
        <v>1</v>
      </c>
    </row>
    <row r="248" spans="1:5" s="146" customFormat="1" ht="13.5" thickBot="1">
      <c r="A248" s="130">
        <v>1528</v>
      </c>
      <c r="B248" s="131" t="s">
        <v>231</v>
      </c>
      <c r="C248" s="690">
        <f>SUM(C62+C115+C162+C203+C63)</f>
        <v>22127</v>
      </c>
      <c r="D248" s="690">
        <f>SUM(D62+D115+D162+D203+D63)</f>
        <v>30000</v>
      </c>
      <c r="E248" s="1178">
        <f t="shared" si="6"/>
        <v>1.3558096443259366</v>
      </c>
    </row>
    <row r="249" spans="1:5" s="146" customFormat="1" ht="13.5" thickBot="1">
      <c r="A249" s="133"/>
      <c r="B249" s="136" t="s">
        <v>352</v>
      </c>
      <c r="C249" s="688">
        <f>SUM(C240:C248)</f>
        <v>2923036</v>
      </c>
      <c r="D249" s="688">
        <f>SUM(D240:D248)</f>
        <v>3006103</v>
      </c>
      <c r="E249" s="1179">
        <f t="shared" si="6"/>
        <v>1.0284180557475173</v>
      </c>
    </row>
    <row r="250" spans="1:5" s="146" customFormat="1" ht="13.5" thickBot="1">
      <c r="A250" s="143">
        <v>1530</v>
      </c>
      <c r="B250" s="251" t="s">
        <v>232</v>
      </c>
      <c r="C250" s="691">
        <f>SUM(C66+C219)</f>
        <v>0</v>
      </c>
      <c r="D250" s="691">
        <f>SUM(D66+D219)</f>
        <v>0</v>
      </c>
      <c r="E250" s="1179"/>
    </row>
    <row r="251" spans="1:5" s="146" customFormat="1" ht="13.5" thickBot="1">
      <c r="A251" s="266"/>
      <c r="B251" s="249" t="s">
        <v>233</v>
      </c>
      <c r="C251" s="692">
        <f>SUM(C250)</f>
        <v>0</v>
      </c>
      <c r="D251" s="692">
        <f>SUM(D250)</f>
        <v>0</v>
      </c>
      <c r="E251" s="1184"/>
    </row>
    <row r="252" spans="1:5" s="146" customFormat="1" ht="17.25" thickBot="1" thickTop="1">
      <c r="A252" s="267"/>
      <c r="B252" s="248" t="s">
        <v>67</v>
      </c>
      <c r="C252" s="693">
        <f>SUM(C235+C239+C249+C251)</f>
        <v>14145813</v>
      </c>
      <c r="D252" s="693">
        <f>SUM(D235+D239+D249+D251)</f>
        <v>14836166</v>
      </c>
      <c r="E252" s="1185">
        <f>SUM(D252/C252)</f>
        <v>1.0488026386323641</v>
      </c>
    </row>
    <row r="253" spans="1:5" s="146" customFormat="1" ht="13.5" thickTop="1">
      <c r="A253" s="126">
        <v>1540</v>
      </c>
      <c r="B253" s="127" t="s">
        <v>234</v>
      </c>
      <c r="C253" s="689">
        <f aca="true" t="shared" si="7" ref="C253:D255">SUM(C71)</f>
        <v>170000</v>
      </c>
      <c r="D253" s="689">
        <f t="shared" si="7"/>
        <v>400000</v>
      </c>
      <c r="E253" s="1177">
        <f>SUM(D253/C253)</f>
        <v>2.3529411764705883</v>
      </c>
    </row>
    <row r="254" spans="1:5" s="146" customFormat="1" ht="12.75">
      <c r="A254" s="125">
        <v>1541</v>
      </c>
      <c r="B254" s="123" t="s">
        <v>447</v>
      </c>
      <c r="C254" s="650">
        <f t="shared" si="7"/>
        <v>0</v>
      </c>
      <c r="D254" s="650">
        <f t="shared" si="7"/>
        <v>0</v>
      </c>
      <c r="E254" s="290"/>
    </row>
    <row r="255" spans="1:5" s="146" customFormat="1" ht="12.75">
      <c r="A255" s="125">
        <v>1542</v>
      </c>
      <c r="B255" s="123" t="s">
        <v>448</v>
      </c>
      <c r="C255" s="650">
        <f t="shared" si="7"/>
        <v>400000</v>
      </c>
      <c r="D255" s="650">
        <f t="shared" si="7"/>
        <v>400000</v>
      </c>
      <c r="E255" s="1176">
        <f>SUM(D255/C255)</f>
        <v>1</v>
      </c>
    </row>
    <row r="256" spans="1:5" s="146" customFormat="1" ht="13.5" thickBot="1">
      <c r="A256" s="130">
        <v>1543</v>
      </c>
      <c r="B256" s="131" t="s">
        <v>446</v>
      </c>
      <c r="C256" s="690">
        <f>SUM(C76+C212)</f>
        <v>0</v>
      </c>
      <c r="D256" s="690">
        <f>SUM(D76+D212)</f>
        <v>0</v>
      </c>
      <c r="E256" s="1180"/>
    </row>
    <row r="257" spans="1:5" s="146" customFormat="1" ht="13.5" thickBot="1">
      <c r="A257" s="142"/>
      <c r="B257" s="584" t="s">
        <v>441</v>
      </c>
      <c r="C257" s="694">
        <f>SUM(C253:C256)</f>
        <v>570000</v>
      </c>
      <c r="D257" s="694">
        <f>SUM(D253:D256)</f>
        <v>800000</v>
      </c>
      <c r="E257" s="1179">
        <f>SUM(D257/C257)</f>
        <v>1.4035087719298245</v>
      </c>
    </row>
    <row r="258" spans="1:5" s="146" customFormat="1" ht="12.75">
      <c r="A258" s="126">
        <v>1550</v>
      </c>
      <c r="B258" s="127" t="s">
        <v>238</v>
      </c>
      <c r="C258" s="689">
        <f>SUM(C79)</f>
        <v>1975000</v>
      </c>
      <c r="D258" s="689">
        <f>SUM(D79)</f>
        <v>894000</v>
      </c>
      <c r="E258" s="1183">
        <f>SUM(D258/C258)</f>
        <v>0.4526582278481013</v>
      </c>
    </row>
    <row r="259" spans="1:5" s="146" customFormat="1" ht="13.5" thickBot="1">
      <c r="A259" s="125">
        <v>1551</v>
      </c>
      <c r="B259" s="123" t="s">
        <v>246</v>
      </c>
      <c r="C259" s="650"/>
      <c r="D259" s="650"/>
      <c r="E259" s="1180"/>
    </row>
    <row r="260" spans="1:5" s="146" customFormat="1" ht="13.5" thickBot="1">
      <c r="A260" s="133"/>
      <c r="B260" s="136" t="s">
        <v>239</v>
      </c>
      <c r="C260" s="688">
        <f>SUM(C258:C259)</f>
        <v>1975000</v>
      </c>
      <c r="D260" s="688">
        <f>SUM(D258:D259)</f>
        <v>894000</v>
      </c>
      <c r="E260" s="1179">
        <f>SUM(D260/C260)</f>
        <v>0.4526582278481013</v>
      </c>
    </row>
    <row r="261" spans="1:5" s="146" customFormat="1" ht="12.75">
      <c r="A261" s="126">
        <v>1560</v>
      </c>
      <c r="B261" s="139" t="s">
        <v>449</v>
      </c>
      <c r="C261" s="1081">
        <f>SUM(C84+C131)</f>
        <v>23000</v>
      </c>
      <c r="D261" s="1081">
        <f>SUM(D84+D131)</f>
        <v>23000</v>
      </c>
      <c r="E261" s="1183">
        <f>SUM(D261/C261)</f>
        <v>1</v>
      </c>
    </row>
    <row r="262" spans="1:5" s="146" customFormat="1" ht="12.75">
      <c r="A262" s="216">
        <v>1561</v>
      </c>
      <c r="B262" s="129" t="s">
        <v>243</v>
      </c>
      <c r="C262" s="696">
        <f>SUM(C87)</f>
        <v>0</v>
      </c>
      <c r="D262" s="696">
        <f>SUM(D87)</f>
        <v>0</v>
      </c>
      <c r="E262" s="290"/>
    </row>
    <row r="263" spans="1:5" s="146" customFormat="1" ht="13.5" thickBot="1">
      <c r="A263" s="563">
        <v>1562</v>
      </c>
      <c r="B263" s="564" t="s">
        <v>380</v>
      </c>
      <c r="C263" s="690">
        <f>C88</f>
        <v>0</v>
      </c>
      <c r="D263" s="690">
        <f>D88</f>
        <v>0</v>
      </c>
      <c r="E263" s="1180"/>
    </row>
    <row r="264" spans="1:5" s="146" customFormat="1" ht="13.5" thickBot="1">
      <c r="A264" s="268"/>
      <c r="B264" s="247" t="s">
        <v>244</v>
      </c>
      <c r="C264" s="693">
        <f>SUM(C261:C263)</f>
        <v>23000</v>
      </c>
      <c r="D264" s="693">
        <f>SUM(D261:D263)</f>
        <v>23000</v>
      </c>
      <c r="E264" s="1184">
        <f>SUM(D264/C264)</f>
        <v>1</v>
      </c>
    </row>
    <row r="265" spans="1:5" s="146" customFormat="1" ht="17.25" thickBot="1" thickTop="1">
      <c r="A265" s="267"/>
      <c r="B265" s="250" t="s">
        <v>68</v>
      </c>
      <c r="C265" s="697">
        <f>SUM(C257+C260+C264)</f>
        <v>2568000</v>
      </c>
      <c r="D265" s="697">
        <f>SUM(D257+D260+D264)</f>
        <v>1717000</v>
      </c>
      <c r="E265" s="1222">
        <f>SUM(D265/C265)</f>
        <v>0.668613707165109</v>
      </c>
    </row>
    <row r="266" spans="1:5" s="146" customFormat="1" ht="13.5" thickTop="1">
      <c r="A266" s="126">
        <v>1570</v>
      </c>
      <c r="B266" s="127" t="s">
        <v>444</v>
      </c>
      <c r="C266" s="689">
        <f>SUM(C179+C134+C93+C221)</f>
        <v>61606</v>
      </c>
      <c r="D266" s="689">
        <f>SUM(D179+D134+D93+D221)</f>
        <v>63789</v>
      </c>
      <c r="E266" s="1183">
        <f>SUM(D266/C266)</f>
        <v>1.0354348602408856</v>
      </c>
    </row>
    <row r="267" spans="1:5" s="146" customFormat="1" ht="12.75">
      <c r="A267" s="125">
        <v>1571</v>
      </c>
      <c r="B267" s="123" t="s">
        <v>480</v>
      </c>
      <c r="C267" s="650">
        <f>SUM(C222+C180+C135)</f>
        <v>7074128</v>
      </c>
      <c r="D267" s="650">
        <f>SUM(D222+D180+D135)</f>
        <v>7441326</v>
      </c>
      <c r="E267" s="1176">
        <f>SUM(D267/C267)</f>
        <v>1.051907174990331</v>
      </c>
    </row>
    <row r="268" spans="1:5" s="146" customFormat="1" ht="13.5" thickBot="1">
      <c r="A268" s="141">
        <v>1573</v>
      </c>
      <c r="B268" s="129" t="s">
        <v>458</v>
      </c>
      <c r="C268" s="695">
        <f>SUM(C181)</f>
        <v>0</v>
      </c>
      <c r="D268" s="695">
        <f>SUM(D181)</f>
        <v>0</v>
      </c>
      <c r="E268" s="1180"/>
    </row>
    <row r="269" spans="1:5" s="146" customFormat="1" ht="15" thickBot="1">
      <c r="A269" s="133"/>
      <c r="B269" s="265" t="s">
        <v>61</v>
      </c>
      <c r="C269" s="688">
        <f>SUM(C266:C268)</f>
        <v>7135734</v>
      </c>
      <c r="D269" s="688">
        <f>SUM(D266:D268)</f>
        <v>7505115</v>
      </c>
      <c r="E269" s="1179">
        <f>SUM(D269/C269)</f>
        <v>1.0517649620907954</v>
      </c>
    </row>
    <row r="270" spans="1:5" s="146" customFormat="1" ht="12" customHeight="1" thickBot="1">
      <c r="A270" s="125">
        <v>1581</v>
      </c>
      <c r="B270" s="123" t="s">
        <v>444</v>
      </c>
      <c r="C270" s="1082">
        <f>SUM(C97+C138+C184+C226)</f>
        <v>2950669</v>
      </c>
      <c r="D270" s="1082">
        <f>SUM(D97+D138+D184+D226)</f>
        <v>2037061</v>
      </c>
      <c r="E270" s="1246">
        <f>SUM(D270/C270)</f>
        <v>0.6903725900804191</v>
      </c>
    </row>
    <row r="271" spans="1:5" s="146" customFormat="1" ht="13.5" thickBot="1">
      <c r="A271" s="133"/>
      <c r="B271" s="177" t="s">
        <v>245</v>
      </c>
      <c r="C271" s="688">
        <f>SUM(C270:C270)</f>
        <v>2950669</v>
      </c>
      <c r="D271" s="688">
        <f>SUM(D270:D270)</f>
        <v>2037061</v>
      </c>
      <c r="E271" s="1179">
        <f>SUM(D271/C271)</f>
        <v>0.6903725900804191</v>
      </c>
    </row>
    <row r="272" spans="1:7" s="146" customFormat="1" ht="18.75" customHeight="1" thickBot="1">
      <c r="A272" s="133"/>
      <c r="B272" s="185" t="s">
        <v>415</v>
      </c>
      <c r="C272" s="698">
        <f>SUM(C252+C265+C270+C266+C268)</f>
        <v>19726088</v>
      </c>
      <c r="D272" s="698">
        <f>SUM(D252+D265+D270+D266+D268)</f>
        <v>18654016</v>
      </c>
      <c r="E272" s="1179">
        <f>SUM(D272/C272)</f>
        <v>0.945652072524466</v>
      </c>
      <c r="F272" s="299"/>
      <c r="G272" s="1245"/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1.1811023622047245" right="0" top="0.3937007874015748" bottom="0.3937007874015748" header="0" footer="0"/>
  <pageSetup firstPageNumber="2" useFirstPageNumber="1" horizontalDpi="300" verticalDpi="300" orientation="landscape" paperSize="9" scale="85" r:id="rId1"/>
  <headerFooter alignWithMargins="0">
    <oddFooter>&amp;C&amp;P. oldal</oddFooter>
  </headerFooter>
  <rowBreaks count="4" manualBreakCount="4">
    <brk id="46" max="255" man="1"/>
    <brk id="87" max="255" man="1"/>
    <brk id="128" max="255" man="1"/>
    <brk id="1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C12" sqref="C12:C14"/>
    </sheetView>
  </sheetViews>
  <sheetFormatPr defaultColWidth="9.00390625" defaultRowHeight="12.75"/>
  <cols>
    <col min="1" max="1" width="9.125" style="1045" customWidth="1"/>
    <col min="2" max="2" width="31.875" style="1045" customWidth="1"/>
    <col min="3" max="3" width="13.875" style="1045" customWidth="1"/>
    <col min="4" max="4" width="12.875" style="1045" customWidth="1"/>
    <col min="5" max="5" width="13.125" style="1045" customWidth="1"/>
    <col min="6" max="6" width="13.875" style="1045" customWidth="1"/>
    <col min="7" max="16384" width="9.125" style="1045" customWidth="1"/>
  </cols>
  <sheetData>
    <row r="2" spans="2:6" ht="12.75">
      <c r="B2" s="1581" t="s">
        <v>817</v>
      </c>
      <c r="C2" s="1582"/>
      <c r="D2" s="1582"/>
      <c r="E2" s="1582"/>
      <c r="F2" s="1582"/>
    </row>
    <row r="3" spans="2:6" ht="12.75">
      <c r="B3" s="1583" t="s">
        <v>818</v>
      </c>
      <c r="C3" s="1584"/>
      <c r="D3" s="1584"/>
      <c r="E3" s="1584"/>
      <c r="F3" s="1584"/>
    </row>
    <row r="4" spans="2:6" ht="12.75">
      <c r="B4" s="1584"/>
      <c r="C4" s="1584"/>
      <c r="D4" s="1584"/>
      <c r="E4" s="1584"/>
      <c r="F4" s="1584"/>
    </row>
    <row r="5" spans="2:6" ht="12.75">
      <c r="B5" s="1046"/>
      <c r="C5" s="1046"/>
      <c r="D5" s="1046"/>
      <c r="E5" s="1046"/>
      <c r="F5" s="1046"/>
    </row>
    <row r="6" ht="12.75">
      <c r="F6" s="1047" t="s">
        <v>371</v>
      </c>
    </row>
    <row r="7" spans="2:6" ht="12.75" customHeight="1">
      <c r="B7" s="1585" t="s">
        <v>819</v>
      </c>
      <c r="C7" s="1586" t="s">
        <v>820</v>
      </c>
      <c r="D7" s="1587" t="s">
        <v>821</v>
      </c>
      <c r="E7" s="1587" t="s">
        <v>1032</v>
      </c>
      <c r="F7" s="1587" t="s">
        <v>1166</v>
      </c>
    </row>
    <row r="8" spans="2:6" ht="30.75" customHeight="1">
      <c r="B8" s="1585"/>
      <c r="C8" s="1586"/>
      <c r="D8" s="1588"/>
      <c r="E8" s="1588"/>
      <c r="F8" s="1588"/>
    </row>
    <row r="9" spans="2:6" ht="12.75" customHeight="1">
      <c r="B9" s="1589" t="s">
        <v>822</v>
      </c>
      <c r="C9" s="1590">
        <v>9433087</v>
      </c>
      <c r="D9" s="1590">
        <v>9782360</v>
      </c>
      <c r="E9" s="1590">
        <v>10271479</v>
      </c>
      <c r="F9" s="1590">
        <v>10785053</v>
      </c>
    </row>
    <row r="10" spans="2:6" ht="12.75" customHeight="1">
      <c r="B10" s="1589"/>
      <c r="C10" s="1590"/>
      <c r="D10" s="1590"/>
      <c r="E10" s="1590"/>
      <c r="F10" s="1590"/>
    </row>
    <row r="11" spans="2:6" ht="27" customHeight="1">
      <c r="B11" s="1589"/>
      <c r="C11" s="1590"/>
      <c r="D11" s="1590"/>
      <c r="E11" s="1590"/>
      <c r="F11" s="1590"/>
    </row>
    <row r="12" spans="2:6" ht="12.75">
      <c r="B12" s="1589" t="s">
        <v>823</v>
      </c>
      <c r="C12" s="1590">
        <v>613000</v>
      </c>
      <c r="D12" s="1590">
        <v>631390</v>
      </c>
      <c r="E12" s="1590">
        <v>650331</v>
      </c>
      <c r="F12" s="1590">
        <v>669842</v>
      </c>
    </row>
    <row r="13" spans="2:6" ht="12.75">
      <c r="B13" s="1589"/>
      <c r="C13" s="1590"/>
      <c r="D13" s="1590"/>
      <c r="E13" s="1590"/>
      <c r="F13" s="1590"/>
    </row>
    <row r="14" spans="2:6" ht="60" customHeight="1">
      <c r="B14" s="1589"/>
      <c r="C14" s="1590"/>
      <c r="D14" s="1590"/>
      <c r="E14" s="1590"/>
      <c r="F14" s="1590"/>
    </row>
    <row r="15" spans="2:6" ht="12.75" customHeight="1">
      <c r="B15" s="1589" t="s">
        <v>824</v>
      </c>
      <c r="C15" s="1591" t="s">
        <v>825</v>
      </c>
      <c r="D15" s="1591" t="s">
        <v>825</v>
      </c>
      <c r="E15" s="1591" t="s">
        <v>825</v>
      </c>
      <c r="F15" s="1591" t="s">
        <v>825</v>
      </c>
    </row>
    <row r="16" spans="2:6" ht="12.75" customHeight="1">
      <c r="B16" s="1589"/>
      <c r="C16" s="1592"/>
      <c r="D16" s="1592"/>
      <c r="E16" s="1592"/>
      <c r="F16" s="1592"/>
    </row>
    <row r="17" spans="2:6" ht="27" customHeight="1">
      <c r="B17" s="1589"/>
      <c r="C17" s="1593"/>
      <c r="D17" s="1593"/>
      <c r="E17" s="1593"/>
      <c r="F17" s="1593"/>
    </row>
    <row r="18" spans="2:6" ht="12.75" customHeight="1">
      <c r="B18" s="1589" t="s">
        <v>826</v>
      </c>
      <c r="C18" s="1590">
        <v>894000</v>
      </c>
      <c r="D18" s="1590">
        <v>550000</v>
      </c>
      <c r="E18" s="1590">
        <v>500000</v>
      </c>
      <c r="F18" s="1590">
        <v>450000</v>
      </c>
    </row>
    <row r="19" spans="2:6" ht="15.75" customHeight="1">
      <c r="B19" s="1589"/>
      <c r="C19" s="1590"/>
      <c r="D19" s="1590"/>
      <c r="E19" s="1590"/>
      <c r="F19" s="1590"/>
    </row>
    <row r="20" spans="2:6" ht="43.5" customHeight="1">
      <c r="B20" s="1589"/>
      <c r="C20" s="1590"/>
      <c r="D20" s="1590"/>
      <c r="E20" s="1590"/>
      <c r="F20" s="1590"/>
    </row>
    <row r="21" spans="2:6" ht="12.75" customHeight="1">
      <c r="B21" s="1589" t="s">
        <v>827</v>
      </c>
      <c r="C21" s="1590">
        <v>325093</v>
      </c>
      <c r="D21" s="1590">
        <v>334846</v>
      </c>
      <c r="E21" s="1590">
        <v>344891</v>
      </c>
      <c r="F21" s="1590">
        <v>355238</v>
      </c>
    </row>
    <row r="22" spans="2:6" ht="12.75" customHeight="1">
      <c r="B22" s="1589"/>
      <c r="C22" s="1590"/>
      <c r="D22" s="1590"/>
      <c r="E22" s="1590"/>
      <c r="F22" s="1590"/>
    </row>
    <row r="23" spans="2:7" ht="27" customHeight="1">
      <c r="B23" s="1589"/>
      <c r="C23" s="1590"/>
      <c r="D23" s="1590"/>
      <c r="E23" s="1590"/>
      <c r="F23" s="1590"/>
      <c r="G23" s="1314"/>
    </row>
    <row r="24" spans="2:6" ht="12.75" customHeight="1">
      <c r="B24" s="1589" t="s">
        <v>828</v>
      </c>
      <c r="C24" s="1591" t="s">
        <v>825</v>
      </c>
      <c r="D24" s="1591" t="s">
        <v>825</v>
      </c>
      <c r="E24" s="1591" t="s">
        <v>825</v>
      </c>
      <c r="F24" s="1591" t="s">
        <v>825</v>
      </c>
    </row>
    <row r="25" spans="2:6" ht="12.75" customHeight="1">
      <c r="B25" s="1589"/>
      <c r="C25" s="1592"/>
      <c r="D25" s="1592"/>
      <c r="E25" s="1592"/>
      <c r="F25" s="1592"/>
    </row>
    <row r="26" spans="2:6" ht="27" customHeight="1">
      <c r="B26" s="1589"/>
      <c r="C26" s="1593"/>
      <c r="D26" s="1593"/>
      <c r="E26" s="1593"/>
      <c r="F26" s="1593"/>
    </row>
    <row r="27" spans="2:6" ht="12.75" customHeight="1">
      <c r="B27" s="1594" t="s">
        <v>179</v>
      </c>
      <c r="C27" s="1596">
        <f>SUM(C9:C26)</f>
        <v>11265180</v>
      </c>
      <c r="D27" s="1596">
        <f>SUM(D9:D26)</f>
        <v>11298596</v>
      </c>
      <c r="E27" s="1596">
        <f>SUM(E9:E26)</f>
        <v>11766701</v>
      </c>
      <c r="F27" s="1596">
        <f>SUM(F9:F26)</f>
        <v>12260133</v>
      </c>
    </row>
    <row r="28" spans="2:6" ht="12.75" customHeight="1">
      <c r="B28" s="1594"/>
      <c r="C28" s="1596"/>
      <c r="D28" s="1596"/>
      <c r="E28" s="1596"/>
      <c r="F28" s="1596"/>
    </row>
    <row r="29" spans="2:6" ht="27.75" customHeight="1" thickBot="1">
      <c r="B29" s="1595"/>
      <c r="C29" s="1597"/>
      <c r="D29" s="1597"/>
      <c r="E29" s="1597"/>
      <c r="F29" s="1597"/>
    </row>
    <row r="30" spans="2:6" ht="21" customHeight="1" thickTop="1">
      <c r="B30" s="1598" t="s">
        <v>829</v>
      </c>
      <c r="C30" s="1599">
        <v>49075</v>
      </c>
      <c r="D30" s="1599">
        <v>48812</v>
      </c>
      <c r="E30" s="1599">
        <v>48552</v>
      </c>
      <c r="F30" s="1599">
        <v>48292</v>
      </c>
    </row>
    <row r="31" spans="1:6" ht="18.75" customHeight="1">
      <c r="A31" s="1048"/>
      <c r="B31" s="1594"/>
      <c r="C31" s="1596"/>
      <c r="D31" s="1596"/>
      <c r="E31" s="1596"/>
      <c r="F31" s="1596"/>
    </row>
    <row r="32" spans="2:6" ht="18.75" customHeight="1" thickBot="1">
      <c r="B32" s="1595"/>
      <c r="C32" s="1597"/>
      <c r="D32" s="1597"/>
      <c r="E32" s="1597"/>
      <c r="F32" s="1597"/>
    </row>
    <row r="33" ht="13.5" thickTop="1"/>
  </sheetData>
  <sheetProtection/>
  <mergeCells count="47">
    <mergeCell ref="B27:B29"/>
    <mergeCell ref="C27:C29"/>
    <mergeCell ref="D27:D29"/>
    <mergeCell ref="E27:E29"/>
    <mergeCell ref="F27:F29"/>
    <mergeCell ref="B30:B32"/>
    <mergeCell ref="C30:C32"/>
    <mergeCell ref="D30:D32"/>
    <mergeCell ref="E30:E32"/>
    <mergeCell ref="F30:F32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24:F26"/>
    <mergeCell ref="B15:B17"/>
    <mergeCell ref="C15:C17"/>
    <mergeCell ref="D15:D17"/>
    <mergeCell ref="E15:E17"/>
    <mergeCell ref="F15:F17"/>
    <mergeCell ref="B18:B20"/>
    <mergeCell ref="C18:C20"/>
    <mergeCell ref="D18:D20"/>
    <mergeCell ref="E18:E20"/>
    <mergeCell ref="F18:F20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1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378"/>
  <sheetViews>
    <sheetView view="pageBreakPreview" zoomScale="60" zoomScalePageLayoutView="0" workbookViewId="0" topLeftCell="A325">
      <selection activeCell="G323" sqref="A323:IV323"/>
    </sheetView>
  </sheetViews>
  <sheetFormatPr defaultColWidth="9.00390625" defaultRowHeight="12.75"/>
  <cols>
    <col min="3" max="3" width="16.625" style="0" customWidth="1"/>
    <col min="4" max="5" width="19.125" style="0" customWidth="1"/>
    <col min="6" max="6" width="11.625" style="0" customWidth="1"/>
    <col min="7" max="7" width="9.875" style="0" bestFit="1" customWidth="1"/>
    <col min="8" max="8" width="9.125" style="0" bestFit="1" customWidth="1"/>
  </cols>
  <sheetData>
    <row r="1" spans="1:6" ht="12.75">
      <c r="A1" s="1610" t="s">
        <v>830</v>
      </c>
      <c r="B1" s="1610"/>
      <c r="C1" s="1610"/>
      <c r="D1" s="1610"/>
      <c r="E1" s="1610"/>
      <c r="F1" s="1610"/>
    </row>
    <row r="2" spans="1:6" ht="12.75">
      <c r="A2" s="1610" t="s">
        <v>831</v>
      </c>
      <c r="B2" s="1610"/>
      <c r="C2" s="1610"/>
      <c r="D2" s="1610"/>
      <c r="E2" s="1610"/>
      <c r="F2" s="1610"/>
    </row>
    <row r="3" spans="1:6" ht="12.75">
      <c r="A3" s="1610" t="s">
        <v>1151</v>
      </c>
      <c r="B3" s="1610"/>
      <c r="C3" s="1610"/>
      <c r="D3" s="1610"/>
      <c r="E3" s="1610"/>
      <c r="F3" s="1610"/>
    </row>
    <row r="4" ht="12.75">
      <c r="F4" s="1049" t="s">
        <v>371</v>
      </c>
    </row>
    <row r="5" spans="1:7" ht="15">
      <c r="A5" s="1605" t="s">
        <v>832</v>
      </c>
      <c r="B5" s="1604" t="s">
        <v>833</v>
      </c>
      <c r="C5" s="1604"/>
      <c r="D5" s="1604"/>
      <c r="E5" s="1604"/>
      <c r="F5" s="1611">
        <f>SUM(F8:F16)</f>
        <v>2617956</v>
      </c>
      <c r="G5" s="1050"/>
    </row>
    <row r="6" spans="1:7" ht="15">
      <c r="A6" s="1605"/>
      <c r="B6" s="1604"/>
      <c r="C6" s="1604"/>
      <c r="D6" s="1604"/>
      <c r="E6" s="1604"/>
      <c r="F6" s="1612"/>
      <c r="G6" s="1050"/>
    </row>
    <row r="7" spans="1:7" ht="15">
      <c r="A7" s="1605"/>
      <c r="B7" s="1604"/>
      <c r="C7" s="1604"/>
      <c r="D7" s="1604"/>
      <c r="E7" s="1604"/>
      <c r="F7" s="1613"/>
      <c r="G7" s="1050"/>
    </row>
    <row r="8" spans="1:7" ht="15">
      <c r="A8" s="1606">
        <v>3200</v>
      </c>
      <c r="B8" s="1606"/>
      <c r="C8" s="1607" t="s">
        <v>431</v>
      </c>
      <c r="D8" s="1608"/>
      <c r="E8" s="1609"/>
      <c r="F8" s="1054">
        <v>151772</v>
      </c>
      <c r="G8" s="1055"/>
    </row>
    <row r="9" spans="1:7" ht="15">
      <c r="A9" s="1606">
        <v>3201</v>
      </c>
      <c r="B9" s="1606"/>
      <c r="C9" s="1607" t="s">
        <v>360</v>
      </c>
      <c r="D9" s="1608"/>
      <c r="E9" s="1609"/>
      <c r="F9" s="1054">
        <v>100000</v>
      </c>
      <c r="G9" s="1055"/>
    </row>
    <row r="10" spans="1:7" ht="15">
      <c r="A10" s="1600">
        <v>3208</v>
      </c>
      <c r="B10" s="1600"/>
      <c r="C10" s="1601" t="s">
        <v>192</v>
      </c>
      <c r="D10" s="1602"/>
      <c r="E10" s="1603"/>
      <c r="F10" s="1054">
        <v>40000</v>
      </c>
      <c r="G10" s="1055"/>
    </row>
    <row r="11" spans="1:8" ht="15">
      <c r="A11" s="1600">
        <v>3209</v>
      </c>
      <c r="B11" s="1600"/>
      <c r="C11" s="1601" t="s">
        <v>78</v>
      </c>
      <c r="D11" s="1602"/>
      <c r="E11" s="1603"/>
      <c r="F11" s="1054">
        <v>5000</v>
      </c>
      <c r="G11" s="1050"/>
      <c r="H11" s="60"/>
    </row>
    <row r="12" spans="1:7" ht="15">
      <c r="A12" s="1600">
        <v>3223</v>
      </c>
      <c r="B12" s="1600"/>
      <c r="C12" s="1601" t="s">
        <v>81</v>
      </c>
      <c r="D12" s="1602"/>
      <c r="E12" s="1603"/>
      <c r="F12" s="1054">
        <v>10000</v>
      </c>
      <c r="G12" s="1050"/>
    </row>
    <row r="13" spans="1:7" ht="15">
      <c r="A13" s="1600">
        <v>3000</v>
      </c>
      <c r="B13" s="1600"/>
      <c r="C13" s="1601" t="s">
        <v>834</v>
      </c>
      <c r="D13" s="1602"/>
      <c r="E13" s="1603"/>
      <c r="F13" s="1054">
        <v>2075684</v>
      </c>
      <c r="G13" s="1050"/>
    </row>
    <row r="14" spans="1:7" ht="15">
      <c r="A14" s="1600">
        <v>1801</v>
      </c>
      <c r="B14" s="1600"/>
      <c r="C14" s="1601" t="s">
        <v>835</v>
      </c>
      <c r="D14" s="1602"/>
      <c r="E14" s="1603"/>
      <c r="F14" s="1054">
        <v>30000</v>
      </c>
      <c r="G14" s="1050"/>
    </row>
    <row r="15" spans="1:7" ht="15">
      <c r="A15" s="1600">
        <v>1802</v>
      </c>
      <c r="B15" s="1600"/>
      <c r="C15" s="1601" t="s">
        <v>1173</v>
      </c>
      <c r="D15" s="1602"/>
      <c r="E15" s="1603"/>
      <c r="F15" s="1054">
        <v>5500</v>
      </c>
      <c r="G15" s="1050"/>
    </row>
    <row r="16" spans="1:7" ht="15">
      <c r="A16" s="1600">
        <v>1804</v>
      </c>
      <c r="B16" s="1600"/>
      <c r="C16" s="1601" t="s">
        <v>836</v>
      </c>
      <c r="D16" s="1602"/>
      <c r="E16" s="1603"/>
      <c r="F16" s="1054">
        <v>200000</v>
      </c>
      <c r="G16" s="1050"/>
    </row>
    <row r="17" spans="1:7" ht="15">
      <c r="A17" s="1605" t="s">
        <v>837</v>
      </c>
      <c r="B17" s="1604" t="s">
        <v>838</v>
      </c>
      <c r="C17" s="1604"/>
      <c r="D17" s="1604"/>
      <c r="E17" s="1604"/>
      <c r="F17" s="1615">
        <f>SUM(F20:F46)</f>
        <v>3569500</v>
      </c>
      <c r="G17" s="1050"/>
    </row>
    <row r="18" spans="1:7" ht="15">
      <c r="A18" s="1605"/>
      <c r="B18" s="1604"/>
      <c r="C18" s="1604"/>
      <c r="D18" s="1604"/>
      <c r="E18" s="1604"/>
      <c r="F18" s="1616"/>
      <c r="G18" s="1050"/>
    </row>
    <row r="19" spans="1:7" ht="15">
      <c r="A19" s="1614"/>
      <c r="B19" s="1604"/>
      <c r="C19" s="1604"/>
      <c r="D19" s="1604"/>
      <c r="E19" s="1604"/>
      <c r="F19" s="1617"/>
      <c r="G19" s="1050"/>
    </row>
    <row r="20" spans="1:7" ht="15">
      <c r="A20" s="1600">
        <v>3054</v>
      </c>
      <c r="B20" s="1600"/>
      <c r="C20" s="1601" t="s">
        <v>241</v>
      </c>
      <c r="D20" s="1602"/>
      <c r="E20" s="1603"/>
      <c r="F20" s="1059">
        <v>5000</v>
      </c>
      <c r="G20" s="1050"/>
    </row>
    <row r="21" spans="1:7" ht="15">
      <c r="A21" s="1600">
        <v>3111</v>
      </c>
      <c r="B21" s="1600"/>
      <c r="C21" s="1601" t="s">
        <v>161</v>
      </c>
      <c r="D21" s="1602"/>
      <c r="E21" s="1603"/>
      <c r="F21" s="1060">
        <v>200000</v>
      </c>
      <c r="G21" s="1050"/>
    </row>
    <row r="22" spans="1:7" ht="15">
      <c r="A22" s="1600">
        <v>3114</v>
      </c>
      <c r="B22" s="1600"/>
      <c r="C22" s="1601" t="s">
        <v>123</v>
      </c>
      <c r="D22" s="1602"/>
      <c r="E22" s="1603"/>
      <c r="F22" s="1060">
        <v>70000</v>
      </c>
      <c r="G22" s="1050"/>
    </row>
    <row r="23" spans="1:7" ht="15">
      <c r="A23" s="1600">
        <v>3116</v>
      </c>
      <c r="B23" s="1600"/>
      <c r="C23" s="1601" t="s">
        <v>1050</v>
      </c>
      <c r="D23" s="1602"/>
      <c r="E23" s="1603"/>
      <c r="F23" s="1060">
        <v>6401</v>
      </c>
      <c r="G23" s="1050"/>
    </row>
    <row r="24" spans="1:7" ht="15">
      <c r="A24" s="1600">
        <v>3121</v>
      </c>
      <c r="B24" s="1600"/>
      <c r="C24" s="1601" t="s">
        <v>187</v>
      </c>
      <c r="D24" s="1602"/>
      <c r="E24" s="1603"/>
      <c r="F24" s="1060">
        <v>20000</v>
      </c>
      <c r="G24" s="1050"/>
    </row>
    <row r="25" spans="1:7" ht="15">
      <c r="A25" s="1600">
        <v>3122</v>
      </c>
      <c r="B25" s="1600"/>
      <c r="C25" s="1601" t="s">
        <v>181</v>
      </c>
      <c r="D25" s="1602"/>
      <c r="E25" s="1603"/>
      <c r="F25" s="1060">
        <v>15000</v>
      </c>
      <c r="G25" s="1050"/>
    </row>
    <row r="26" spans="1:7" ht="15">
      <c r="A26" s="1600">
        <v>3123</v>
      </c>
      <c r="B26" s="1600"/>
      <c r="C26" s="1601" t="s">
        <v>122</v>
      </c>
      <c r="D26" s="1602"/>
      <c r="E26" s="1603"/>
      <c r="F26" s="1054">
        <v>30000</v>
      </c>
      <c r="G26" s="1050"/>
    </row>
    <row r="27" spans="1:7" ht="15">
      <c r="A27" s="1600">
        <v>3124</v>
      </c>
      <c r="B27" s="1600"/>
      <c r="C27" s="1601" t="s">
        <v>125</v>
      </c>
      <c r="D27" s="1602"/>
      <c r="E27" s="1603"/>
      <c r="F27" s="1054">
        <v>5000</v>
      </c>
      <c r="G27" s="1050"/>
    </row>
    <row r="28" spans="1:6" ht="15">
      <c r="A28" s="1600">
        <v>3211</v>
      </c>
      <c r="B28" s="1600"/>
      <c r="C28" s="1601" t="s">
        <v>25</v>
      </c>
      <c r="D28" s="1602"/>
      <c r="E28" s="1603"/>
      <c r="F28" s="1054">
        <v>508000</v>
      </c>
    </row>
    <row r="29" spans="1:6" ht="15">
      <c r="A29" s="1600">
        <v>3213</v>
      </c>
      <c r="B29" s="1600"/>
      <c r="C29" s="1601" t="s">
        <v>351</v>
      </c>
      <c r="D29" s="1602"/>
      <c r="E29" s="1603"/>
      <c r="F29" s="1061">
        <v>506300</v>
      </c>
    </row>
    <row r="30" spans="1:6" ht="15.75" customHeight="1">
      <c r="A30" s="1600">
        <v>3925</v>
      </c>
      <c r="B30" s="1600"/>
      <c r="C30" s="1601" t="s">
        <v>26</v>
      </c>
      <c r="D30" s="1602"/>
      <c r="E30" s="1603"/>
      <c r="F30" s="1061">
        <v>808270</v>
      </c>
    </row>
    <row r="31" spans="1:6" ht="15">
      <c r="A31" s="1600">
        <v>4112</v>
      </c>
      <c r="B31" s="1600"/>
      <c r="C31" s="1601" t="s">
        <v>240</v>
      </c>
      <c r="D31" s="1602"/>
      <c r="E31" s="1603"/>
      <c r="F31" s="1061">
        <v>486329</v>
      </c>
    </row>
    <row r="32" spans="1:6" ht="15">
      <c r="A32" s="1600">
        <v>4121</v>
      </c>
      <c r="B32" s="1600"/>
      <c r="C32" s="1601" t="s">
        <v>839</v>
      </c>
      <c r="D32" s="1602"/>
      <c r="E32" s="1603"/>
      <c r="F32" s="1061">
        <v>50000</v>
      </c>
    </row>
    <row r="33" spans="1:6" ht="15">
      <c r="A33" s="1600">
        <v>4125</v>
      </c>
      <c r="B33" s="1600"/>
      <c r="C33" s="1601" t="s">
        <v>840</v>
      </c>
      <c r="D33" s="1602"/>
      <c r="E33" s="1603"/>
      <c r="F33" s="1061">
        <v>100000</v>
      </c>
    </row>
    <row r="34" spans="1:6" ht="15">
      <c r="A34" s="1600">
        <v>4122</v>
      </c>
      <c r="B34" s="1600"/>
      <c r="C34" s="1601" t="s">
        <v>841</v>
      </c>
      <c r="D34" s="1602"/>
      <c r="E34" s="1603"/>
      <c r="F34" s="1061">
        <v>50000</v>
      </c>
    </row>
    <row r="35" spans="1:6" ht="15">
      <c r="A35" s="1600">
        <v>4124</v>
      </c>
      <c r="B35" s="1600"/>
      <c r="C35" s="1601" t="s">
        <v>1171</v>
      </c>
      <c r="D35" s="1602"/>
      <c r="E35" s="1603"/>
      <c r="F35" s="1061">
        <v>100000</v>
      </c>
    </row>
    <row r="36" spans="1:6" ht="15">
      <c r="A36" s="1600">
        <v>3115</v>
      </c>
      <c r="B36" s="1600"/>
      <c r="C36" s="1601" t="s">
        <v>398</v>
      </c>
      <c r="D36" s="1602"/>
      <c r="E36" s="1603"/>
      <c r="F36" s="1061">
        <v>70000</v>
      </c>
    </row>
    <row r="37" spans="1:6" ht="15">
      <c r="A37" s="1600">
        <v>4131</v>
      </c>
      <c r="B37" s="1600"/>
      <c r="C37" s="1601" t="s">
        <v>290</v>
      </c>
      <c r="D37" s="1602"/>
      <c r="E37" s="1603"/>
      <c r="F37" s="1061">
        <v>60000</v>
      </c>
    </row>
    <row r="38" spans="1:6" ht="15">
      <c r="A38" s="1600">
        <v>4133</v>
      </c>
      <c r="B38" s="1600"/>
      <c r="C38" s="1601" t="s">
        <v>291</v>
      </c>
      <c r="D38" s="1602"/>
      <c r="E38" s="1603"/>
      <c r="F38" s="1061">
        <v>100000</v>
      </c>
    </row>
    <row r="39" spans="1:6" ht="15">
      <c r="A39" s="1600">
        <v>4141</v>
      </c>
      <c r="B39" s="1600"/>
      <c r="C39" s="1601" t="s">
        <v>389</v>
      </c>
      <c r="D39" s="1602"/>
      <c r="E39" s="1603"/>
      <c r="F39" s="1061">
        <v>30000</v>
      </c>
    </row>
    <row r="40" spans="1:6" ht="15">
      <c r="A40" s="1600">
        <v>4136</v>
      </c>
      <c r="B40" s="1600"/>
      <c r="C40" s="1601" t="s">
        <v>404</v>
      </c>
      <c r="D40" s="1602"/>
      <c r="E40" s="1603"/>
      <c r="F40" s="1061">
        <v>51200</v>
      </c>
    </row>
    <row r="41" spans="1:6" ht="15">
      <c r="A41" s="1600">
        <v>4265</v>
      </c>
      <c r="B41" s="1600"/>
      <c r="C41" s="1601" t="s">
        <v>842</v>
      </c>
      <c r="D41" s="1602"/>
      <c r="E41" s="1603"/>
      <c r="F41" s="1061">
        <v>100000</v>
      </c>
    </row>
    <row r="42" spans="1:6" ht="15">
      <c r="A42" s="1600">
        <v>4310</v>
      </c>
      <c r="B42" s="1600"/>
      <c r="C42" s="1601" t="s">
        <v>378</v>
      </c>
      <c r="D42" s="1602"/>
      <c r="E42" s="1603"/>
      <c r="F42" s="1061">
        <v>20000</v>
      </c>
    </row>
    <row r="43" spans="1:6" ht="15">
      <c r="A43" s="1600">
        <v>4323</v>
      </c>
      <c r="B43" s="1600"/>
      <c r="C43" s="1601" t="s">
        <v>1167</v>
      </c>
      <c r="D43" s="1602"/>
      <c r="E43" s="1603"/>
      <c r="F43" s="1061">
        <v>95000</v>
      </c>
    </row>
    <row r="44" spans="1:6" ht="15">
      <c r="A44" s="1600">
        <v>5021</v>
      </c>
      <c r="B44" s="1600"/>
      <c r="C44" s="1601" t="s">
        <v>12</v>
      </c>
      <c r="D44" s="1602"/>
      <c r="E44" s="1603"/>
      <c r="F44" s="1061">
        <v>10000</v>
      </c>
    </row>
    <row r="45" spans="1:6" ht="15">
      <c r="A45" s="1600">
        <v>5017</v>
      </c>
      <c r="B45" s="1600"/>
      <c r="C45" s="1601" t="s">
        <v>1203</v>
      </c>
      <c r="D45" s="1602"/>
      <c r="E45" s="1603"/>
      <c r="F45" s="1061">
        <v>25000</v>
      </c>
    </row>
    <row r="46" spans="1:6" ht="15">
      <c r="A46" s="1600">
        <v>1851</v>
      </c>
      <c r="B46" s="1600"/>
      <c r="C46" s="1601" t="s">
        <v>472</v>
      </c>
      <c r="D46" s="1602"/>
      <c r="E46" s="1603"/>
      <c r="F46" s="1061">
        <v>48000</v>
      </c>
    </row>
    <row r="47" spans="1:6" ht="12.75">
      <c r="A47" s="1605" t="s">
        <v>843</v>
      </c>
      <c r="B47" s="1604" t="s">
        <v>844</v>
      </c>
      <c r="C47" s="1604"/>
      <c r="D47" s="1604"/>
      <c r="E47" s="1604"/>
      <c r="F47" s="1615">
        <f>SUM(F50:F50)</f>
        <v>0</v>
      </c>
    </row>
    <row r="48" spans="1:6" ht="12.75">
      <c r="A48" s="1605"/>
      <c r="B48" s="1604"/>
      <c r="C48" s="1604"/>
      <c r="D48" s="1604"/>
      <c r="E48" s="1604"/>
      <c r="F48" s="1616"/>
    </row>
    <row r="49" spans="1:6" ht="12.75">
      <c r="A49" s="1605"/>
      <c r="B49" s="1604"/>
      <c r="C49" s="1604"/>
      <c r="D49" s="1604"/>
      <c r="E49" s="1604"/>
      <c r="F49" s="1617"/>
    </row>
    <row r="50" spans="1:8" ht="13.5" customHeight="1">
      <c r="A50" s="1600">
        <v>2985</v>
      </c>
      <c r="B50" s="1600"/>
      <c r="C50" s="1601" t="s">
        <v>619</v>
      </c>
      <c r="D50" s="1602"/>
      <c r="E50" s="1603"/>
      <c r="F50" s="1061"/>
      <c r="G50" s="60"/>
      <c r="H50" s="60"/>
    </row>
    <row r="51" spans="1:7" ht="13.5" customHeight="1">
      <c r="A51" s="1605" t="s">
        <v>845</v>
      </c>
      <c r="B51" s="1604" t="s">
        <v>846</v>
      </c>
      <c r="C51" s="1604"/>
      <c r="D51" s="1604"/>
      <c r="E51" s="1604"/>
      <c r="F51" s="1615">
        <f>SUM(F54:F54)</f>
        <v>244872</v>
      </c>
      <c r="G51" s="60"/>
    </row>
    <row r="52" spans="1:7" ht="13.5" customHeight="1">
      <c r="A52" s="1605"/>
      <c r="B52" s="1604"/>
      <c r="C52" s="1604"/>
      <c r="D52" s="1604"/>
      <c r="E52" s="1604"/>
      <c r="F52" s="1616"/>
      <c r="G52" s="60"/>
    </row>
    <row r="53" spans="1:7" ht="13.5" customHeight="1">
      <c r="A53" s="1605"/>
      <c r="B53" s="1604"/>
      <c r="C53" s="1604"/>
      <c r="D53" s="1604"/>
      <c r="E53" s="1604"/>
      <c r="F53" s="1617"/>
      <c r="G53" s="60"/>
    </row>
    <row r="54" spans="1:7" ht="13.5" customHeight="1">
      <c r="A54" s="1600">
        <v>1803</v>
      </c>
      <c r="B54" s="1600"/>
      <c r="C54" s="1601" t="s">
        <v>847</v>
      </c>
      <c r="D54" s="1602"/>
      <c r="E54" s="1603"/>
      <c r="F54" s="1054">
        <v>244872</v>
      </c>
      <c r="G54" s="60"/>
    </row>
    <row r="55" spans="1:6" ht="13.5" customHeight="1">
      <c r="A55" s="1605" t="s">
        <v>848</v>
      </c>
      <c r="B55" s="1604" t="s">
        <v>849</v>
      </c>
      <c r="C55" s="1604"/>
      <c r="D55" s="1604"/>
      <c r="E55" s="1604"/>
      <c r="F55" s="1615">
        <f>SUM(F58:F59)</f>
        <v>747664</v>
      </c>
    </row>
    <row r="56" spans="1:6" ht="13.5" customHeight="1">
      <c r="A56" s="1605"/>
      <c r="B56" s="1604"/>
      <c r="C56" s="1604"/>
      <c r="D56" s="1604"/>
      <c r="E56" s="1604"/>
      <c r="F56" s="1616"/>
    </row>
    <row r="57" spans="1:6" ht="12" customHeight="1">
      <c r="A57" s="1605"/>
      <c r="B57" s="1604"/>
      <c r="C57" s="1604"/>
      <c r="D57" s="1604"/>
      <c r="E57" s="1604"/>
      <c r="F57" s="1617"/>
    </row>
    <row r="58" spans="1:6" ht="15">
      <c r="A58" s="1600">
        <v>3030</v>
      </c>
      <c r="B58" s="1600"/>
      <c r="C58" s="1601" t="s">
        <v>850</v>
      </c>
      <c r="D58" s="1602"/>
      <c r="E58" s="1603"/>
      <c r="F58" s="1062">
        <v>744664</v>
      </c>
    </row>
    <row r="59" spans="1:6" ht="15">
      <c r="A59" s="1600">
        <v>3210</v>
      </c>
      <c r="B59" s="1600"/>
      <c r="C59" s="1601" t="s">
        <v>1103</v>
      </c>
      <c r="D59" s="1602"/>
      <c r="E59" s="1603"/>
      <c r="F59" s="1106">
        <v>3000</v>
      </c>
    </row>
    <row r="60" spans="1:6" ht="12.75">
      <c r="A60" s="1605" t="s">
        <v>851</v>
      </c>
      <c r="B60" s="1604" t="s">
        <v>39</v>
      </c>
      <c r="C60" s="1604"/>
      <c r="D60" s="1604"/>
      <c r="E60" s="1604"/>
      <c r="F60" s="1615">
        <f>SUM(F63:F64)</f>
        <v>45000</v>
      </c>
    </row>
    <row r="61" spans="1:6" ht="12.75">
      <c r="A61" s="1605"/>
      <c r="B61" s="1604"/>
      <c r="C61" s="1604"/>
      <c r="D61" s="1604"/>
      <c r="E61" s="1604"/>
      <c r="F61" s="1616"/>
    </row>
    <row r="62" spans="1:6" ht="12.75">
      <c r="A62" s="1605"/>
      <c r="B62" s="1604"/>
      <c r="C62" s="1604"/>
      <c r="D62" s="1604"/>
      <c r="E62" s="1604"/>
      <c r="F62" s="1617"/>
    </row>
    <row r="63" spans="1:6" ht="15">
      <c r="A63" s="1600">
        <v>3204</v>
      </c>
      <c r="B63" s="1600"/>
      <c r="C63" s="1601" t="s">
        <v>852</v>
      </c>
      <c r="D63" s="1602"/>
      <c r="E63" s="1603"/>
      <c r="F63" s="1054">
        <v>15000</v>
      </c>
    </row>
    <row r="64" spans="1:6" ht="15">
      <c r="A64" s="1600">
        <v>5033</v>
      </c>
      <c r="B64" s="1600"/>
      <c r="C64" s="1601" t="s">
        <v>1046</v>
      </c>
      <c r="D64" s="1602"/>
      <c r="E64" s="1603"/>
      <c r="F64" s="1061">
        <v>30000</v>
      </c>
    </row>
    <row r="65" spans="1:6" ht="12.75">
      <c r="A65" s="1605" t="s">
        <v>853</v>
      </c>
      <c r="B65" s="1604" t="s">
        <v>854</v>
      </c>
      <c r="C65" s="1604"/>
      <c r="D65" s="1604"/>
      <c r="E65" s="1604"/>
      <c r="F65" s="1615">
        <f>SUM(F68)</f>
        <v>1000</v>
      </c>
    </row>
    <row r="66" spans="1:6" ht="12.75">
      <c r="A66" s="1605"/>
      <c r="B66" s="1604"/>
      <c r="C66" s="1604"/>
      <c r="D66" s="1604"/>
      <c r="E66" s="1604"/>
      <c r="F66" s="1616"/>
    </row>
    <row r="67" spans="1:6" ht="12.75">
      <c r="A67" s="1605"/>
      <c r="B67" s="1604"/>
      <c r="C67" s="1604"/>
      <c r="D67" s="1604"/>
      <c r="E67" s="1604"/>
      <c r="F67" s="1617"/>
    </row>
    <row r="68" spans="1:6" ht="15">
      <c r="A68" s="1600">
        <v>3452</v>
      </c>
      <c r="B68" s="1600"/>
      <c r="C68" s="1601" t="s">
        <v>855</v>
      </c>
      <c r="D68" s="1602"/>
      <c r="E68" s="1603"/>
      <c r="F68" s="1054">
        <v>1000</v>
      </c>
    </row>
    <row r="69" spans="1:6" ht="12" customHeight="1">
      <c r="A69" s="1605" t="s">
        <v>856</v>
      </c>
      <c r="B69" s="1604" t="s">
        <v>857</v>
      </c>
      <c r="C69" s="1604"/>
      <c r="D69" s="1604"/>
      <c r="E69" s="1604"/>
      <c r="F69" s="1615">
        <f>SUM(F72)</f>
        <v>1052735</v>
      </c>
    </row>
    <row r="70" spans="1:6" ht="12" customHeight="1">
      <c r="A70" s="1605"/>
      <c r="B70" s="1604"/>
      <c r="C70" s="1604"/>
      <c r="D70" s="1604"/>
      <c r="E70" s="1604"/>
      <c r="F70" s="1616"/>
    </row>
    <row r="71" spans="1:6" ht="12" customHeight="1">
      <c r="A71" s="1605"/>
      <c r="B71" s="1604"/>
      <c r="C71" s="1604"/>
      <c r="D71" s="1604"/>
      <c r="E71" s="1604"/>
      <c r="F71" s="1617"/>
    </row>
    <row r="72" spans="1:7" ht="15">
      <c r="A72" s="1600">
        <v>2795</v>
      </c>
      <c r="B72" s="1600"/>
      <c r="C72" s="1601" t="s">
        <v>858</v>
      </c>
      <c r="D72" s="1602"/>
      <c r="E72" s="1603"/>
      <c r="F72" s="1054">
        <v>1052735</v>
      </c>
      <c r="G72" s="60"/>
    </row>
    <row r="73" spans="1:6" ht="12.75">
      <c r="A73" s="1605" t="s">
        <v>859</v>
      </c>
      <c r="B73" s="1604" t="s">
        <v>860</v>
      </c>
      <c r="C73" s="1604"/>
      <c r="D73" s="1604"/>
      <c r="E73" s="1604"/>
      <c r="F73" s="1615">
        <f>SUM(F76)</f>
        <v>8000</v>
      </c>
    </row>
    <row r="74" spans="1:6" ht="12.75">
      <c r="A74" s="1605"/>
      <c r="B74" s="1604"/>
      <c r="C74" s="1604"/>
      <c r="D74" s="1604"/>
      <c r="E74" s="1604"/>
      <c r="F74" s="1616"/>
    </row>
    <row r="75" spans="1:6" ht="12.75">
      <c r="A75" s="1605"/>
      <c r="B75" s="1604"/>
      <c r="C75" s="1604"/>
      <c r="D75" s="1604"/>
      <c r="E75" s="1604"/>
      <c r="F75" s="1617"/>
    </row>
    <row r="76" spans="1:6" ht="15">
      <c r="A76" s="1600">
        <v>3356</v>
      </c>
      <c r="B76" s="1600"/>
      <c r="C76" s="1601" t="s">
        <v>861</v>
      </c>
      <c r="D76" s="1602"/>
      <c r="E76" s="1603"/>
      <c r="F76" s="1054">
        <v>8000</v>
      </c>
    </row>
    <row r="77" spans="1:6" ht="12" customHeight="1">
      <c r="A77" s="1605" t="s">
        <v>862</v>
      </c>
      <c r="B77" s="1604" t="s">
        <v>863</v>
      </c>
      <c r="C77" s="1604"/>
      <c r="D77" s="1604"/>
      <c r="E77" s="1604"/>
      <c r="F77" s="1615">
        <f>SUM(F80)</f>
        <v>350160</v>
      </c>
    </row>
    <row r="78" spans="1:6" ht="12" customHeight="1">
      <c r="A78" s="1605"/>
      <c r="B78" s="1604"/>
      <c r="C78" s="1604"/>
      <c r="D78" s="1604"/>
      <c r="E78" s="1604"/>
      <c r="F78" s="1616"/>
    </row>
    <row r="79" spans="1:6" ht="12" customHeight="1">
      <c r="A79" s="1605"/>
      <c r="B79" s="1604"/>
      <c r="C79" s="1604"/>
      <c r="D79" s="1604"/>
      <c r="E79" s="1604"/>
      <c r="F79" s="1617"/>
    </row>
    <row r="80" spans="1:6" ht="15">
      <c r="A80" s="1600">
        <v>3941</v>
      </c>
      <c r="B80" s="1600"/>
      <c r="C80" s="1601" t="s">
        <v>864</v>
      </c>
      <c r="D80" s="1602"/>
      <c r="E80" s="1603"/>
      <c r="F80" s="1054">
        <v>350160</v>
      </c>
    </row>
    <row r="81" spans="1:6" ht="12.75">
      <c r="A81" s="1605" t="s">
        <v>865</v>
      </c>
      <c r="B81" s="1604" t="s">
        <v>866</v>
      </c>
      <c r="C81" s="1604"/>
      <c r="D81" s="1604"/>
      <c r="E81" s="1604"/>
      <c r="F81" s="1615">
        <f>SUM(F84)</f>
        <v>29000</v>
      </c>
    </row>
    <row r="82" spans="1:6" ht="12.75">
      <c r="A82" s="1605"/>
      <c r="B82" s="1604"/>
      <c r="C82" s="1604"/>
      <c r="D82" s="1604"/>
      <c r="E82" s="1604"/>
      <c r="F82" s="1616"/>
    </row>
    <row r="83" spans="1:6" ht="12.75">
      <c r="A83" s="1605"/>
      <c r="B83" s="1604"/>
      <c r="C83" s="1604"/>
      <c r="D83" s="1604"/>
      <c r="E83" s="1604"/>
      <c r="F83" s="1617"/>
    </row>
    <row r="84" spans="1:6" ht="15">
      <c r="A84" s="1600">
        <v>3207</v>
      </c>
      <c r="B84" s="1600"/>
      <c r="C84" s="1601" t="s">
        <v>292</v>
      </c>
      <c r="D84" s="1602"/>
      <c r="E84" s="1603"/>
      <c r="F84" s="1054">
        <v>29000</v>
      </c>
    </row>
    <row r="85" spans="1:6" ht="12.75">
      <c r="A85" s="1605" t="s">
        <v>867</v>
      </c>
      <c r="B85" s="1604" t="s">
        <v>868</v>
      </c>
      <c r="C85" s="1604"/>
      <c r="D85" s="1604"/>
      <c r="E85" s="1604"/>
      <c r="F85" s="1615">
        <f>SUM(F88:F88)</f>
        <v>764270</v>
      </c>
    </row>
    <row r="86" spans="1:6" ht="12.75">
      <c r="A86" s="1605"/>
      <c r="B86" s="1604"/>
      <c r="C86" s="1604"/>
      <c r="D86" s="1604"/>
      <c r="E86" s="1604"/>
      <c r="F86" s="1616"/>
    </row>
    <row r="87" spans="1:6" ht="12.75">
      <c r="A87" s="1605"/>
      <c r="B87" s="1604"/>
      <c r="C87" s="1604"/>
      <c r="D87" s="1604"/>
      <c r="E87" s="1604"/>
      <c r="F87" s="1617"/>
    </row>
    <row r="88" spans="1:6" ht="15">
      <c r="A88" s="1600">
        <v>3212</v>
      </c>
      <c r="B88" s="1600"/>
      <c r="C88" s="1601" t="s">
        <v>869</v>
      </c>
      <c r="D88" s="1602"/>
      <c r="E88" s="1603"/>
      <c r="F88" s="1054">
        <v>764270</v>
      </c>
    </row>
    <row r="89" spans="1:6" ht="12" customHeight="1">
      <c r="A89" s="1605" t="s">
        <v>870</v>
      </c>
      <c r="B89" s="1604" t="s">
        <v>871</v>
      </c>
      <c r="C89" s="1604"/>
      <c r="D89" s="1604"/>
      <c r="E89" s="1604"/>
      <c r="F89" s="1615">
        <f>SUM(F92)</f>
        <v>44500</v>
      </c>
    </row>
    <row r="90" spans="1:6" ht="12" customHeight="1">
      <c r="A90" s="1605"/>
      <c r="B90" s="1604"/>
      <c r="C90" s="1604"/>
      <c r="D90" s="1604"/>
      <c r="E90" s="1604"/>
      <c r="F90" s="1616"/>
    </row>
    <row r="91" spans="1:6" ht="12" customHeight="1">
      <c r="A91" s="1605"/>
      <c r="B91" s="1604"/>
      <c r="C91" s="1604"/>
      <c r="D91" s="1604"/>
      <c r="E91" s="1604"/>
      <c r="F91" s="1617"/>
    </row>
    <row r="92" spans="1:6" ht="15">
      <c r="A92" s="1600">
        <v>3205</v>
      </c>
      <c r="B92" s="1600"/>
      <c r="C92" s="1601" t="s">
        <v>362</v>
      </c>
      <c r="D92" s="1602"/>
      <c r="E92" s="1603"/>
      <c r="F92" s="1054">
        <v>44500</v>
      </c>
    </row>
    <row r="93" spans="1:6" ht="12.75">
      <c r="A93" s="1605" t="s">
        <v>872</v>
      </c>
      <c r="B93" s="1604" t="s">
        <v>873</v>
      </c>
      <c r="C93" s="1604"/>
      <c r="D93" s="1604"/>
      <c r="E93" s="1604"/>
      <c r="F93" s="1615"/>
    </row>
    <row r="94" spans="1:6" ht="12.75">
      <c r="A94" s="1605"/>
      <c r="B94" s="1604"/>
      <c r="C94" s="1604"/>
      <c r="D94" s="1604"/>
      <c r="E94" s="1604"/>
      <c r="F94" s="1616"/>
    </row>
    <row r="95" spans="1:6" ht="12.75">
      <c r="A95" s="1605"/>
      <c r="B95" s="1604"/>
      <c r="C95" s="1604"/>
      <c r="D95" s="1604"/>
      <c r="E95" s="1604"/>
      <c r="F95" s="1617"/>
    </row>
    <row r="96" spans="1:6" ht="12.75">
      <c r="A96" s="1605" t="s">
        <v>874</v>
      </c>
      <c r="B96" s="1604" t="s">
        <v>875</v>
      </c>
      <c r="C96" s="1604"/>
      <c r="D96" s="1604"/>
      <c r="E96" s="1604"/>
      <c r="F96" s="1615">
        <f>SUM(F99)</f>
        <v>570084</v>
      </c>
    </row>
    <row r="97" spans="1:6" ht="12.75">
      <c r="A97" s="1605"/>
      <c r="B97" s="1604"/>
      <c r="C97" s="1604"/>
      <c r="D97" s="1604"/>
      <c r="E97" s="1604"/>
      <c r="F97" s="1616"/>
    </row>
    <row r="98" spans="1:6" ht="12.75">
      <c r="A98" s="1605"/>
      <c r="B98" s="1604"/>
      <c r="C98" s="1604"/>
      <c r="D98" s="1604"/>
      <c r="E98" s="1604"/>
      <c r="F98" s="1617"/>
    </row>
    <row r="99" spans="1:6" ht="15">
      <c r="A99" s="1600">
        <v>3216</v>
      </c>
      <c r="B99" s="1600"/>
      <c r="C99" s="1601" t="s">
        <v>876</v>
      </c>
      <c r="D99" s="1602"/>
      <c r="E99" s="1603"/>
      <c r="F99" s="1054">
        <v>570084</v>
      </c>
    </row>
    <row r="100" spans="1:6" ht="12.75">
      <c r="A100" s="1605" t="s">
        <v>877</v>
      </c>
      <c r="B100" s="1604" t="s">
        <v>878</v>
      </c>
      <c r="C100" s="1604"/>
      <c r="D100" s="1604"/>
      <c r="E100" s="1604"/>
      <c r="F100" s="1615">
        <f>SUM(F103:F128)</f>
        <v>2397124</v>
      </c>
    </row>
    <row r="101" spans="1:6" ht="12.75">
      <c r="A101" s="1605"/>
      <c r="B101" s="1604"/>
      <c r="C101" s="1604"/>
      <c r="D101" s="1604"/>
      <c r="E101" s="1604"/>
      <c r="F101" s="1616"/>
    </row>
    <row r="102" spans="1:6" ht="12.75">
      <c r="A102" s="1605"/>
      <c r="B102" s="1604"/>
      <c r="C102" s="1604"/>
      <c r="D102" s="1604"/>
      <c r="E102" s="1604"/>
      <c r="F102" s="1617"/>
    </row>
    <row r="103" spans="1:6" ht="15">
      <c r="A103" s="1600">
        <v>3052</v>
      </c>
      <c r="B103" s="1600"/>
      <c r="C103" s="1601" t="s">
        <v>23</v>
      </c>
      <c r="D103" s="1602"/>
      <c r="E103" s="1603"/>
      <c r="F103" s="1054">
        <v>5000</v>
      </c>
    </row>
    <row r="104" spans="1:6" ht="15">
      <c r="A104" s="1600">
        <v>3056</v>
      </c>
      <c r="B104" s="1600"/>
      <c r="C104" s="1601" t="s">
        <v>1055</v>
      </c>
      <c r="D104" s="1602"/>
      <c r="E104" s="1603"/>
      <c r="F104" s="1054">
        <v>20000</v>
      </c>
    </row>
    <row r="105" spans="1:6" ht="15">
      <c r="A105" s="1600">
        <v>3061</v>
      </c>
      <c r="B105" s="1600"/>
      <c r="C105" s="1601" t="s">
        <v>121</v>
      </c>
      <c r="D105" s="1602"/>
      <c r="E105" s="1603"/>
      <c r="F105" s="1054">
        <v>3000</v>
      </c>
    </row>
    <row r="106" spans="1:6" ht="15">
      <c r="A106" s="1600">
        <v>3071</v>
      </c>
      <c r="B106" s="1600"/>
      <c r="C106" s="1601" t="s">
        <v>140</v>
      </c>
      <c r="D106" s="1602"/>
      <c r="E106" s="1603"/>
      <c r="F106" s="1054">
        <v>6000</v>
      </c>
    </row>
    <row r="107" spans="1:6" ht="15">
      <c r="A107" s="1600">
        <v>3203</v>
      </c>
      <c r="B107" s="1600"/>
      <c r="C107" s="1601" t="s">
        <v>170</v>
      </c>
      <c r="D107" s="1602"/>
      <c r="E107" s="1603"/>
      <c r="F107" s="1054">
        <v>5000</v>
      </c>
    </row>
    <row r="108" spans="1:6" ht="15">
      <c r="A108" s="1600">
        <v>3214</v>
      </c>
      <c r="B108" s="1600"/>
      <c r="C108" s="1601" t="s">
        <v>366</v>
      </c>
      <c r="D108" s="1602"/>
      <c r="E108" s="1603"/>
      <c r="F108" s="1054">
        <v>38100</v>
      </c>
    </row>
    <row r="109" spans="1:6" ht="15">
      <c r="A109" s="1600">
        <v>3424</v>
      </c>
      <c r="B109" s="1600"/>
      <c r="C109" s="1601" t="s">
        <v>298</v>
      </c>
      <c r="D109" s="1602"/>
      <c r="E109" s="1603"/>
      <c r="F109" s="1054">
        <v>15000</v>
      </c>
    </row>
    <row r="110" spans="1:6" ht="15">
      <c r="A110" s="1600">
        <v>3425</v>
      </c>
      <c r="B110" s="1600"/>
      <c r="C110" s="1601" t="s">
        <v>40</v>
      </c>
      <c r="D110" s="1602"/>
      <c r="E110" s="1603"/>
      <c r="F110" s="1054">
        <v>6000</v>
      </c>
    </row>
    <row r="111" spans="1:6" ht="15">
      <c r="A111" s="1600">
        <v>3427</v>
      </c>
      <c r="B111" s="1600"/>
      <c r="C111" s="1601" t="s">
        <v>41</v>
      </c>
      <c r="D111" s="1602"/>
      <c r="E111" s="1603"/>
      <c r="F111" s="1054"/>
    </row>
    <row r="112" spans="1:6" ht="15">
      <c r="A112" s="1600">
        <v>3928</v>
      </c>
      <c r="B112" s="1600"/>
      <c r="C112" s="1601" t="s">
        <v>155</v>
      </c>
      <c r="D112" s="1602"/>
      <c r="E112" s="1603"/>
      <c r="F112" s="1054">
        <v>217000</v>
      </c>
    </row>
    <row r="113" spans="1:6" ht="15">
      <c r="A113" s="1600">
        <v>3112</v>
      </c>
      <c r="B113" s="1600"/>
      <c r="C113" s="1601" t="s">
        <v>429</v>
      </c>
      <c r="D113" s="1602"/>
      <c r="E113" s="1603"/>
      <c r="F113" s="1054">
        <v>40000</v>
      </c>
    </row>
    <row r="114" spans="1:6" ht="15">
      <c r="A114" s="1600">
        <v>3911</v>
      </c>
      <c r="B114" s="1600"/>
      <c r="C114" s="1601" t="s">
        <v>879</v>
      </c>
      <c r="D114" s="1602"/>
      <c r="E114" s="1603"/>
      <c r="F114" s="1061">
        <v>18400</v>
      </c>
    </row>
    <row r="115" spans="1:6" ht="15">
      <c r="A115" s="1600">
        <v>4012</v>
      </c>
      <c r="B115" s="1600"/>
      <c r="C115" s="1601" t="s">
        <v>880</v>
      </c>
      <c r="D115" s="1602"/>
      <c r="E115" s="1603"/>
      <c r="F115" s="1061">
        <v>389689</v>
      </c>
    </row>
    <row r="116" spans="1:6" ht="15">
      <c r="A116" s="1600">
        <v>4013</v>
      </c>
      <c r="B116" s="1600"/>
      <c r="C116" s="1601" t="s">
        <v>1168</v>
      </c>
      <c r="D116" s="1602"/>
      <c r="E116" s="1603"/>
      <c r="F116" s="1061">
        <v>1000</v>
      </c>
    </row>
    <row r="117" spans="1:6" ht="15">
      <c r="A117" s="1600">
        <v>4014</v>
      </c>
      <c r="B117" s="1600"/>
      <c r="C117" s="1601" t="s">
        <v>508</v>
      </c>
      <c r="D117" s="1602"/>
      <c r="E117" s="1603"/>
      <c r="F117" s="1054">
        <v>50000</v>
      </c>
    </row>
    <row r="118" spans="1:6" ht="15">
      <c r="A118" s="1600">
        <v>4120</v>
      </c>
      <c r="B118" s="1600"/>
      <c r="C118" s="1601" t="s">
        <v>1042</v>
      </c>
      <c r="D118" s="1602"/>
      <c r="E118" s="1603"/>
      <c r="F118" s="1054">
        <v>750000</v>
      </c>
    </row>
    <row r="119" spans="1:6" ht="15">
      <c r="A119" s="1600">
        <v>4132</v>
      </c>
      <c r="B119" s="1600"/>
      <c r="C119" s="1601" t="s">
        <v>124</v>
      </c>
      <c r="D119" s="1602"/>
      <c r="E119" s="1603"/>
      <c r="F119" s="1054">
        <v>20000</v>
      </c>
    </row>
    <row r="120" spans="1:6" ht="15">
      <c r="A120" s="1600">
        <v>5012</v>
      </c>
      <c r="B120" s="1600"/>
      <c r="C120" s="1601" t="s">
        <v>430</v>
      </c>
      <c r="D120" s="1602"/>
      <c r="E120" s="1603"/>
      <c r="F120" s="1054">
        <v>2000</v>
      </c>
    </row>
    <row r="121" spans="1:6" ht="15">
      <c r="A121" s="1600">
        <v>5013</v>
      </c>
      <c r="B121" s="1600"/>
      <c r="C121" s="1312" t="s">
        <v>1080</v>
      </c>
      <c r="D121" s="1057"/>
      <c r="E121" s="1058"/>
      <c r="F121" s="1061">
        <v>10000</v>
      </c>
    </row>
    <row r="122" spans="1:6" ht="15">
      <c r="A122" s="1600">
        <v>5014</v>
      </c>
      <c r="B122" s="1600"/>
      <c r="C122" s="1123" t="s">
        <v>1094</v>
      </c>
      <c r="D122" s="1057"/>
      <c r="E122" s="1058"/>
      <c r="F122" s="1061">
        <v>7000</v>
      </c>
    </row>
    <row r="123" spans="1:6" ht="15">
      <c r="A123" s="1600">
        <v>3927</v>
      </c>
      <c r="B123" s="1600"/>
      <c r="C123" s="1123" t="s">
        <v>1202</v>
      </c>
      <c r="D123" s="1057"/>
      <c r="E123" s="1058"/>
      <c r="F123" s="1061">
        <v>3000</v>
      </c>
    </row>
    <row r="124" spans="1:6" ht="15">
      <c r="A124" s="1600">
        <v>5015</v>
      </c>
      <c r="B124" s="1600"/>
      <c r="C124" s="1310" t="s">
        <v>1101</v>
      </c>
      <c r="D124" s="1311"/>
      <c r="E124" s="1058"/>
      <c r="F124" s="1061">
        <v>10000</v>
      </c>
    </row>
    <row r="125" spans="1:6" ht="15">
      <c r="A125" s="1600">
        <v>5016</v>
      </c>
      <c r="B125" s="1600"/>
      <c r="C125" s="1601" t="s">
        <v>1172</v>
      </c>
      <c r="D125" s="1602"/>
      <c r="E125" s="1603"/>
      <c r="F125" s="1061">
        <v>30000</v>
      </c>
    </row>
    <row r="126" spans="1:6" ht="15">
      <c r="A126" s="1600">
        <v>5024</v>
      </c>
      <c r="B126" s="1600"/>
      <c r="C126" s="1601" t="s">
        <v>1187</v>
      </c>
      <c r="D126" s="1602"/>
      <c r="E126" s="1603"/>
      <c r="F126" s="1061">
        <v>178527</v>
      </c>
    </row>
    <row r="127" spans="1:6" ht="15">
      <c r="A127" s="1600">
        <v>2975</v>
      </c>
      <c r="B127" s="1600"/>
      <c r="C127" s="1601" t="s">
        <v>1199</v>
      </c>
      <c r="D127" s="1602"/>
      <c r="E127" s="1603"/>
      <c r="F127" s="1061">
        <v>24892</v>
      </c>
    </row>
    <row r="128" spans="1:6" ht="15">
      <c r="A128" s="1600">
        <v>5035</v>
      </c>
      <c r="B128" s="1600"/>
      <c r="C128" s="1601" t="s">
        <v>514</v>
      </c>
      <c r="D128" s="1602"/>
      <c r="E128" s="1603"/>
      <c r="F128" s="1061">
        <v>547516</v>
      </c>
    </row>
    <row r="129" spans="1:6" ht="12" customHeight="1">
      <c r="A129" s="1605" t="s">
        <v>881</v>
      </c>
      <c r="B129" s="1604" t="s">
        <v>882</v>
      </c>
      <c r="C129" s="1604"/>
      <c r="D129" s="1604"/>
      <c r="E129" s="1604"/>
      <c r="F129" s="1615">
        <f>SUM(F132:F134)</f>
        <v>302800</v>
      </c>
    </row>
    <row r="130" spans="1:6" ht="12" customHeight="1">
      <c r="A130" s="1605"/>
      <c r="B130" s="1604"/>
      <c r="C130" s="1604"/>
      <c r="D130" s="1604"/>
      <c r="E130" s="1604"/>
      <c r="F130" s="1616"/>
    </row>
    <row r="131" spans="1:6" ht="12" customHeight="1">
      <c r="A131" s="1605"/>
      <c r="B131" s="1604"/>
      <c r="C131" s="1604"/>
      <c r="D131" s="1604"/>
      <c r="E131" s="1604"/>
      <c r="F131" s="1617"/>
    </row>
    <row r="132" spans="1:6" ht="12" customHeight="1">
      <c r="A132" s="1600">
        <v>3944</v>
      </c>
      <c r="B132" s="1600"/>
      <c r="C132" s="1601" t="s">
        <v>425</v>
      </c>
      <c r="D132" s="1602"/>
      <c r="E132" s="1603"/>
      <c r="F132" s="1054">
        <v>20000</v>
      </c>
    </row>
    <row r="133" spans="1:6" ht="12" customHeight="1">
      <c r="A133" s="1600">
        <v>3945</v>
      </c>
      <c r="B133" s="1600"/>
      <c r="C133" s="1601" t="s">
        <v>1197</v>
      </c>
      <c r="D133" s="1602"/>
      <c r="E133" s="1603"/>
      <c r="F133" s="1054">
        <v>15000</v>
      </c>
    </row>
    <row r="134" spans="1:6" ht="15">
      <c r="A134" s="1600">
        <v>3302</v>
      </c>
      <c r="B134" s="1600"/>
      <c r="C134" s="1601" t="s">
        <v>883</v>
      </c>
      <c r="D134" s="1602"/>
      <c r="E134" s="1603"/>
      <c r="F134" s="1054">
        <v>267800</v>
      </c>
    </row>
    <row r="135" spans="1:6" ht="12" customHeight="1">
      <c r="A135" s="1605" t="s">
        <v>884</v>
      </c>
      <c r="B135" s="1604" t="s">
        <v>885</v>
      </c>
      <c r="C135" s="1604"/>
      <c r="D135" s="1604"/>
      <c r="E135" s="1604"/>
      <c r="F135" s="1615">
        <f>SUM(F138)</f>
        <v>9000</v>
      </c>
    </row>
    <row r="136" spans="1:6" ht="12" customHeight="1">
      <c r="A136" s="1605"/>
      <c r="B136" s="1604"/>
      <c r="C136" s="1604"/>
      <c r="D136" s="1604"/>
      <c r="E136" s="1604"/>
      <c r="F136" s="1616"/>
    </row>
    <row r="137" spans="1:6" ht="12" customHeight="1">
      <c r="A137" s="1605"/>
      <c r="B137" s="1604"/>
      <c r="C137" s="1604"/>
      <c r="D137" s="1604"/>
      <c r="E137" s="1604"/>
      <c r="F137" s="1617"/>
    </row>
    <row r="138" spans="1:6" ht="12" customHeight="1">
      <c r="A138" s="1600">
        <v>3357</v>
      </c>
      <c r="B138" s="1600"/>
      <c r="C138" s="1601" t="s">
        <v>886</v>
      </c>
      <c r="D138" s="1602"/>
      <c r="E138" s="1603"/>
      <c r="F138" s="1054">
        <v>9000</v>
      </c>
    </row>
    <row r="139" spans="1:6" ht="12.75">
      <c r="A139" s="1605" t="s">
        <v>887</v>
      </c>
      <c r="B139" s="1604" t="s">
        <v>888</v>
      </c>
      <c r="C139" s="1604"/>
      <c r="D139" s="1604"/>
      <c r="E139" s="1604"/>
      <c r="F139" s="1615">
        <f>SUM(F142:F142)</f>
        <v>13000</v>
      </c>
    </row>
    <row r="140" spans="1:6" ht="12.75">
      <c r="A140" s="1605"/>
      <c r="B140" s="1604"/>
      <c r="C140" s="1604"/>
      <c r="D140" s="1604"/>
      <c r="E140" s="1604"/>
      <c r="F140" s="1616"/>
    </row>
    <row r="141" spans="1:6" ht="12.75">
      <c r="A141" s="1605"/>
      <c r="B141" s="1604"/>
      <c r="C141" s="1604"/>
      <c r="D141" s="1604"/>
      <c r="E141" s="1604"/>
      <c r="F141" s="1617"/>
    </row>
    <row r="142" spans="1:6" ht="15">
      <c r="A142" s="1600">
        <v>3301</v>
      </c>
      <c r="B142" s="1600"/>
      <c r="C142" s="1601" t="s">
        <v>152</v>
      </c>
      <c r="D142" s="1602"/>
      <c r="E142" s="1603"/>
      <c r="F142" s="1054">
        <v>13000</v>
      </c>
    </row>
    <row r="143" spans="1:6" ht="12.75">
      <c r="A143" s="1605" t="s">
        <v>889</v>
      </c>
      <c r="B143" s="1604" t="s">
        <v>890</v>
      </c>
      <c r="C143" s="1604"/>
      <c r="D143" s="1604"/>
      <c r="E143" s="1604"/>
      <c r="F143" s="1615">
        <f>SUM(F146)</f>
        <v>20000</v>
      </c>
    </row>
    <row r="144" spans="1:6" ht="12.75">
      <c r="A144" s="1605"/>
      <c r="B144" s="1604"/>
      <c r="C144" s="1604"/>
      <c r="D144" s="1604"/>
      <c r="E144" s="1604"/>
      <c r="F144" s="1616"/>
    </row>
    <row r="145" spans="1:6" ht="12.75">
      <c r="A145" s="1605"/>
      <c r="B145" s="1604"/>
      <c r="C145" s="1604"/>
      <c r="D145" s="1604"/>
      <c r="E145" s="1604"/>
      <c r="F145" s="1617"/>
    </row>
    <row r="146" spans="1:6" ht="15">
      <c r="A146" s="1600">
        <v>3416</v>
      </c>
      <c r="B146" s="1600"/>
      <c r="C146" s="1601" t="s">
        <v>175</v>
      </c>
      <c r="D146" s="1602"/>
      <c r="E146" s="1603"/>
      <c r="F146" s="1054">
        <v>20000</v>
      </c>
    </row>
    <row r="147" spans="1:6" ht="12.75">
      <c r="A147" s="1605" t="s">
        <v>891</v>
      </c>
      <c r="B147" s="1604" t="s">
        <v>892</v>
      </c>
      <c r="C147" s="1604"/>
      <c r="D147" s="1604"/>
      <c r="E147" s="1604"/>
      <c r="F147" s="1615">
        <f>SUM(F150:F150)</f>
        <v>0</v>
      </c>
    </row>
    <row r="148" spans="1:6" ht="12.75">
      <c r="A148" s="1605"/>
      <c r="B148" s="1604"/>
      <c r="C148" s="1604"/>
      <c r="D148" s="1604"/>
      <c r="E148" s="1604"/>
      <c r="F148" s="1616"/>
    </row>
    <row r="149" spans="1:6" ht="12.75">
      <c r="A149" s="1605"/>
      <c r="B149" s="1604"/>
      <c r="C149" s="1604"/>
      <c r="D149" s="1604"/>
      <c r="E149" s="1604"/>
      <c r="F149" s="1617"/>
    </row>
    <row r="150" spans="1:6" ht="15">
      <c r="A150" s="1600">
        <v>3413</v>
      </c>
      <c r="B150" s="1600"/>
      <c r="C150" s="1601" t="s">
        <v>141</v>
      </c>
      <c r="D150" s="1602"/>
      <c r="E150" s="1603"/>
      <c r="F150" s="1054"/>
    </row>
    <row r="151" spans="1:6" ht="12.75">
      <c r="A151" s="1605" t="s">
        <v>893</v>
      </c>
      <c r="B151" s="1604" t="s">
        <v>894</v>
      </c>
      <c r="C151" s="1604"/>
      <c r="D151" s="1604"/>
      <c r="E151" s="1604"/>
      <c r="F151" s="1615">
        <f>SUM(F154:F157)</f>
        <v>22000</v>
      </c>
    </row>
    <row r="152" spans="1:6" ht="12.75">
      <c r="A152" s="1605"/>
      <c r="B152" s="1604"/>
      <c r="C152" s="1604"/>
      <c r="D152" s="1604"/>
      <c r="E152" s="1604"/>
      <c r="F152" s="1616"/>
    </row>
    <row r="153" spans="1:6" ht="12.75">
      <c r="A153" s="1605"/>
      <c r="B153" s="1604"/>
      <c r="C153" s="1604"/>
      <c r="D153" s="1604"/>
      <c r="E153" s="1604"/>
      <c r="F153" s="1617"/>
    </row>
    <row r="154" spans="1:6" ht="15">
      <c r="A154" s="1600">
        <v>3412</v>
      </c>
      <c r="B154" s="1600"/>
      <c r="C154" s="1601" t="s">
        <v>396</v>
      </c>
      <c r="D154" s="1602"/>
      <c r="E154" s="1603"/>
      <c r="F154" s="1054">
        <v>12000</v>
      </c>
    </row>
    <row r="155" spans="1:6" ht="15">
      <c r="A155" s="1600">
        <v>3414</v>
      </c>
      <c r="B155" s="1600"/>
      <c r="C155" s="1601" t="s">
        <v>83</v>
      </c>
      <c r="D155" s="1602"/>
      <c r="E155" s="1603"/>
      <c r="F155" s="1054">
        <v>4500</v>
      </c>
    </row>
    <row r="156" spans="1:6" ht="15">
      <c r="A156" s="1600">
        <v>3924</v>
      </c>
      <c r="B156" s="1600"/>
      <c r="C156" s="1601" t="s">
        <v>1198</v>
      </c>
      <c r="D156" s="1602"/>
      <c r="E156" s="1603"/>
      <c r="F156" s="1054">
        <v>3000</v>
      </c>
    </row>
    <row r="157" spans="1:6" ht="15">
      <c r="A157" s="1600">
        <v>3415</v>
      </c>
      <c r="B157" s="1600"/>
      <c r="C157" s="1601" t="s">
        <v>58</v>
      </c>
      <c r="D157" s="1602"/>
      <c r="E157" s="1603"/>
      <c r="F157" s="1054">
        <v>2500</v>
      </c>
    </row>
    <row r="158" spans="1:6" ht="12.75">
      <c r="A158" s="1605" t="s">
        <v>895</v>
      </c>
      <c r="B158" s="1604" t="s">
        <v>896</v>
      </c>
      <c r="C158" s="1604"/>
      <c r="D158" s="1604"/>
      <c r="E158" s="1604"/>
      <c r="F158" s="1615">
        <f>SUM(F161)</f>
        <v>30000</v>
      </c>
    </row>
    <row r="159" spans="1:6" ht="12.75">
      <c r="A159" s="1605"/>
      <c r="B159" s="1604"/>
      <c r="C159" s="1604"/>
      <c r="D159" s="1604"/>
      <c r="E159" s="1604"/>
      <c r="F159" s="1616"/>
    </row>
    <row r="160" spans="1:6" ht="12.75">
      <c r="A160" s="1605"/>
      <c r="B160" s="1604"/>
      <c r="C160" s="1604"/>
      <c r="D160" s="1604"/>
      <c r="E160" s="1604"/>
      <c r="F160" s="1617"/>
    </row>
    <row r="161" spans="1:8" ht="15">
      <c r="A161" s="1600">
        <v>2795</v>
      </c>
      <c r="B161" s="1600"/>
      <c r="C161" s="1601" t="s">
        <v>897</v>
      </c>
      <c r="D161" s="1602"/>
      <c r="E161" s="1603"/>
      <c r="F161" s="1054">
        <v>30000</v>
      </c>
      <c r="H161" s="60"/>
    </row>
    <row r="162" spans="1:6" ht="12.75">
      <c r="A162" s="1605" t="s">
        <v>898</v>
      </c>
      <c r="B162" s="1604" t="s">
        <v>899</v>
      </c>
      <c r="C162" s="1604"/>
      <c r="D162" s="1604"/>
      <c r="E162" s="1604"/>
      <c r="F162" s="1615">
        <f>SUM(F165:F168)</f>
        <v>18500</v>
      </c>
    </row>
    <row r="163" spans="1:6" ht="12.75">
      <c r="A163" s="1605"/>
      <c r="B163" s="1604"/>
      <c r="C163" s="1604"/>
      <c r="D163" s="1604"/>
      <c r="E163" s="1604"/>
      <c r="F163" s="1616"/>
    </row>
    <row r="164" spans="1:6" ht="12.75">
      <c r="A164" s="1605"/>
      <c r="B164" s="1604"/>
      <c r="C164" s="1604"/>
      <c r="D164" s="1604"/>
      <c r="E164" s="1604"/>
      <c r="F164" s="1617"/>
    </row>
    <row r="165" spans="1:6" ht="15">
      <c r="A165" s="1600">
        <v>3421</v>
      </c>
      <c r="B165" s="1600"/>
      <c r="C165" s="1601" t="s">
        <v>410</v>
      </c>
      <c r="D165" s="1602"/>
      <c r="E165" s="1603"/>
      <c r="F165" s="1054">
        <v>6000</v>
      </c>
    </row>
    <row r="166" spans="1:6" ht="15">
      <c r="A166" s="1600">
        <v>3429</v>
      </c>
      <c r="B166" s="1600"/>
      <c r="C166" s="1601" t="s">
        <v>29</v>
      </c>
      <c r="D166" s="1602"/>
      <c r="E166" s="1603"/>
      <c r="F166" s="1054">
        <v>2500</v>
      </c>
    </row>
    <row r="167" spans="1:6" ht="15">
      <c r="A167" s="1600">
        <v>3431</v>
      </c>
      <c r="B167" s="1600"/>
      <c r="C167" s="1601" t="s">
        <v>544</v>
      </c>
      <c r="D167" s="1602"/>
      <c r="E167" s="1603"/>
      <c r="F167" s="1054">
        <v>5000</v>
      </c>
    </row>
    <row r="168" spans="1:6" ht="15">
      <c r="A168" s="1600">
        <v>3432</v>
      </c>
      <c r="B168" s="1600"/>
      <c r="C168" s="1601" t="s">
        <v>900</v>
      </c>
      <c r="D168" s="1602"/>
      <c r="E168" s="1603"/>
      <c r="F168" s="1054">
        <v>5000</v>
      </c>
    </row>
    <row r="169" spans="1:6" ht="12.75">
      <c r="A169" s="1605" t="s">
        <v>901</v>
      </c>
      <c r="B169" s="1604" t="s">
        <v>902</v>
      </c>
      <c r="C169" s="1604"/>
      <c r="D169" s="1604"/>
      <c r="E169" s="1604"/>
      <c r="F169" s="1615">
        <f>SUM(F172:F172)</f>
        <v>198083</v>
      </c>
    </row>
    <row r="170" spans="1:6" ht="12.75">
      <c r="A170" s="1605"/>
      <c r="B170" s="1604"/>
      <c r="C170" s="1604"/>
      <c r="D170" s="1604"/>
      <c r="E170" s="1604"/>
      <c r="F170" s="1616"/>
    </row>
    <row r="171" spans="1:6" ht="12.75">
      <c r="A171" s="1605"/>
      <c r="B171" s="1604"/>
      <c r="C171" s="1604"/>
      <c r="D171" s="1604"/>
      <c r="E171" s="1604"/>
      <c r="F171" s="1617"/>
    </row>
    <row r="172" spans="1:6" ht="15">
      <c r="A172" s="1600">
        <v>2986</v>
      </c>
      <c r="B172" s="1600"/>
      <c r="C172" s="1601" t="s">
        <v>621</v>
      </c>
      <c r="D172" s="1602"/>
      <c r="E172" s="1603"/>
      <c r="F172" s="1054">
        <v>198083</v>
      </c>
    </row>
    <row r="173" spans="1:6" ht="12" customHeight="1">
      <c r="A173" s="1605" t="s">
        <v>903</v>
      </c>
      <c r="B173" s="1604" t="s">
        <v>904</v>
      </c>
      <c r="C173" s="1604"/>
      <c r="D173" s="1604"/>
      <c r="E173" s="1604"/>
      <c r="F173" s="1615">
        <f>SUM(F176)</f>
        <v>314747</v>
      </c>
    </row>
    <row r="174" spans="1:6" ht="12" customHeight="1">
      <c r="A174" s="1605"/>
      <c r="B174" s="1604"/>
      <c r="C174" s="1604"/>
      <c r="D174" s="1604"/>
      <c r="E174" s="1604"/>
      <c r="F174" s="1616"/>
    </row>
    <row r="175" spans="1:6" ht="12" customHeight="1">
      <c r="A175" s="1605"/>
      <c r="B175" s="1604"/>
      <c r="C175" s="1604"/>
      <c r="D175" s="1604"/>
      <c r="E175" s="1604"/>
      <c r="F175" s="1617"/>
    </row>
    <row r="176" spans="1:6" ht="15">
      <c r="A176" s="1600">
        <v>2985</v>
      </c>
      <c r="B176" s="1600"/>
      <c r="C176" s="1601" t="s">
        <v>619</v>
      </c>
      <c r="D176" s="1602"/>
      <c r="E176" s="1603"/>
      <c r="F176" s="1054">
        <v>314747</v>
      </c>
    </row>
    <row r="177" spans="1:6" ht="12.75">
      <c r="A177" s="1605" t="s">
        <v>905</v>
      </c>
      <c r="B177" s="1604" t="s">
        <v>906</v>
      </c>
      <c r="C177" s="1604"/>
      <c r="D177" s="1604"/>
      <c r="E177" s="1604"/>
      <c r="F177" s="1615">
        <f>SUM(F180)</f>
        <v>33014</v>
      </c>
    </row>
    <row r="178" spans="1:6" ht="12.75">
      <c r="A178" s="1605"/>
      <c r="B178" s="1604"/>
      <c r="C178" s="1604"/>
      <c r="D178" s="1604"/>
      <c r="E178" s="1604"/>
      <c r="F178" s="1616"/>
    </row>
    <row r="179" spans="1:6" ht="12.75">
      <c r="A179" s="1605"/>
      <c r="B179" s="1604"/>
      <c r="C179" s="1604"/>
      <c r="D179" s="1604"/>
      <c r="E179" s="1604"/>
      <c r="F179" s="1617"/>
    </row>
    <row r="180" spans="1:6" ht="15">
      <c r="A180" s="1600">
        <v>2985</v>
      </c>
      <c r="B180" s="1600"/>
      <c r="C180" s="1601" t="s">
        <v>619</v>
      </c>
      <c r="D180" s="1602"/>
      <c r="E180" s="1603"/>
      <c r="F180" s="1054">
        <v>33014</v>
      </c>
    </row>
    <row r="181" spans="1:6" ht="12.75">
      <c r="A181" s="1605" t="s">
        <v>907</v>
      </c>
      <c r="B181" s="1604" t="s">
        <v>908</v>
      </c>
      <c r="C181" s="1604"/>
      <c r="D181" s="1604"/>
      <c r="E181" s="1604"/>
      <c r="F181" s="1615">
        <f>SUM(F184:F185)</f>
        <v>3000</v>
      </c>
    </row>
    <row r="182" spans="1:6" ht="12.75">
      <c r="A182" s="1605"/>
      <c r="B182" s="1604"/>
      <c r="C182" s="1604"/>
      <c r="D182" s="1604"/>
      <c r="E182" s="1604"/>
      <c r="F182" s="1616"/>
    </row>
    <row r="183" spans="1:6" ht="12.75">
      <c r="A183" s="1605"/>
      <c r="B183" s="1604"/>
      <c r="C183" s="1604"/>
      <c r="D183" s="1604"/>
      <c r="E183" s="1604"/>
      <c r="F183" s="1617"/>
    </row>
    <row r="184" spans="1:6" ht="15">
      <c r="A184" s="1600">
        <v>2985</v>
      </c>
      <c r="B184" s="1600"/>
      <c r="C184" s="1601" t="s">
        <v>619</v>
      </c>
      <c r="D184" s="1602"/>
      <c r="E184" s="1603"/>
      <c r="F184" s="1054"/>
    </row>
    <row r="185" spans="1:6" ht="15">
      <c r="A185" s="1600">
        <v>3428</v>
      </c>
      <c r="B185" s="1600"/>
      <c r="C185" s="1601" t="s">
        <v>7</v>
      </c>
      <c r="D185" s="1602"/>
      <c r="E185" s="1603"/>
      <c r="F185" s="1061">
        <v>3000</v>
      </c>
    </row>
    <row r="186" spans="1:6" ht="12.75">
      <c r="A186" s="1605" t="s">
        <v>909</v>
      </c>
      <c r="B186" s="1604" t="s">
        <v>910</v>
      </c>
      <c r="C186" s="1604"/>
      <c r="D186" s="1604"/>
      <c r="E186" s="1604"/>
      <c r="F186" s="1615">
        <f>SUM(F189:F190)</f>
        <v>46000</v>
      </c>
    </row>
    <row r="187" spans="1:6" ht="12.75">
      <c r="A187" s="1605"/>
      <c r="B187" s="1604"/>
      <c r="C187" s="1604"/>
      <c r="D187" s="1604"/>
      <c r="E187" s="1604"/>
      <c r="F187" s="1616"/>
    </row>
    <row r="188" spans="1:6" ht="12.75">
      <c r="A188" s="1605"/>
      <c r="B188" s="1604"/>
      <c r="C188" s="1604"/>
      <c r="D188" s="1604"/>
      <c r="E188" s="1604"/>
      <c r="F188" s="1617"/>
    </row>
    <row r="189" spans="1:6" ht="15">
      <c r="A189" s="1600">
        <v>2795</v>
      </c>
      <c r="B189" s="1600"/>
      <c r="C189" s="1601" t="s">
        <v>897</v>
      </c>
      <c r="D189" s="1602"/>
      <c r="E189" s="1603"/>
      <c r="F189" s="1063"/>
    </row>
    <row r="190" spans="1:6" ht="15">
      <c r="A190" s="1600">
        <v>3422</v>
      </c>
      <c r="B190" s="1600"/>
      <c r="C190" s="1601" t="s">
        <v>143</v>
      </c>
      <c r="D190" s="1602"/>
      <c r="E190" s="1603"/>
      <c r="F190" s="1054">
        <v>46000</v>
      </c>
    </row>
    <row r="191" spans="1:6" ht="12" customHeight="1">
      <c r="A191" s="1605" t="s">
        <v>911</v>
      </c>
      <c r="B191" s="1604" t="s">
        <v>912</v>
      </c>
      <c r="C191" s="1604"/>
      <c r="D191" s="1604"/>
      <c r="E191" s="1604"/>
      <c r="F191" s="1615">
        <f>SUM(F194:F195)</f>
        <v>79500</v>
      </c>
    </row>
    <row r="192" spans="1:6" ht="12" customHeight="1">
      <c r="A192" s="1605"/>
      <c r="B192" s="1604"/>
      <c r="C192" s="1604"/>
      <c r="D192" s="1604"/>
      <c r="E192" s="1604"/>
      <c r="F192" s="1616"/>
    </row>
    <row r="193" spans="1:6" ht="12" customHeight="1">
      <c r="A193" s="1605"/>
      <c r="B193" s="1604"/>
      <c r="C193" s="1604"/>
      <c r="D193" s="1604"/>
      <c r="E193" s="1604"/>
      <c r="F193" s="1617"/>
    </row>
    <row r="194" spans="1:6" ht="15">
      <c r="A194" s="1600">
        <v>3360</v>
      </c>
      <c r="B194" s="1600"/>
      <c r="C194" s="1601" t="s">
        <v>395</v>
      </c>
      <c r="D194" s="1602"/>
      <c r="E194" s="1603"/>
      <c r="F194" s="1054">
        <v>4000</v>
      </c>
    </row>
    <row r="195" spans="1:6" ht="15">
      <c r="A195" s="1600">
        <v>3426</v>
      </c>
      <c r="B195" s="1600"/>
      <c r="C195" s="1601" t="s">
        <v>365</v>
      </c>
      <c r="D195" s="1602"/>
      <c r="E195" s="1603"/>
      <c r="F195" s="1054">
        <v>75500</v>
      </c>
    </row>
    <row r="196" spans="1:6" ht="12.75">
      <c r="A196" s="1605" t="s">
        <v>913</v>
      </c>
      <c r="B196" s="1604" t="s">
        <v>914</v>
      </c>
      <c r="C196" s="1604"/>
      <c r="D196" s="1604"/>
      <c r="E196" s="1604"/>
      <c r="F196" s="1615">
        <f>SUM(F199)</f>
        <v>46255</v>
      </c>
    </row>
    <row r="197" spans="1:6" ht="12.75">
      <c r="A197" s="1605"/>
      <c r="B197" s="1604"/>
      <c r="C197" s="1604"/>
      <c r="D197" s="1604"/>
      <c r="E197" s="1604"/>
      <c r="F197" s="1616"/>
    </row>
    <row r="198" spans="1:6" ht="12.75">
      <c r="A198" s="1605"/>
      <c r="B198" s="1604"/>
      <c r="C198" s="1604"/>
      <c r="D198" s="1604"/>
      <c r="E198" s="1604"/>
      <c r="F198" s="1617"/>
    </row>
    <row r="199" spans="1:6" ht="15">
      <c r="A199" s="1600">
        <v>2985</v>
      </c>
      <c r="B199" s="1600"/>
      <c r="C199" s="1601" t="s">
        <v>619</v>
      </c>
      <c r="D199" s="1602"/>
      <c r="E199" s="1603"/>
      <c r="F199" s="1054">
        <v>46255</v>
      </c>
    </row>
    <row r="200" spans="1:6" ht="12.75">
      <c r="A200" s="1605" t="s">
        <v>915</v>
      </c>
      <c r="B200" s="1604" t="s">
        <v>916</v>
      </c>
      <c r="C200" s="1604"/>
      <c r="D200" s="1604"/>
      <c r="E200" s="1604"/>
      <c r="F200" s="1615">
        <f>SUM(F203)</f>
        <v>3000</v>
      </c>
    </row>
    <row r="201" spans="1:6" ht="12.75">
      <c r="A201" s="1605"/>
      <c r="B201" s="1604"/>
      <c r="C201" s="1604"/>
      <c r="D201" s="1604"/>
      <c r="E201" s="1604"/>
      <c r="F201" s="1616"/>
    </row>
    <row r="202" spans="1:6" ht="12.75">
      <c r="A202" s="1605"/>
      <c r="B202" s="1604"/>
      <c r="C202" s="1604"/>
      <c r="D202" s="1604"/>
      <c r="E202" s="1604"/>
      <c r="F202" s="1617"/>
    </row>
    <row r="203" spans="1:6" ht="15">
      <c r="A203" s="1600">
        <v>3362</v>
      </c>
      <c r="B203" s="1600"/>
      <c r="C203" s="1601" t="s">
        <v>490</v>
      </c>
      <c r="D203" s="1602"/>
      <c r="E203" s="1603"/>
      <c r="F203" s="1054">
        <v>3000</v>
      </c>
    </row>
    <row r="204" spans="1:6" ht="12.75">
      <c r="A204" s="1605" t="s">
        <v>917</v>
      </c>
      <c r="B204" s="1604" t="s">
        <v>918</v>
      </c>
      <c r="C204" s="1604"/>
      <c r="D204" s="1604"/>
      <c r="E204" s="1604"/>
      <c r="F204" s="1615">
        <f>SUM(F207:F218)</f>
        <v>20920</v>
      </c>
    </row>
    <row r="205" spans="1:6" ht="12.75">
      <c r="A205" s="1605"/>
      <c r="B205" s="1604"/>
      <c r="C205" s="1604"/>
      <c r="D205" s="1604"/>
      <c r="E205" s="1604"/>
      <c r="F205" s="1616"/>
    </row>
    <row r="206" spans="1:6" ht="12.75">
      <c r="A206" s="1605"/>
      <c r="B206" s="1604"/>
      <c r="C206" s="1604"/>
      <c r="D206" s="1604"/>
      <c r="E206" s="1604"/>
      <c r="F206" s="1617"/>
    </row>
    <row r="207" spans="1:6" ht="15">
      <c r="A207" s="1600">
        <v>3451</v>
      </c>
      <c r="B207" s="1600"/>
      <c r="C207" s="1601" t="s">
        <v>135</v>
      </c>
      <c r="D207" s="1602"/>
      <c r="E207" s="1603"/>
      <c r="F207" s="1054">
        <v>1500</v>
      </c>
    </row>
    <row r="208" spans="1:6" ht="15">
      <c r="A208" s="1600">
        <v>3988</v>
      </c>
      <c r="B208" s="1600"/>
      <c r="C208" s="1601" t="s">
        <v>919</v>
      </c>
      <c r="D208" s="1602"/>
      <c r="E208" s="1603"/>
      <c r="F208" s="1054">
        <v>800</v>
      </c>
    </row>
    <row r="209" spans="1:6" ht="15">
      <c r="A209" s="1600">
        <v>3989</v>
      </c>
      <c r="B209" s="1600"/>
      <c r="C209" s="1601" t="s">
        <v>363</v>
      </c>
      <c r="D209" s="1602"/>
      <c r="E209" s="1603"/>
      <c r="F209" s="1054">
        <v>6000</v>
      </c>
    </row>
    <row r="210" spans="1:6" ht="15">
      <c r="A210" s="1600">
        <v>3990</v>
      </c>
      <c r="B210" s="1600"/>
      <c r="C210" s="1601" t="s">
        <v>311</v>
      </c>
      <c r="D210" s="1602"/>
      <c r="E210" s="1603"/>
      <c r="F210" s="1054">
        <v>1000</v>
      </c>
    </row>
    <row r="211" spans="1:6" ht="15">
      <c r="A211" s="1600">
        <v>3990</v>
      </c>
      <c r="B211" s="1600"/>
      <c r="C211" s="1601" t="s">
        <v>357</v>
      </c>
      <c r="D211" s="1602"/>
      <c r="E211" s="1603"/>
      <c r="F211" s="1054">
        <v>4820</v>
      </c>
    </row>
    <row r="212" spans="1:6" ht="15">
      <c r="A212" s="1600">
        <v>3992</v>
      </c>
      <c r="B212" s="1600"/>
      <c r="C212" s="1601" t="s">
        <v>312</v>
      </c>
      <c r="D212" s="1602"/>
      <c r="E212" s="1603"/>
      <c r="F212" s="1054">
        <v>1400</v>
      </c>
    </row>
    <row r="213" spans="1:6" ht="15">
      <c r="A213" s="1600">
        <v>3993</v>
      </c>
      <c r="B213" s="1600"/>
      <c r="C213" s="1601" t="s">
        <v>313</v>
      </c>
      <c r="D213" s="1602"/>
      <c r="E213" s="1603"/>
      <c r="F213" s="1054">
        <v>900</v>
      </c>
    </row>
    <row r="214" spans="1:6" ht="15">
      <c r="A214" s="1600">
        <v>3994</v>
      </c>
      <c r="B214" s="1600"/>
      <c r="C214" s="1601" t="s">
        <v>103</v>
      </c>
      <c r="D214" s="1602"/>
      <c r="E214" s="1603"/>
      <c r="F214" s="1054">
        <v>900</v>
      </c>
    </row>
    <row r="215" spans="1:6" ht="15">
      <c r="A215" s="1600">
        <v>3995</v>
      </c>
      <c r="B215" s="1600"/>
      <c r="C215" s="1601" t="s">
        <v>104</v>
      </c>
      <c r="D215" s="1602"/>
      <c r="E215" s="1603"/>
      <c r="F215" s="1054">
        <v>900</v>
      </c>
    </row>
    <row r="216" spans="1:6" ht="15">
      <c r="A216" s="1600">
        <v>3997</v>
      </c>
      <c r="B216" s="1600"/>
      <c r="C216" s="1601" t="s">
        <v>105</v>
      </c>
      <c r="D216" s="1602"/>
      <c r="E216" s="1603"/>
      <c r="F216" s="1054">
        <v>900</v>
      </c>
    </row>
    <row r="217" spans="1:6" ht="15">
      <c r="A217" s="1600">
        <v>3998</v>
      </c>
      <c r="B217" s="1600"/>
      <c r="C217" s="1601" t="s">
        <v>106</v>
      </c>
      <c r="D217" s="1602"/>
      <c r="E217" s="1603"/>
      <c r="F217" s="1054">
        <v>900</v>
      </c>
    </row>
    <row r="218" spans="1:6" ht="15">
      <c r="A218" s="1600">
        <v>3999</v>
      </c>
      <c r="B218" s="1600"/>
      <c r="C218" s="1601" t="s">
        <v>107</v>
      </c>
      <c r="D218" s="1602"/>
      <c r="E218" s="1603"/>
      <c r="F218" s="1054">
        <v>900</v>
      </c>
    </row>
    <row r="219" spans="1:6" ht="13.5" customHeight="1">
      <c r="A219" s="1605" t="s">
        <v>920</v>
      </c>
      <c r="B219" s="1604" t="s">
        <v>921</v>
      </c>
      <c r="C219" s="1604"/>
      <c r="D219" s="1604"/>
      <c r="E219" s="1604"/>
      <c r="F219" s="1615">
        <f>SUM(F222:F224)</f>
        <v>217170</v>
      </c>
    </row>
    <row r="220" spans="1:6" s="1064" customFormat="1" ht="12">
      <c r="A220" s="1605"/>
      <c r="B220" s="1604"/>
      <c r="C220" s="1604"/>
      <c r="D220" s="1604"/>
      <c r="E220" s="1604"/>
      <c r="F220" s="1616"/>
    </row>
    <row r="221" spans="1:6" ht="12.75">
      <c r="A221" s="1605"/>
      <c r="B221" s="1604"/>
      <c r="C221" s="1604"/>
      <c r="D221" s="1604"/>
      <c r="E221" s="1604"/>
      <c r="F221" s="1617"/>
    </row>
    <row r="222" spans="1:6" ht="15">
      <c r="A222" s="1600">
        <v>3961</v>
      </c>
      <c r="B222" s="1600"/>
      <c r="C222" s="1601" t="s">
        <v>403</v>
      </c>
      <c r="D222" s="1602"/>
      <c r="E222" s="1603"/>
      <c r="F222" s="1054">
        <f>SUM('3d.m.'!D41)</f>
        <v>217170</v>
      </c>
    </row>
    <row r="223" spans="1:6" ht="15">
      <c r="A223" s="1600">
        <v>3963</v>
      </c>
      <c r="B223" s="1600"/>
      <c r="C223" s="1601" t="s">
        <v>504</v>
      </c>
      <c r="D223" s="1602"/>
      <c r="E223" s="1603"/>
      <c r="F223" s="1054"/>
    </row>
    <row r="224" spans="1:6" ht="15">
      <c r="A224" s="1600">
        <v>3962</v>
      </c>
      <c r="B224" s="1600"/>
      <c r="C224" s="1601" t="s">
        <v>361</v>
      </c>
      <c r="D224" s="1602"/>
      <c r="E224" s="1603"/>
      <c r="F224" s="1054"/>
    </row>
    <row r="225" spans="1:6" ht="12" customHeight="1">
      <c r="A225" s="1605" t="s">
        <v>922</v>
      </c>
      <c r="B225" s="1604" t="s">
        <v>923</v>
      </c>
      <c r="C225" s="1604"/>
      <c r="D225" s="1604"/>
      <c r="E225" s="1604"/>
      <c r="F225" s="1615">
        <f>SUM(F228:F231)</f>
        <v>90500</v>
      </c>
    </row>
    <row r="226" spans="1:6" ht="12" customHeight="1">
      <c r="A226" s="1605"/>
      <c r="B226" s="1604"/>
      <c r="C226" s="1604"/>
      <c r="D226" s="1604"/>
      <c r="E226" s="1604"/>
      <c r="F226" s="1616"/>
    </row>
    <row r="227" spans="1:6" ht="12" customHeight="1">
      <c r="A227" s="1605"/>
      <c r="B227" s="1604"/>
      <c r="C227" s="1604"/>
      <c r="D227" s="1604"/>
      <c r="E227" s="1604"/>
      <c r="F227" s="1617"/>
    </row>
    <row r="228" spans="1:6" ht="15">
      <c r="A228" s="1600">
        <v>3922</v>
      </c>
      <c r="B228" s="1600"/>
      <c r="C228" s="1601" t="s">
        <v>492</v>
      </c>
      <c r="D228" s="1602"/>
      <c r="E228" s="1603"/>
      <c r="F228" s="1054">
        <v>8000</v>
      </c>
    </row>
    <row r="229" spans="1:6" ht="15">
      <c r="A229" s="1600">
        <v>3931</v>
      </c>
      <c r="B229" s="1600"/>
      <c r="C229" s="1601" t="s">
        <v>159</v>
      </c>
      <c r="D229" s="1602"/>
      <c r="E229" s="1603"/>
      <c r="F229" s="1054">
        <v>5000</v>
      </c>
    </row>
    <row r="230" spans="1:6" ht="15">
      <c r="A230" s="1600">
        <v>3932</v>
      </c>
      <c r="B230" s="1600"/>
      <c r="C230" s="1601" t="s">
        <v>189</v>
      </c>
      <c r="D230" s="1602"/>
      <c r="E230" s="1603"/>
      <c r="F230" s="1054">
        <v>50000</v>
      </c>
    </row>
    <row r="231" spans="1:6" ht="15">
      <c r="A231" s="1600">
        <v>3972</v>
      </c>
      <c r="B231" s="1600"/>
      <c r="C231" s="1601" t="s">
        <v>924</v>
      </c>
      <c r="D231" s="1602"/>
      <c r="E231" s="1603"/>
      <c r="F231" s="1054">
        <v>27500</v>
      </c>
    </row>
    <row r="232" spans="1:6" ht="12.75">
      <c r="A232" s="1605" t="s">
        <v>925</v>
      </c>
      <c r="B232" s="1604" t="s">
        <v>926</v>
      </c>
      <c r="C232" s="1604"/>
      <c r="D232" s="1604"/>
      <c r="E232" s="1604"/>
      <c r="F232" s="1615">
        <f>SUM(F235:F237)</f>
        <v>26500</v>
      </c>
    </row>
    <row r="233" spans="1:6" ht="12.75">
      <c r="A233" s="1605"/>
      <c r="B233" s="1604"/>
      <c r="C233" s="1604"/>
      <c r="D233" s="1604"/>
      <c r="E233" s="1604"/>
      <c r="F233" s="1616"/>
    </row>
    <row r="234" spans="1:6" ht="12.75">
      <c r="A234" s="1605"/>
      <c r="B234" s="1604"/>
      <c r="C234" s="1604"/>
      <c r="D234" s="1604"/>
      <c r="E234" s="1604"/>
      <c r="F234" s="1617"/>
    </row>
    <row r="235" spans="1:6" ht="15">
      <c r="A235" s="1600">
        <v>3146</v>
      </c>
      <c r="B235" s="1600"/>
      <c r="C235" s="1601" t="s">
        <v>489</v>
      </c>
      <c r="D235" s="1602"/>
      <c r="E235" s="1603"/>
      <c r="F235" s="1054">
        <v>10500</v>
      </c>
    </row>
    <row r="236" spans="1:6" ht="15">
      <c r="A236" s="1600">
        <v>3921</v>
      </c>
      <c r="B236" s="1600"/>
      <c r="C236" s="1601" t="s">
        <v>493</v>
      </c>
      <c r="D236" s="1602"/>
      <c r="E236" s="1603"/>
      <c r="F236" s="1054">
        <v>6000</v>
      </c>
    </row>
    <row r="237" spans="1:6" ht="15">
      <c r="A237" s="1600">
        <v>3929</v>
      </c>
      <c r="B237" s="1600"/>
      <c r="C237" s="1601" t="s">
        <v>927</v>
      </c>
      <c r="D237" s="1602"/>
      <c r="E237" s="1603"/>
      <c r="F237" s="1054">
        <v>10000</v>
      </c>
    </row>
    <row r="238" spans="1:6" ht="12.75">
      <c r="A238" s="1605" t="s">
        <v>928</v>
      </c>
      <c r="B238" s="1604" t="s">
        <v>929</v>
      </c>
      <c r="C238" s="1604"/>
      <c r="D238" s="1604"/>
      <c r="E238" s="1604"/>
      <c r="F238" s="1615">
        <f>SUM(F241)</f>
        <v>8000</v>
      </c>
    </row>
    <row r="239" spans="1:6" ht="12.75">
      <c r="A239" s="1605"/>
      <c r="B239" s="1604"/>
      <c r="C239" s="1604"/>
      <c r="D239" s="1604"/>
      <c r="E239" s="1604"/>
      <c r="F239" s="1616"/>
    </row>
    <row r="240" spans="1:6" ht="12.75">
      <c r="A240" s="1605"/>
      <c r="B240" s="1604"/>
      <c r="C240" s="1604"/>
      <c r="D240" s="1604"/>
      <c r="E240" s="1604"/>
      <c r="F240" s="1617"/>
    </row>
    <row r="241" spans="1:6" ht="15">
      <c r="A241" s="1600">
        <v>3145</v>
      </c>
      <c r="B241" s="1600"/>
      <c r="C241" s="1601" t="s">
        <v>930</v>
      </c>
      <c r="D241" s="1602"/>
      <c r="E241" s="1603"/>
      <c r="F241" s="1054">
        <v>8000</v>
      </c>
    </row>
    <row r="242" spans="1:6" ht="12.75">
      <c r="A242" s="1605" t="s">
        <v>931</v>
      </c>
      <c r="B242" s="1604" t="s">
        <v>932</v>
      </c>
      <c r="C242" s="1604"/>
      <c r="D242" s="1604"/>
      <c r="E242" s="1604"/>
      <c r="F242" s="1615">
        <f>SUM(F245)</f>
        <v>15000</v>
      </c>
    </row>
    <row r="243" spans="1:6" ht="12.75">
      <c r="A243" s="1605"/>
      <c r="B243" s="1604"/>
      <c r="C243" s="1604"/>
      <c r="D243" s="1604"/>
      <c r="E243" s="1604"/>
      <c r="F243" s="1616"/>
    </row>
    <row r="244" spans="1:6" ht="12.75">
      <c r="A244" s="1605"/>
      <c r="B244" s="1604"/>
      <c r="C244" s="1604"/>
      <c r="D244" s="1604"/>
      <c r="E244" s="1604"/>
      <c r="F244" s="1617"/>
    </row>
    <row r="245" spans="1:6" ht="15">
      <c r="A245" s="1600">
        <v>3423</v>
      </c>
      <c r="B245" s="1600"/>
      <c r="C245" s="1601" t="s">
        <v>142</v>
      </c>
      <c r="D245" s="1602"/>
      <c r="E245" s="1603"/>
      <c r="F245" s="1054">
        <v>15000</v>
      </c>
    </row>
    <row r="246" spans="1:6" ht="12.75">
      <c r="A246" s="1605" t="s">
        <v>933</v>
      </c>
      <c r="B246" s="1604" t="s">
        <v>934</v>
      </c>
      <c r="C246" s="1604"/>
      <c r="D246" s="1604"/>
      <c r="E246" s="1604"/>
      <c r="F246" s="1615">
        <f>SUM(F249:F250)</f>
        <v>1164923</v>
      </c>
    </row>
    <row r="247" spans="1:6" ht="12.75">
      <c r="A247" s="1605"/>
      <c r="B247" s="1604"/>
      <c r="C247" s="1604"/>
      <c r="D247" s="1604"/>
      <c r="E247" s="1604"/>
      <c r="F247" s="1616"/>
    </row>
    <row r="248" spans="1:6" ht="12.75">
      <c r="A248" s="1605"/>
      <c r="B248" s="1604"/>
      <c r="C248" s="1604"/>
      <c r="D248" s="1604"/>
      <c r="E248" s="1604"/>
      <c r="F248" s="1617"/>
    </row>
    <row r="249" spans="1:7" ht="15">
      <c r="A249" s="1600">
        <v>2499</v>
      </c>
      <c r="B249" s="1600"/>
      <c r="C249" s="1601" t="s">
        <v>935</v>
      </c>
      <c r="D249" s="1602"/>
      <c r="E249" s="1603"/>
      <c r="F249" s="1054">
        <v>1155753</v>
      </c>
      <c r="G249" s="60"/>
    </row>
    <row r="250" spans="1:6" ht="15">
      <c r="A250" s="1600">
        <v>3147</v>
      </c>
      <c r="B250" s="1600"/>
      <c r="C250" s="1601" t="s">
        <v>1047</v>
      </c>
      <c r="D250" s="1602"/>
      <c r="E250" s="1603"/>
      <c r="F250" s="1061">
        <v>9170</v>
      </c>
    </row>
    <row r="251" spans="1:6" ht="12.75">
      <c r="A251" s="1605" t="s">
        <v>936</v>
      </c>
      <c r="B251" s="1604" t="s">
        <v>937</v>
      </c>
      <c r="C251" s="1604"/>
      <c r="D251" s="1604"/>
      <c r="E251" s="1604"/>
      <c r="F251" s="1615">
        <f>SUM(F254:F254)</f>
        <v>70320</v>
      </c>
    </row>
    <row r="252" spans="1:6" ht="12.75">
      <c r="A252" s="1605"/>
      <c r="B252" s="1604"/>
      <c r="C252" s="1604"/>
      <c r="D252" s="1604"/>
      <c r="E252" s="1604"/>
      <c r="F252" s="1616"/>
    </row>
    <row r="253" spans="1:6" ht="12.75">
      <c r="A253" s="1605"/>
      <c r="B253" s="1604"/>
      <c r="C253" s="1604"/>
      <c r="D253" s="1604"/>
      <c r="E253" s="1604"/>
      <c r="F253" s="1617"/>
    </row>
    <row r="254" spans="1:6" ht="15">
      <c r="A254" s="1600">
        <v>2499</v>
      </c>
      <c r="B254" s="1600"/>
      <c r="C254" s="1601" t="s">
        <v>935</v>
      </c>
      <c r="D254" s="1602"/>
      <c r="E254" s="1603"/>
      <c r="F254" s="1054">
        <v>70320</v>
      </c>
    </row>
    <row r="255" spans="1:6" ht="12.75">
      <c r="A255" s="1605" t="s">
        <v>938</v>
      </c>
      <c r="B255" s="1604" t="s">
        <v>939</v>
      </c>
      <c r="C255" s="1604"/>
      <c r="D255" s="1604"/>
      <c r="E255" s="1604"/>
      <c r="F255" s="1615">
        <f>SUM(F258)</f>
        <v>8500</v>
      </c>
    </row>
    <row r="256" spans="1:6" ht="12.75">
      <c r="A256" s="1605"/>
      <c r="B256" s="1604"/>
      <c r="C256" s="1604"/>
      <c r="D256" s="1604"/>
      <c r="E256" s="1604"/>
      <c r="F256" s="1616"/>
    </row>
    <row r="257" spans="1:6" ht="12.75">
      <c r="A257" s="1605"/>
      <c r="B257" s="1604"/>
      <c r="C257" s="1604"/>
      <c r="D257" s="1604"/>
      <c r="E257" s="1604"/>
      <c r="F257" s="1617"/>
    </row>
    <row r="258" spans="1:6" ht="15">
      <c r="A258" s="1600">
        <v>3141</v>
      </c>
      <c r="B258" s="1600"/>
      <c r="C258" s="1601" t="s">
        <v>940</v>
      </c>
      <c r="D258" s="1602"/>
      <c r="E258" s="1603"/>
      <c r="F258" s="1054">
        <v>8500</v>
      </c>
    </row>
    <row r="259" spans="1:6" ht="12" customHeight="1">
      <c r="A259" s="1614" t="s">
        <v>941</v>
      </c>
      <c r="B259" s="1620" t="s">
        <v>942</v>
      </c>
      <c r="C259" s="1621"/>
      <c r="D259" s="1621"/>
      <c r="E259" s="1622"/>
      <c r="F259" s="1615">
        <f>SUM(F262:F262)</f>
        <v>588409</v>
      </c>
    </row>
    <row r="260" spans="1:6" ht="12" customHeight="1">
      <c r="A260" s="1618"/>
      <c r="B260" s="1623"/>
      <c r="C260" s="1624"/>
      <c r="D260" s="1624"/>
      <c r="E260" s="1625"/>
      <c r="F260" s="1629"/>
    </row>
    <row r="261" spans="1:6" ht="12" customHeight="1">
      <c r="A261" s="1619"/>
      <c r="B261" s="1626"/>
      <c r="C261" s="1627"/>
      <c r="D261" s="1627"/>
      <c r="E261" s="1628"/>
      <c r="F261" s="1630"/>
    </row>
    <row r="262" spans="1:6" ht="15">
      <c r="A262" s="1631">
        <v>2795</v>
      </c>
      <c r="B262" s="1632"/>
      <c r="C262" s="1601" t="s">
        <v>897</v>
      </c>
      <c r="D262" s="1602"/>
      <c r="E262" s="1603"/>
      <c r="F262" s="1054">
        <v>588409</v>
      </c>
    </row>
    <row r="263" spans="1:6" ht="12.75">
      <c r="A263" s="1605" t="s">
        <v>943</v>
      </c>
      <c r="B263" s="1604" t="s">
        <v>944</v>
      </c>
      <c r="C263" s="1604"/>
      <c r="D263" s="1604"/>
      <c r="E263" s="1604"/>
      <c r="F263" s="1615">
        <f>SUM(F266:F268)</f>
        <v>28500</v>
      </c>
    </row>
    <row r="264" spans="1:6" ht="12.75">
      <c r="A264" s="1605"/>
      <c r="B264" s="1604"/>
      <c r="C264" s="1604"/>
      <c r="D264" s="1604"/>
      <c r="E264" s="1604"/>
      <c r="F264" s="1616"/>
    </row>
    <row r="265" spans="1:6" ht="12.75">
      <c r="A265" s="1605"/>
      <c r="B265" s="1604"/>
      <c r="C265" s="1604"/>
      <c r="D265" s="1604"/>
      <c r="E265" s="1604"/>
      <c r="F265" s="1617"/>
    </row>
    <row r="266" spans="1:6" ht="15">
      <c r="A266" s="1600">
        <v>3142</v>
      </c>
      <c r="B266" s="1600"/>
      <c r="C266" s="1601" t="s">
        <v>28</v>
      </c>
      <c r="D266" s="1602"/>
      <c r="E266" s="1603"/>
      <c r="F266" s="1054">
        <v>11500</v>
      </c>
    </row>
    <row r="267" spans="1:6" ht="15">
      <c r="A267" s="1600">
        <v>3143</v>
      </c>
      <c r="B267" s="1600"/>
      <c r="C267" s="1601" t="s">
        <v>36</v>
      </c>
      <c r="D267" s="1602"/>
      <c r="E267" s="1603"/>
      <c r="F267" s="1054">
        <v>12000</v>
      </c>
    </row>
    <row r="268" spans="1:6" ht="15">
      <c r="A268" s="1600">
        <v>3934</v>
      </c>
      <c r="B268" s="1600"/>
      <c r="C268" s="1601" t="s">
        <v>424</v>
      </c>
      <c r="D268" s="1602"/>
      <c r="E268" s="1603"/>
      <c r="F268" s="1061">
        <v>5000</v>
      </c>
    </row>
    <row r="269" spans="1:6" ht="12.75">
      <c r="A269" s="1605" t="s">
        <v>945</v>
      </c>
      <c r="B269" s="1604" t="s">
        <v>946</v>
      </c>
      <c r="C269" s="1604"/>
      <c r="D269" s="1604"/>
      <c r="E269" s="1604"/>
      <c r="F269" s="1615">
        <f>SUM(F272)</f>
        <v>3840</v>
      </c>
    </row>
    <row r="270" spans="1:6" ht="12.75">
      <c r="A270" s="1605"/>
      <c r="B270" s="1604"/>
      <c r="C270" s="1604"/>
      <c r="D270" s="1604"/>
      <c r="E270" s="1604"/>
      <c r="F270" s="1616"/>
    </row>
    <row r="271" spans="1:6" ht="12.75">
      <c r="A271" s="1605"/>
      <c r="B271" s="1604"/>
      <c r="C271" s="1604"/>
      <c r="D271" s="1604"/>
      <c r="E271" s="1604"/>
      <c r="F271" s="1617"/>
    </row>
    <row r="272" spans="1:6" ht="15">
      <c r="A272" s="1600">
        <v>3349</v>
      </c>
      <c r="B272" s="1600"/>
      <c r="C272" s="1601" t="s">
        <v>947</v>
      </c>
      <c r="D272" s="1602"/>
      <c r="E272" s="1603"/>
      <c r="F272" s="1054">
        <v>3840</v>
      </c>
    </row>
    <row r="273" spans="1:6" ht="12.75">
      <c r="A273" s="1605" t="s">
        <v>948</v>
      </c>
      <c r="B273" s="1604" t="s">
        <v>949</v>
      </c>
      <c r="C273" s="1604"/>
      <c r="D273" s="1604"/>
      <c r="E273" s="1604"/>
      <c r="F273" s="1615">
        <f>SUM(F276:F276)</f>
        <v>400</v>
      </c>
    </row>
    <row r="274" spans="1:6" ht="12.75">
      <c r="A274" s="1605"/>
      <c r="B274" s="1604"/>
      <c r="C274" s="1604"/>
      <c r="D274" s="1604"/>
      <c r="E274" s="1604"/>
      <c r="F274" s="1616"/>
    </row>
    <row r="275" spans="1:6" ht="12.75">
      <c r="A275" s="1605"/>
      <c r="B275" s="1604"/>
      <c r="C275" s="1604"/>
      <c r="D275" s="1604"/>
      <c r="E275" s="1604"/>
      <c r="F275" s="1617"/>
    </row>
    <row r="276" spans="1:6" ht="15">
      <c r="A276" s="1600">
        <v>3348</v>
      </c>
      <c r="B276" s="1600"/>
      <c r="C276" s="1601" t="s">
        <v>176</v>
      </c>
      <c r="D276" s="1602"/>
      <c r="E276" s="1603"/>
      <c r="F276" s="1054">
        <v>400</v>
      </c>
    </row>
    <row r="277" spans="1:6" ht="12.75">
      <c r="A277" s="1605" t="s">
        <v>950</v>
      </c>
      <c r="B277" s="1604" t="s">
        <v>951</v>
      </c>
      <c r="C277" s="1604"/>
      <c r="D277" s="1604"/>
      <c r="E277" s="1604"/>
      <c r="F277" s="1615">
        <f>SUM(F280:F283)</f>
        <v>9435</v>
      </c>
    </row>
    <row r="278" spans="1:6" ht="12.75">
      <c r="A278" s="1605"/>
      <c r="B278" s="1604"/>
      <c r="C278" s="1604"/>
      <c r="D278" s="1604"/>
      <c r="E278" s="1604"/>
      <c r="F278" s="1616"/>
    </row>
    <row r="279" spans="1:6" ht="12.75">
      <c r="A279" s="1605"/>
      <c r="B279" s="1604"/>
      <c r="C279" s="1604"/>
      <c r="D279" s="1604"/>
      <c r="E279" s="1604"/>
      <c r="F279" s="1617"/>
    </row>
    <row r="280" spans="1:6" ht="15">
      <c r="A280" s="1600">
        <v>3341</v>
      </c>
      <c r="B280" s="1600"/>
      <c r="C280" s="1601" t="s">
        <v>394</v>
      </c>
      <c r="D280" s="1602"/>
      <c r="E280" s="1603"/>
      <c r="F280" s="1054">
        <v>1785</v>
      </c>
    </row>
    <row r="281" spans="1:6" ht="15">
      <c r="A281" s="1600">
        <v>3342</v>
      </c>
      <c r="B281" s="1600"/>
      <c r="C281" s="1601" t="s">
        <v>476</v>
      </c>
      <c r="D281" s="1602"/>
      <c r="E281" s="1603"/>
      <c r="F281" s="1054">
        <v>880</v>
      </c>
    </row>
    <row r="282" spans="1:6" ht="15">
      <c r="A282" s="1600">
        <v>3347</v>
      </c>
      <c r="B282" s="1600"/>
      <c r="C282" s="1601" t="s">
        <v>118</v>
      </c>
      <c r="D282" s="1602"/>
      <c r="E282" s="1603"/>
      <c r="F282" s="1054">
        <v>2000</v>
      </c>
    </row>
    <row r="283" spans="1:6" ht="15">
      <c r="A283" s="1600">
        <v>3350</v>
      </c>
      <c r="B283" s="1600"/>
      <c r="C283" s="1601" t="s">
        <v>1179</v>
      </c>
      <c r="D283" s="1602"/>
      <c r="E283" s="1603"/>
      <c r="F283" s="1061">
        <v>4770</v>
      </c>
    </row>
    <row r="284" spans="1:6" ht="12.75">
      <c r="A284" s="1605" t="s">
        <v>952</v>
      </c>
      <c r="B284" s="1604" t="s">
        <v>953</v>
      </c>
      <c r="C284" s="1604"/>
      <c r="D284" s="1604"/>
      <c r="E284" s="1604"/>
      <c r="F284" s="1615">
        <f>SUM(F287)</f>
        <v>300</v>
      </c>
    </row>
    <row r="285" spans="1:6" ht="12.75">
      <c r="A285" s="1605"/>
      <c r="B285" s="1604"/>
      <c r="C285" s="1604"/>
      <c r="D285" s="1604"/>
      <c r="E285" s="1604"/>
      <c r="F285" s="1616"/>
    </row>
    <row r="286" spans="1:6" ht="12.75">
      <c r="A286" s="1605"/>
      <c r="B286" s="1604"/>
      <c r="C286" s="1604"/>
      <c r="D286" s="1604"/>
      <c r="E286" s="1604"/>
      <c r="F286" s="1617"/>
    </row>
    <row r="287" spans="1:6" ht="15">
      <c r="A287" s="1600">
        <v>3345</v>
      </c>
      <c r="B287" s="1600"/>
      <c r="C287" s="1601" t="s">
        <v>954</v>
      </c>
      <c r="D287" s="1602"/>
      <c r="E287" s="1603"/>
      <c r="F287" s="1054">
        <v>300</v>
      </c>
    </row>
    <row r="288" spans="1:6" ht="12.75">
      <c r="A288" s="1605" t="s">
        <v>955</v>
      </c>
      <c r="B288" s="1604" t="s">
        <v>956</v>
      </c>
      <c r="C288" s="1604"/>
      <c r="D288" s="1604"/>
      <c r="E288" s="1604"/>
      <c r="F288" s="1615">
        <f>SUM(F291)</f>
        <v>921278</v>
      </c>
    </row>
    <row r="289" spans="1:6" ht="12.75">
      <c r="A289" s="1605"/>
      <c r="B289" s="1604"/>
      <c r="C289" s="1604"/>
      <c r="D289" s="1604"/>
      <c r="E289" s="1604"/>
      <c r="F289" s="1616"/>
    </row>
    <row r="290" spans="1:6" ht="12.75">
      <c r="A290" s="1605"/>
      <c r="B290" s="1604"/>
      <c r="C290" s="1604"/>
      <c r="D290" s="1604"/>
      <c r="E290" s="1604"/>
      <c r="F290" s="1617"/>
    </row>
    <row r="291" spans="1:6" ht="15">
      <c r="A291" s="1600">
        <v>2875</v>
      </c>
      <c r="B291" s="1600"/>
      <c r="C291" s="1601" t="s">
        <v>310</v>
      </c>
      <c r="D291" s="1602"/>
      <c r="E291" s="1603"/>
      <c r="F291" s="1054">
        <v>921278</v>
      </c>
    </row>
    <row r="292" spans="1:6" ht="12.75">
      <c r="A292" s="1605" t="s">
        <v>957</v>
      </c>
      <c r="B292" s="1604" t="s">
        <v>958</v>
      </c>
      <c r="C292" s="1604"/>
      <c r="D292" s="1604"/>
      <c r="E292" s="1604"/>
      <c r="F292" s="1615">
        <f>SUM(F295)</f>
        <v>14000</v>
      </c>
    </row>
    <row r="293" spans="1:6" ht="12.75">
      <c r="A293" s="1605"/>
      <c r="B293" s="1604"/>
      <c r="C293" s="1604"/>
      <c r="D293" s="1604"/>
      <c r="E293" s="1604"/>
      <c r="F293" s="1616"/>
    </row>
    <row r="294" spans="1:6" ht="12.75">
      <c r="A294" s="1605"/>
      <c r="B294" s="1604"/>
      <c r="C294" s="1604"/>
      <c r="D294" s="1604"/>
      <c r="E294" s="1604"/>
      <c r="F294" s="1617"/>
    </row>
    <row r="295" spans="1:6" ht="15">
      <c r="A295" s="1600">
        <v>3355</v>
      </c>
      <c r="B295" s="1600"/>
      <c r="C295" s="1601" t="s">
        <v>37</v>
      </c>
      <c r="D295" s="1602"/>
      <c r="E295" s="1603"/>
      <c r="F295" s="1054">
        <v>14000</v>
      </c>
    </row>
    <row r="296" spans="1:6" ht="12" customHeight="1">
      <c r="A296" s="1605" t="s">
        <v>959</v>
      </c>
      <c r="B296" s="1604" t="s">
        <v>960</v>
      </c>
      <c r="C296" s="1604"/>
      <c r="D296" s="1604"/>
      <c r="E296" s="1604"/>
      <c r="F296" s="1615">
        <f>SUM(F299)</f>
        <v>576620</v>
      </c>
    </row>
    <row r="297" spans="1:6" ht="12" customHeight="1">
      <c r="A297" s="1605"/>
      <c r="B297" s="1604"/>
      <c r="C297" s="1604"/>
      <c r="D297" s="1604"/>
      <c r="E297" s="1604"/>
      <c r="F297" s="1616"/>
    </row>
    <row r="298" spans="1:6" ht="12" customHeight="1">
      <c r="A298" s="1605"/>
      <c r="B298" s="1604"/>
      <c r="C298" s="1604"/>
      <c r="D298" s="1604"/>
      <c r="E298" s="1604"/>
      <c r="F298" s="1617"/>
    </row>
    <row r="299" spans="1:6" ht="15">
      <c r="A299" s="1600">
        <v>2850</v>
      </c>
      <c r="B299" s="1600"/>
      <c r="C299" s="1601" t="s">
        <v>961</v>
      </c>
      <c r="D299" s="1602"/>
      <c r="E299" s="1603"/>
      <c r="F299" s="1054">
        <v>576620</v>
      </c>
    </row>
    <row r="300" spans="1:6" ht="12.75">
      <c r="A300" s="1605" t="s">
        <v>962</v>
      </c>
      <c r="B300" s="1604" t="s">
        <v>963</v>
      </c>
      <c r="C300" s="1604"/>
      <c r="D300" s="1604"/>
      <c r="E300" s="1604"/>
      <c r="F300" s="1615">
        <f>SUM(F303:F303)</f>
        <v>13000</v>
      </c>
    </row>
    <row r="301" spans="1:6" ht="12.75">
      <c r="A301" s="1605"/>
      <c r="B301" s="1604"/>
      <c r="C301" s="1604"/>
      <c r="D301" s="1604"/>
      <c r="E301" s="1604"/>
      <c r="F301" s="1616"/>
    </row>
    <row r="302" spans="1:6" ht="12.75">
      <c r="A302" s="1605"/>
      <c r="B302" s="1604"/>
      <c r="C302" s="1604"/>
      <c r="D302" s="1604"/>
      <c r="E302" s="1604"/>
      <c r="F302" s="1617"/>
    </row>
    <row r="303" spans="1:6" ht="15">
      <c r="A303" s="1600">
        <v>2850</v>
      </c>
      <c r="B303" s="1600"/>
      <c r="C303" s="1601" t="s">
        <v>961</v>
      </c>
      <c r="D303" s="1602"/>
      <c r="E303" s="1603"/>
      <c r="F303" s="1054">
        <v>13000</v>
      </c>
    </row>
    <row r="304" spans="1:6" ht="12.75">
      <c r="A304" s="1605" t="s">
        <v>964</v>
      </c>
      <c r="B304" s="1604" t="s">
        <v>965</v>
      </c>
      <c r="C304" s="1604"/>
      <c r="D304" s="1604"/>
      <c r="E304" s="1604"/>
      <c r="F304" s="1615">
        <f>SUM(F307)</f>
        <v>4800</v>
      </c>
    </row>
    <row r="305" spans="1:6" ht="12.75">
      <c r="A305" s="1605"/>
      <c r="B305" s="1604"/>
      <c r="C305" s="1604"/>
      <c r="D305" s="1604"/>
      <c r="E305" s="1604"/>
      <c r="F305" s="1616"/>
    </row>
    <row r="306" spans="1:6" ht="12.75">
      <c r="A306" s="1605"/>
      <c r="B306" s="1604"/>
      <c r="C306" s="1604"/>
      <c r="D306" s="1604"/>
      <c r="E306" s="1604"/>
      <c r="F306" s="1617"/>
    </row>
    <row r="307" spans="1:6" ht="15">
      <c r="A307" s="1600">
        <v>2850</v>
      </c>
      <c r="B307" s="1600"/>
      <c r="C307" s="1601" t="s">
        <v>961</v>
      </c>
      <c r="D307" s="1602"/>
      <c r="E307" s="1603"/>
      <c r="F307" s="1054">
        <v>4800</v>
      </c>
    </row>
    <row r="308" spans="1:6" ht="12.75">
      <c r="A308" s="1605" t="s">
        <v>966</v>
      </c>
      <c r="B308" s="1604" t="s">
        <v>967</v>
      </c>
      <c r="C308" s="1604"/>
      <c r="D308" s="1604"/>
      <c r="E308" s="1604"/>
      <c r="F308" s="1615">
        <f>SUM(F311:F314)</f>
        <v>12500</v>
      </c>
    </row>
    <row r="309" spans="1:6" ht="12.75">
      <c r="A309" s="1605"/>
      <c r="B309" s="1604"/>
      <c r="C309" s="1604"/>
      <c r="D309" s="1604"/>
      <c r="E309" s="1604"/>
      <c r="F309" s="1616"/>
    </row>
    <row r="310" spans="1:6" ht="12.75">
      <c r="A310" s="1605"/>
      <c r="B310" s="1604"/>
      <c r="C310" s="1604"/>
      <c r="D310" s="1604"/>
      <c r="E310" s="1604"/>
      <c r="F310" s="1617"/>
    </row>
    <row r="311" spans="1:6" ht="15">
      <c r="A311" s="1600">
        <v>3307</v>
      </c>
      <c r="B311" s="1600"/>
      <c r="C311" s="1601" t="s">
        <v>205</v>
      </c>
      <c r="D311" s="1602"/>
      <c r="E311" s="1603"/>
      <c r="F311" s="1054">
        <v>4000</v>
      </c>
    </row>
    <row r="312" spans="1:6" ht="15">
      <c r="A312" s="1600">
        <v>3319</v>
      </c>
      <c r="B312" s="1600"/>
      <c r="C312" s="1601" t="s">
        <v>17</v>
      </c>
      <c r="D312" s="1602"/>
      <c r="E312" s="1603"/>
      <c r="F312" s="1054"/>
    </row>
    <row r="313" spans="1:6" ht="15">
      <c r="A313" s="1600">
        <v>3320</v>
      </c>
      <c r="B313" s="1600"/>
      <c r="C313" s="1601" t="s">
        <v>8</v>
      </c>
      <c r="D313" s="1602"/>
      <c r="E313" s="1603"/>
      <c r="F313" s="1054">
        <v>1000</v>
      </c>
    </row>
    <row r="314" spans="1:6" ht="15">
      <c r="A314" s="1631">
        <v>3323</v>
      </c>
      <c r="B314" s="1632"/>
      <c r="C314" s="1601" t="s">
        <v>364</v>
      </c>
      <c r="D314" s="1602"/>
      <c r="E314" s="1603"/>
      <c r="F314" s="1054">
        <v>7500</v>
      </c>
    </row>
    <row r="315" spans="1:6" ht="12.75">
      <c r="A315" s="1605" t="s">
        <v>968</v>
      </c>
      <c r="B315" s="1604" t="s">
        <v>969</v>
      </c>
      <c r="C315" s="1604"/>
      <c r="D315" s="1604"/>
      <c r="E315" s="1604"/>
      <c r="F315" s="1615">
        <f>SUM(F318:F322)</f>
        <v>49000</v>
      </c>
    </row>
    <row r="316" spans="1:6" ht="12.75">
      <c r="A316" s="1605"/>
      <c r="B316" s="1604"/>
      <c r="C316" s="1604"/>
      <c r="D316" s="1604"/>
      <c r="E316" s="1604"/>
      <c r="F316" s="1616"/>
    </row>
    <row r="317" spans="1:6" ht="12.75">
      <c r="A317" s="1605"/>
      <c r="B317" s="1604"/>
      <c r="C317" s="1604"/>
      <c r="D317" s="1604"/>
      <c r="E317" s="1604"/>
      <c r="F317" s="1617"/>
    </row>
    <row r="318" spans="1:6" ht="15">
      <c r="A318" s="1600">
        <v>3305</v>
      </c>
      <c r="B318" s="1600"/>
      <c r="C318" s="1601" t="s">
        <v>203</v>
      </c>
      <c r="D318" s="1602"/>
      <c r="E318" s="1603"/>
      <c r="F318" s="1054">
        <v>11000</v>
      </c>
    </row>
    <row r="319" spans="1:6" ht="15">
      <c r="A319" s="1600">
        <v>3310</v>
      </c>
      <c r="B319" s="1600"/>
      <c r="C319" s="1601" t="s">
        <v>407</v>
      </c>
      <c r="D319" s="1602"/>
      <c r="E319" s="1603"/>
      <c r="F319" s="1054">
        <v>14000</v>
      </c>
    </row>
    <row r="320" spans="1:6" ht="15">
      <c r="A320" s="1600">
        <v>3311</v>
      </c>
      <c r="B320" s="1600"/>
      <c r="C320" s="1601" t="s">
        <v>138</v>
      </c>
      <c r="D320" s="1602"/>
      <c r="E320" s="1603"/>
      <c r="F320" s="1054">
        <v>9000</v>
      </c>
    </row>
    <row r="321" spans="1:6" ht="15">
      <c r="A321" s="1600">
        <v>3315</v>
      </c>
      <c r="B321" s="1600"/>
      <c r="C321" s="1601" t="s">
        <v>11</v>
      </c>
      <c r="D321" s="1602"/>
      <c r="E321" s="1603"/>
      <c r="F321" s="1054">
        <v>10000</v>
      </c>
    </row>
    <row r="322" spans="1:6" ht="15">
      <c r="A322" s="1600">
        <v>3316</v>
      </c>
      <c r="B322" s="1600"/>
      <c r="C322" s="1601" t="s">
        <v>139</v>
      </c>
      <c r="D322" s="1602"/>
      <c r="E322" s="1603"/>
      <c r="F322" s="1054">
        <v>5000</v>
      </c>
    </row>
    <row r="323" spans="1:6" ht="12.75">
      <c r="A323" s="1605" t="s">
        <v>970</v>
      </c>
      <c r="B323" s="1604" t="s">
        <v>971</v>
      </c>
      <c r="C323" s="1604"/>
      <c r="D323" s="1604"/>
      <c r="E323" s="1604"/>
      <c r="F323" s="1615">
        <f>SUM(F326:F327)</f>
        <v>26761</v>
      </c>
    </row>
    <row r="324" spans="1:6" ht="12.75">
      <c r="A324" s="1605"/>
      <c r="B324" s="1604"/>
      <c r="C324" s="1604"/>
      <c r="D324" s="1604"/>
      <c r="E324" s="1604"/>
      <c r="F324" s="1616"/>
    </row>
    <row r="325" spans="1:6" ht="12.75">
      <c r="A325" s="1605"/>
      <c r="B325" s="1604"/>
      <c r="C325" s="1604"/>
      <c r="D325" s="1604"/>
      <c r="E325" s="1604"/>
      <c r="F325" s="1617"/>
    </row>
    <row r="326" spans="1:6" ht="15">
      <c r="A326" s="1600">
        <v>3343</v>
      </c>
      <c r="B326" s="1600"/>
      <c r="C326" s="1601" t="s">
        <v>972</v>
      </c>
      <c r="D326" s="1602"/>
      <c r="E326" s="1603"/>
      <c r="F326" s="1054"/>
    </row>
    <row r="327" spans="1:6" ht="15">
      <c r="A327" s="1600">
        <v>2875</v>
      </c>
      <c r="B327" s="1600"/>
      <c r="C327" s="1056" t="s">
        <v>310</v>
      </c>
      <c r="D327" s="1057"/>
      <c r="E327" s="1058"/>
      <c r="F327" s="1061">
        <v>26761</v>
      </c>
    </row>
    <row r="328" spans="1:6" ht="12" customHeight="1">
      <c r="A328" s="1605" t="s">
        <v>973</v>
      </c>
      <c r="B328" s="1604" t="s">
        <v>974</v>
      </c>
      <c r="C328" s="1604"/>
      <c r="D328" s="1604"/>
      <c r="E328" s="1604"/>
      <c r="F328" s="1615">
        <f>SUM(F331:F331)</f>
        <v>1540</v>
      </c>
    </row>
    <row r="329" spans="1:6" ht="12" customHeight="1">
      <c r="A329" s="1605"/>
      <c r="B329" s="1604"/>
      <c r="C329" s="1604"/>
      <c r="D329" s="1604"/>
      <c r="E329" s="1604"/>
      <c r="F329" s="1616"/>
    </row>
    <row r="330" spans="1:6" ht="12" customHeight="1">
      <c r="A330" s="1605"/>
      <c r="B330" s="1604"/>
      <c r="C330" s="1604"/>
      <c r="D330" s="1604"/>
      <c r="E330" s="1604"/>
      <c r="F330" s="1617"/>
    </row>
    <row r="331" spans="1:6" ht="15">
      <c r="A331" s="1600">
        <v>3344</v>
      </c>
      <c r="B331" s="1600"/>
      <c r="C331" s="1601" t="s">
        <v>275</v>
      </c>
      <c r="D331" s="1602"/>
      <c r="E331" s="1603"/>
      <c r="F331" s="1054">
        <v>1540</v>
      </c>
    </row>
    <row r="332" spans="1:6" ht="12.75">
      <c r="A332" s="1605" t="s">
        <v>975</v>
      </c>
      <c r="B332" s="1604" t="s">
        <v>976</v>
      </c>
      <c r="C332" s="1604"/>
      <c r="D332" s="1604"/>
      <c r="E332" s="1604"/>
      <c r="F332" s="1615">
        <f>SUM(F335:F335)</f>
        <v>3933</v>
      </c>
    </row>
    <row r="333" spans="1:6" ht="12.75">
      <c r="A333" s="1605"/>
      <c r="B333" s="1604"/>
      <c r="C333" s="1604"/>
      <c r="D333" s="1604"/>
      <c r="E333" s="1604"/>
      <c r="F333" s="1616"/>
    </row>
    <row r="334" spans="1:6" ht="12.75">
      <c r="A334" s="1605"/>
      <c r="B334" s="1604"/>
      <c r="C334" s="1604"/>
      <c r="D334" s="1604"/>
      <c r="E334" s="1604"/>
      <c r="F334" s="1617"/>
    </row>
    <row r="335" spans="1:6" ht="15">
      <c r="A335" s="1600">
        <v>3346</v>
      </c>
      <c r="B335" s="1600"/>
      <c r="C335" s="1601" t="s">
        <v>117</v>
      </c>
      <c r="D335" s="1602"/>
      <c r="E335" s="1603"/>
      <c r="F335" s="1054">
        <v>3933</v>
      </c>
    </row>
    <row r="336" spans="1:6" ht="12.75">
      <c r="A336" s="1605" t="s">
        <v>977</v>
      </c>
      <c r="B336" s="1604" t="s">
        <v>491</v>
      </c>
      <c r="C336" s="1604"/>
      <c r="D336" s="1604"/>
      <c r="E336" s="1604"/>
      <c r="F336" s="1615">
        <f>SUM(F339)</f>
        <v>7000</v>
      </c>
    </row>
    <row r="337" spans="1:6" ht="12.75">
      <c r="A337" s="1605"/>
      <c r="B337" s="1604"/>
      <c r="C337" s="1604"/>
      <c r="D337" s="1604"/>
      <c r="E337" s="1604"/>
      <c r="F337" s="1616"/>
    </row>
    <row r="338" spans="1:6" ht="12.75">
      <c r="A338" s="1605"/>
      <c r="B338" s="1604"/>
      <c r="C338" s="1604"/>
      <c r="D338" s="1604"/>
      <c r="E338" s="1604"/>
      <c r="F338" s="1617"/>
    </row>
    <row r="339" spans="1:6" ht="15">
      <c r="A339" s="1600">
        <v>3340</v>
      </c>
      <c r="B339" s="1600"/>
      <c r="C339" s="1601" t="s">
        <v>491</v>
      </c>
      <c r="D339" s="1602"/>
      <c r="E339" s="1603"/>
      <c r="F339" s="1054">
        <v>7000</v>
      </c>
    </row>
    <row r="340" spans="1:6" ht="12.75">
      <c r="A340" s="1605" t="s">
        <v>978</v>
      </c>
      <c r="B340" s="1604" t="s">
        <v>979</v>
      </c>
      <c r="C340" s="1604"/>
      <c r="D340" s="1604"/>
      <c r="E340" s="1604"/>
      <c r="F340" s="1615">
        <f>SUM(F343:F358)</f>
        <v>262500</v>
      </c>
    </row>
    <row r="341" spans="1:6" ht="12.75">
      <c r="A341" s="1605"/>
      <c r="B341" s="1604"/>
      <c r="C341" s="1604"/>
      <c r="D341" s="1604"/>
      <c r="E341" s="1604"/>
      <c r="F341" s="1616"/>
    </row>
    <row r="342" spans="1:6" ht="12.75">
      <c r="A342" s="1605"/>
      <c r="B342" s="1604"/>
      <c r="C342" s="1604"/>
      <c r="D342" s="1604"/>
      <c r="E342" s="1604"/>
      <c r="F342" s="1617"/>
    </row>
    <row r="343" spans="1:6" ht="15">
      <c r="A343" s="1600">
        <v>3081</v>
      </c>
      <c r="B343" s="1600"/>
      <c r="C343" s="1601" t="s">
        <v>144</v>
      </c>
      <c r="D343" s="1602"/>
      <c r="E343" s="1603"/>
      <c r="F343" s="1054">
        <v>22000</v>
      </c>
    </row>
    <row r="344" spans="1:6" ht="15">
      <c r="A344" s="1600">
        <v>3144</v>
      </c>
      <c r="B344" s="1600"/>
      <c r="C344" s="1601" t="s">
        <v>392</v>
      </c>
      <c r="D344" s="1602"/>
      <c r="E344" s="1603"/>
      <c r="F344" s="1054">
        <v>1500</v>
      </c>
    </row>
    <row r="345" spans="1:6" ht="15">
      <c r="A345" s="1600">
        <v>3306</v>
      </c>
      <c r="B345" s="1600"/>
      <c r="C345" s="1601" t="s">
        <v>204</v>
      </c>
      <c r="D345" s="1602"/>
      <c r="E345" s="1603"/>
      <c r="F345" s="1054">
        <v>10000</v>
      </c>
    </row>
    <row r="346" spans="1:6" ht="15">
      <c r="A346" s="1600">
        <v>3312</v>
      </c>
      <c r="B346" s="1600"/>
      <c r="C346" s="1601" t="s">
        <v>390</v>
      </c>
      <c r="D346" s="1602"/>
      <c r="E346" s="1603"/>
      <c r="F346" s="1054">
        <v>20000</v>
      </c>
    </row>
    <row r="347" spans="1:6" ht="15">
      <c r="A347" s="1600">
        <v>3313</v>
      </c>
      <c r="B347" s="1600"/>
      <c r="C347" s="1601" t="s">
        <v>10</v>
      </c>
      <c r="D347" s="1602"/>
      <c r="E347" s="1603"/>
      <c r="F347" s="1054">
        <v>7000</v>
      </c>
    </row>
    <row r="348" spans="1:6" ht="15">
      <c r="A348" s="1600">
        <v>3317</v>
      </c>
      <c r="B348" s="1600"/>
      <c r="C348" s="1601" t="s">
        <v>391</v>
      </c>
      <c r="D348" s="1602"/>
      <c r="E348" s="1603"/>
      <c r="F348" s="1054">
        <v>90000</v>
      </c>
    </row>
    <row r="349" spans="1:6" ht="15">
      <c r="A349" s="1600">
        <v>3322</v>
      </c>
      <c r="B349" s="1600"/>
      <c r="C349" s="1601" t="s">
        <v>405</v>
      </c>
      <c r="D349" s="1602"/>
      <c r="E349" s="1603"/>
      <c r="F349" s="1054">
        <v>9500</v>
      </c>
    </row>
    <row r="350" spans="1:6" ht="15">
      <c r="A350" s="1600">
        <v>3324</v>
      </c>
      <c r="B350" s="1600"/>
      <c r="C350" s="1601" t="s">
        <v>456</v>
      </c>
      <c r="D350" s="1602"/>
      <c r="E350" s="1603"/>
      <c r="F350" s="1054">
        <v>2000</v>
      </c>
    </row>
    <row r="351" spans="1:6" ht="15">
      <c r="A351" s="1600">
        <v>3325</v>
      </c>
      <c r="B351" s="1600"/>
      <c r="C351" s="1056" t="s">
        <v>1061</v>
      </c>
      <c r="D351" s="1057"/>
      <c r="E351" s="1058"/>
      <c r="F351" s="1054">
        <v>40000</v>
      </c>
    </row>
    <row r="352" spans="1:6" ht="15">
      <c r="A352" s="1600">
        <v>3326</v>
      </c>
      <c r="B352" s="1600"/>
      <c r="C352" s="1056" t="s">
        <v>1062</v>
      </c>
      <c r="D352" s="1057"/>
      <c r="E352" s="1058"/>
      <c r="F352" s="1054">
        <v>4000</v>
      </c>
    </row>
    <row r="353" spans="1:6" ht="15">
      <c r="A353" s="1600">
        <v>3327</v>
      </c>
      <c r="B353" s="1600"/>
      <c r="C353" s="1056" t="s">
        <v>1063</v>
      </c>
      <c r="D353" s="1057"/>
      <c r="E353" s="1058"/>
      <c r="F353" s="1054">
        <v>1000</v>
      </c>
    </row>
    <row r="354" spans="1:6" ht="15">
      <c r="A354" s="1600">
        <v>3351</v>
      </c>
      <c r="B354" s="1600"/>
      <c r="C354" s="1601" t="s">
        <v>406</v>
      </c>
      <c r="D354" s="1602"/>
      <c r="E354" s="1603"/>
      <c r="F354" s="1054">
        <v>24500</v>
      </c>
    </row>
    <row r="355" spans="1:6" ht="15">
      <c r="A355" s="1600">
        <v>3352</v>
      </c>
      <c r="B355" s="1600"/>
      <c r="C355" s="1601" t="s">
        <v>477</v>
      </c>
      <c r="D355" s="1602"/>
      <c r="E355" s="1603"/>
      <c r="F355" s="1054">
        <v>22000</v>
      </c>
    </row>
    <row r="356" spans="1:6" ht="15">
      <c r="A356" s="1600">
        <v>3358</v>
      </c>
      <c r="B356" s="1600"/>
      <c r="C356" s="1601" t="s">
        <v>782</v>
      </c>
      <c r="D356" s="1602"/>
      <c r="E356" s="1603"/>
      <c r="F356" s="1054"/>
    </row>
    <row r="357" spans="1:6" ht="15">
      <c r="A357" s="1600">
        <v>3942</v>
      </c>
      <c r="B357" s="1600"/>
      <c r="C357" s="1601" t="s">
        <v>980</v>
      </c>
      <c r="D357" s="1602"/>
      <c r="E357" s="1603"/>
      <c r="F357" s="1054">
        <v>8000</v>
      </c>
    </row>
    <row r="358" spans="1:6" ht="15">
      <c r="A358" s="1600">
        <v>3943</v>
      </c>
      <c r="B358" s="1600"/>
      <c r="C358" s="1601" t="s">
        <v>6</v>
      </c>
      <c r="D358" s="1602"/>
      <c r="E358" s="1603"/>
      <c r="F358" s="1054">
        <v>1000</v>
      </c>
    </row>
    <row r="359" spans="1:6" ht="12" customHeight="1">
      <c r="A359" s="1614" t="s">
        <v>981</v>
      </c>
      <c r="B359" s="1620" t="s">
        <v>982</v>
      </c>
      <c r="C359" s="1621"/>
      <c r="D359" s="1621"/>
      <c r="E359" s="1622"/>
      <c r="F359" s="1615">
        <f>SUM(F362)</f>
        <v>10000</v>
      </c>
    </row>
    <row r="360" spans="1:6" ht="12" customHeight="1">
      <c r="A360" s="1618"/>
      <c r="B360" s="1623"/>
      <c r="C360" s="1624"/>
      <c r="D360" s="1624"/>
      <c r="E360" s="1625"/>
      <c r="F360" s="1616"/>
    </row>
    <row r="361" spans="1:6" ht="12" customHeight="1">
      <c r="A361" s="1619"/>
      <c r="B361" s="1626"/>
      <c r="C361" s="1627"/>
      <c r="D361" s="1627"/>
      <c r="E361" s="1628"/>
      <c r="F361" s="1617"/>
    </row>
    <row r="362" spans="1:6" ht="15">
      <c r="A362" s="1600">
        <v>3202</v>
      </c>
      <c r="B362" s="1600"/>
      <c r="C362" s="1601" t="s">
        <v>287</v>
      </c>
      <c r="D362" s="1602"/>
      <c r="E362" s="1603"/>
      <c r="F362" s="1054">
        <v>10000</v>
      </c>
    </row>
    <row r="363" spans="1:6" ht="13.5" customHeight="1">
      <c r="A363" s="1614" t="s">
        <v>983</v>
      </c>
      <c r="B363" s="1620" t="s">
        <v>984</v>
      </c>
      <c r="C363" s="1621"/>
      <c r="D363" s="1621"/>
      <c r="E363" s="1622"/>
      <c r="F363" s="1615"/>
    </row>
    <row r="364" spans="1:6" ht="13.5" customHeight="1">
      <c r="A364" s="1618"/>
      <c r="B364" s="1623"/>
      <c r="C364" s="1624"/>
      <c r="D364" s="1624"/>
      <c r="E364" s="1625"/>
      <c r="F364" s="1629"/>
    </row>
    <row r="365" spans="1:6" ht="13.5" customHeight="1">
      <c r="A365" s="1619"/>
      <c r="B365" s="1626"/>
      <c r="C365" s="1627"/>
      <c r="D365" s="1627"/>
      <c r="E365" s="1628"/>
      <c r="F365" s="1630"/>
    </row>
    <row r="366" spans="1:6" ht="12.75">
      <c r="A366" s="1614" t="s">
        <v>832</v>
      </c>
      <c r="B366" s="1620" t="s">
        <v>833</v>
      </c>
      <c r="C366" s="1621"/>
      <c r="D366" s="1621"/>
      <c r="E366" s="1622"/>
      <c r="F366" s="1615">
        <f>SUM(F369:F376)</f>
        <v>917603</v>
      </c>
    </row>
    <row r="367" spans="1:6" ht="12.75">
      <c r="A367" s="1618"/>
      <c r="B367" s="1623"/>
      <c r="C367" s="1624"/>
      <c r="D367" s="1624"/>
      <c r="E367" s="1625"/>
      <c r="F367" s="1616"/>
    </row>
    <row r="368" spans="1:6" ht="12.75">
      <c r="A368" s="1619"/>
      <c r="B368" s="1626"/>
      <c r="C368" s="1627"/>
      <c r="D368" s="1627"/>
      <c r="E368" s="1628"/>
      <c r="F368" s="1617"/>
    </row>
    <row r="369" spans="1:6" ht="15">
      <c r="A369" s="1600">
        <v>1806</v>
      </c>
      <c r="B369" s="1600"/>
      <c r="C369" s="1601" t="s">
        <v>1048</v>
      </c>
      <c r="D369" s="1602"/>
      <c r="E369" s="1603"/>
      <c r="F369" s="1063"/>
    </row>
    <row r="370" spans="1:6" ht="15">
      <c r="A370" s="1600">
        <v>1843</v>
      </c>
      <c r="B370" s="1600"/>
      <c r="C370" s="1601" t="s">
        <v>1049</v>
      </c>
      <c r="D370" s="1602"/>
      <c r="E370" s="1603"/>
      <c r="F370" s="1063">
        <v>63789</v>
      </c>
    </row>
    <row r="371" spans="1:6" ht="15">
      <c r="A371" s="1600">
        <v>6110</v>
      </c>
      <c r="B371" s="1600"/>
      <c r="C371" s="1601" t="s">
        <v>985</v>
      </c>
      <c r="D371" s="1602"/>
      <c r="E371" s="1603"/>
      <c r="F371" s="1054">
        <v>82314</v>
      </c>
    </row>
    <row r="372" spans="1:6" ht="15">
      <c r="A372" s="1600">
        <v>6121</v>
      </c>
      <c r="B372" s="1600"/>
      <c r="C372" s="1601" t="s">
        <v>986</v>
      </c>
      <c r="D372" s="1602"/>
      <c r="E372" s="1603"/>
      <c r="F372" s="1054">
        <v>21500</v>
      </c>
    </row>
    <row r="373" spans="1:6" ht="15">
      <c r="A373" s="1600">
        <v>6122</v>
      </c>
      <c r="B373" s="1600"/>
      <c r="C373" s="1601" t="s">
        <v>1153</v>
      </c>
      <c r="D373" s="1602"/>
      <c r="E373" s="1603"/>
      <c r="F373" s="1091">
        <v>50000</v>
      </c>
    </row>
    <row r="374" spans="1:6" ht="15">
      <c r="A374" s="1600">
        <v>6129</v>
      </c>
      <c r="B374" s="1600"/>
      <c r="C374" s="1601" t="s">
        <v>1169</v>
      </c>
      <c r="D374" s="1602"/>
      <c r="E374" s="1603"/>
      <c r="F374" s="1091">
        <v>100000</v>
      </c>
    </row>
    <row r="375" spans="1:6" ht="15">
      <c r="A375" s="1600">
        <v>6130</v>
      </c>
      <c r="B375" s="1600"/>
      <c r="C375" s="1056" t="s">
        <v>1181</v>
      </c>
      <c r="D375" s="1057"/>
      <c r="E375" s="1058"/>
      <c r="F375" s="1091">
        <v>200000</v>
      </c>
    </row>
    <row r="376" spans="1:6" ht="15">
      <c r="A376" s="1600">
        <v>6128</v>
      </c>
      <c r="B376" s="1600"/>
      <c r="C376" s="1601" t="s">
        <v>1170</v>
      </c>
      <c r="D376" s="1602"/>
      <c r="E376" s="1603"/>
      <c r="F376" s="1091">
        <v>400000</v>
      </c>
    </row>
    <row r="377" spans="1:6" ht="12.75" customHeight="1">
      <c r="A377" s="1633" t="s">
        <v>153</v>
      </c>
      <c r="B377" s="1634"/>
      <c r="C377" s="1634"/>
      <c r="D377" s="1634"/>
      <c r="E377" s="1635"/>
      <c r="F377" s="1639">
        <f>SUM(F366+F359+F340+F336+F332+F328+F323+F315+F308+F296+F292+F288+F284+F277+F273+F269+F263+F255+F251+F246+F242+F238+F232+F225+F219+F204+F200+F191+F186+F162+F151+F147+F143+F139+F135+F129+F100+F96+F89+F85+F81+F77+F73+F69+F65+F60+F17+F5++F259+F158+F181+F177+F173+F169+F47+F55+F196+F300+F304+F363+F93+F51)</f>
        <v>18654016</v>
      </c>
    </row>
    <row r="378" spans="1:6" ht="12.75" customHeight="1">
      <c r="A378" s="1636"/>
      <c r="B378" s="1637"/>
      <c r="C378" s="1637"/>
      <c r="D378" s="1637"/>
      <c r="E378" s="1638"/>
      <c r="F378" s="1640"/>
    </row>
  </sheetData>
  <sheetProtection/>
  <mergeCells count="554">
    <mergeCell ref="A156:B156"/>
    <mergeCell ref="C156:E156"/>
    <mergeCell ref="A127:B127"/>
    <mergeCell ref="C127:E127"/>
    <mergeCell ref="C369:E369"/>
    <mergeCell ref="A350:B350"/>
    <mergeCell ref="C350:E350"/>
    <mergeCell ref="A346:B346"/>
    <mergeCell ref="C346:E346"/>
    <mergeCell ref="A344:B344"/>
    <mergeCell ref="A125:B125"/>
    <mergeCell ref="C125:E125"/>
    <mergeCell ref="A126:B126"/>
    <mergeCell ref="C126:E126"/>
    <mergeCell ref="A347:B347"/>
    <mergeCell ref="A370:B370"/>
    <mergeCell ref="C370:E370"/>
    <mergeCell ref="C348:E348"/>
    <mergeCell ref="A343:B343"/>
    <mergeCell ref="C343:E343"/>
    <mergeCell ref="A118:B118"/>
    <mergeCell ref="C358:E358"/>
    <mergeCell ref="A354:B354"/>
    <mergeCell ref="A250:B250"/>
    <mergeCell ref="C250:E250"/>
    <mergeCell ref="A349:B349"/>
    <mergeCell ref="C349:E349"/>
    <mergeCell ref="A124:B124"/>
    <mergeCell ref="C347:E347"/>
    <mergeCell ref="A348:B348"/>
    <mergeCell ref="A117:B117"/>
    <mergeCell ref="A116:B116"/>
    <mergeCell ref="C116:E116"/>
    <mergeCell ref="A129:A131"/>
    <mergeCell ref="B129:E131"/>
    <mergeCell ref="A115:B115"/>
    <mergeCell ref="C117:E117"/>
    <mergeCell ref="A121:B121"/>
    <mergeCell ref="A122:B122"/>
    <mergeCell ref="C115:E115"/>
    <mergeCell ref="A372:B372"/>
    <mergeCell ref="C372:E372"/>
    <mergeCell ref="A357:B357"/>
    <mergeCell ref="C357:E357"/>
    <mergeCell ref="A358:B358"/>
    <mergeCell ref="C354:E354"/>
    <mergeCell ref="A355:B355"/>
    <mergeCell ref="C355:E355"/>
    <mergeCell ref="A356:B356"/>
    <mergeCell ref="C356:E356"/>
    <mergeCell ref="A377:E378"/>
    <mergeCell ref="F377:F378"/>
    <mergeCell ref="A366:A368"/>
    <mergeCell ref="B366:E368"/>
    <mergeCell ref="F366:F368"/>
    <mergeCell ref="A371:B371"/>
    <mergeCell ref="C371:E371"/>
    <mergeCell ref="A376:B376"/>
    <mergeCell ref="C376:E376"/>
    <mergeCell ref="A369:B369"/>
    <mergeCell ref="F359:F361"/>
    <mergeCell ref="A362:B362"/>
    <mergeCell ref="C362:E362"/>
    <mergeCell ref="A363:A365"/>
    <mergeCell ref="B363:E365"/>
    <mergeCell ref="F363:F365"/>
    <mergeCell ref="A359:A361"/>
    <mergeCell ref="B359:E361"/>
    <mergeCell ref="C344:E344"/>
    <mergeCell ref="A345:B345"/>
    <mergeCell ref="C345:E345"/>
    <mergeCell ref="A336:A338"/>
    <mergeCell ref="B336:E338"/>
    <mergeCell ref="F336:F338"/>
    <mergeCell ref="A339:B339"/>
    <mergeCell ref="C339:E339"/>
    <mergeCell ref="A340:A342"/>
    <mergeCell ref="B340:E342"/>
    <mergeCell ref="F340:F342"/>
    <mergeCell ref="A331:B331"/>
    <mergeCell ref="C331:E331"/>
    <mergeCell ref="A332:A334"/>
    <mergeCell ref="B332:E334"/>
    <mergeCell ref="F332:F334"/>
    <mergeCell ref="A335:B335"/>
    <mergeCell ref="C335:E335"/>
    <mergeCell ref="F323:F325"/>
    <mergeCell ref="A326:B326"/>
    <mergeCell ref="C326:E326"/>
    <mergeCell ref="A328:A330"/>
    <mergeCell ref="B328:E330"/>
    <mergeCell ref="F328:F330"/>
    <mergeCell ref="A327:B327"/>
    <mergeCell ref="A321:B321"/>
    <mergeCell ref="C321:E321"/>
    <mergeCell ref="A322:B322"/>
    <mergeCell ref="C322:E322"/>
    <mergeCell ref="A323:A325"/>
    <mergeCell ref="B323:E325"/>
    <mergeCell ref="F315:F317"/>
    <mergeCell ref="A318:B318"/>
    <mergeCell ref="C318:E318"/>
    <mergeCell ref="A319:B319"/>
    <mergeCell ref="C319:E319"/>
    <mergeCell ref="A320:B320"/>
    <mergeCell ref="C320:E320"/>
    <mergeCell ref="A313:B313"/>
    <mergeCell ref="C313:E313"/>
    <mergeCell ref="A314:B314"/>
    <mergeCell ref="C314:E314"/>
    <mergeCell ref="A315:A317"/>
    <mergeCell ref="B315:E317"/>
    <mergeCell ref="A308:A310"/>
    <mergeCell ref="B308:E310"/>
    <mergeCell ref="F308:F310"/>
    <mergeCell ref="A311:B311"/>
    <mergeCell ref="C311:E311"/>
    <mergeCell ref="A312:B312"/>
    <mergeCell ref="C312:E312"/>
    <mergeCell ref="A303:B303"/>
    <mergeCell ref="C303:E303"/>
    <mergeCell ref="A304:A306"/>
    <mergeCell ref="B304:E306"/>
    <mergeCell ref="F304:F306"/>
    <mergeCell ref="A307:B307"/>
    <mergeCell ref="C307:E307"/>
    <mergeCell ref="A296:A298"/>
    <mergeCell ref="B296:E298"/>
    <mergeCell ref="F296:F298"/>
    <mergeCell ref="A299:B299"/>
    <mergeCell ref="C299:E299"/>
    <mergeCell ref="A300:A302"/>
    <mergeCell ref="B300:E302"/>
    <mergeCell ref="F300:F302"/>
    <mergeCell ref="A291:B291"/>
    <mergeCell ref="C291:E291"/>
    <mergeCell ref="A292:A294"/>
    <mergeCell ref="B292:E294"/>
    <mergeCell ref="F292:F294"/>
    <mergeCell ref="A295:B295"/>
    <mergeCell ref="C295:E295"/>
    <mergeCell ref="A284:A286"/>
    <mergeCell ref="B284:E286"/>
    <mergeCell ref="F284:F286"/>
    <mergeCell ref="A287:B287"/>
    <mergeCell ref="C287:E287"/>
    <mergeCell ref="A288:A290"/>
    <mergeCell ref="B288:E290"/>
    <mergeCell ref="F288:F290"/>
    <mergeCell ref="A280:B280"/>
    <mergeCell ref="C280:E280"/>
    <mergeCell ref="A281:B281"/>
    <mergeCell ref="C281:E281"/>
    <mergeCell ref="A282:B282"/>
    <mergeCell ref="C282:E282"/>
    <mergeCell ref="A273:A275"/>
    <mergeCell ref="B273:E275"/>
    <mergeCell ref="F273:F275"/>
    <mergeCell ref="A276:B276"/>
    <mergeCell ref="C276:E276"/>
    <mergeCell ref="A277:A279"/>
    <mergeCell ref="B277:E279"/>
    <mergeCell ref="F277:F279"/>
    <mergeCell ref="A268:B268"/>
    <mergeCell ref="C268:E268"/>
    <mergeCell ref="A269:A271"/>
    <mergeCell ref="B269:E271"/>
    <mergeCell ref="F269:F271"/>
    <mergeCell ref="A272:B272"/>
    <mergeCell ref="C272:E272"/>
    <mergeCell ref="A263:A265"/>
    <mergeCell ref="B263:E265"/>
    <mergeCell ref="F263:F265"/>
    <mergeCell ref="A266:B266"/>
    <mergeCell ref="C266:E266"/>
    <mergeCell ref="A267:B267"/>
    <mergeCell ref="C267:E267"/>
    <mergeCell ref="A258:B258"/>
    <mergeCell ref="C258:E258"/>
    <mergeCell ref="A259:A261"/>
    <mergeCell ref="B259:E261"/>
    <mergeCell ref="F259:F261"/>
    <mergeCell ref="A262:B262"/>
    <mergeCell ref="C262:E262"/>
    <mergeCell ref="A251:A253"/>
    <mergeCell ref="B251:E253"/>
    <mergeCell ref="F251:F253"/>
    <mergeCell ref="A254:B254"/>
    <mergeCell ref="C254:E254"/>
    <mergeCell ref="A255:A257"/>
    <mergeCell ref="B255:E257"/>
    <mergeCell ref="F255:F257"/>
    <mergeCell ref="A245:B245"/>
    <mergeCell ref="C245:E245"/>
    <mergeCell ref="A246:A248"/>
    <mergeCell ref="B246:E248"/>
    <mergeCell ref="F246:F248"/>
    <mergeCell ref="A249:B249"/>
    <mergeCell ref="C249:E249"/>
    <mergeCell ref="A238:A240"/>
    <mergeCell ref="B238:E240"/>
    <mergeCell ref="F238:F240"/>
    <mergeCell ref="A241:B241"/>
    <mergeCell ref="C241:E241"/>
    <mergeCell ref="A242:A244"/>
    <mergeCell ref="B242:E244"/>
    <mergeCell ref="F242:F244"/>
    <mergeCell ref="F232:F234"/>
    <mergeCell ref="A235:B235"/>
    <mergeCell ref="C235:E235"/>
    <mergeCell ref="A236:B236"/>
    <mergeCell ref="C236:E236"/>
    <mergeCell ref="A237:B237"/>
    <mergeCell ref="C237:E237"/>
    <mergeCell ref="A230:B230"/>
    <mergeCell ref="C230:E230"/>
    <mergeCell ref="A231:B231"/>
    <mergeCell ref="C231:E231"/>
    <mergeCell ref="A232:A234"/>
    <mergeCell ref="B232:E234"/>
    <mergeCell ref="A225:A227"/>
    <mergeCell ref="B225:E227"/>
    <mergeCell ref="F225:F227"/>
    <mergeCell ref="A228:B228"/>
    <mergeCell ref="C228:E228"/>
    <mergeCell ref="A229:B229"/>
    <mergeCell ref="C229:E229"/>
    <mergeCell ref="F219:F221"/>
    <mergeCell ref="A222:B222"/>
    <mergeCell ref="C222:E222"/>
    <mergeCell ref="A223:B223"/>
    <mergeCell ref="C223:E223"/>
    <mergeCell ref="A224:B224"/>
    <mergeCell ref="C224:E224"/>
    <mergeCell ref="A217:B217"/>
    <mergeCell ref="C217:E217"/>
    <mergeCell ref="A218:B218"/>
    <mergeCell ref="C218:E218"/>
    <mergeCell ref="A219:A221"/>
    <mergeCell ref="B219:E221"/>
    <mergeCell ref="A214:B214"/>
    <mergeCell ref="C214:E214"/>
    <mergeCell ref="A215:B215"/>
    <mergeCell ref="C215:E215"/>
    <mergeCell ref="A216:B216"/>
    <mergeCell ref="C216:E216"/>
    <mergeCell ref="A211:B211"/>
    <mergeCell ref="C211:E211"/>
    <mergeCell ref="A212:B212"/>
    <mergeCell ref="C212:E212"/>
    <mergeCell ref="A213:B213"/>
    <mergeCell ref="C213:E213"/>
    <mergeCell ref="A208:B208"/>
    <mergeCell ref="C208:E208"/>
    <mergeCell ref="A209:B209"/>
    <mergeCell ref="C209:E209"/>
    <mergeCell ref="A210:B210"/>
    <mergeCell ref="C210:E210"/>
    <mergeCell ref="A203:B203"/>
    <mergeCell ref="C203:E203"/>
    <mergeCell ref="A204:A206"/>
    <mergeCell ref="B204:E206"/>
    <mergeCell ref="F204:F206"/>
    <mergeCell ref="A207:B207"/>
    <mergeCell ref="C207:E207"/>
    <mergeCell ref="A196:A198"/>
    <mergeCell ref="B196:E198"/>
    <mergeCell ref="F196:F198"/>
    <mergeCell ref="A199:B199"/>
    <mergeCell ref="C199:E199"/>
    <mergeCell ref="A200:A202"/>
    <mergeCell ref="B200:E202"/>
    <mergeCell ref="F200:F202"/>
    <mergeCell ref="A191:A193"/>
    <mergeCell ref="B191:E193"/>
    <mergeCell ref="F191:F193"/>
    <mergeCell ref="A194:B194"/>
    <mergeCell ref="C194:E194"/>
    <mergeCell ref="A195:B195"/>
    <mergeCell ref="C195:E195"/>
    <mergeCell ref="A186:A188"/>
    <mergeCell ref="B186:E188"/>
    <mergeCell ref="F186:F188"/>
    <mergeCell ref="A189:B189"/>
    <mergeCell ref="C189:E189"/>
    <mergeCell ref="A190:B190"/>
    <mergeCell ref="C190:E190"/>
    <mergeCell ref="A181:A183"/>
    <mergeCell ref="B181:E183"/>
    <mergeCell ref="F181:F183"/>
    <mergeCell ref="A184:B184"/>
    <mergeCell ref="C184:E184"/>
    <mergeCell ref="A185:B185"/>
    <mergeCell ref="C185:E185"/>
    <mergeCell ref="A176:B176"/>
    <mergeCell ref="C176:E176"/>
    <mergeCell ref="A177:A179"/>
    <mergeCell ref="B177:E179"/>
    <mergeCell ref="F177:F179"/>
    <mergeCell ref="A180:B180"/>
    <mergeCell ref="C180:E180"/>
    <mergeCell ref="A169:A171"/>
    <mergeCell ref="B169:E171"/>
    <mergeCell ref="F169:F171"/>
    <mergeCell ref="A172:B172"/>
    <mergeCell ref="C172:E172"/>
    <mergeCell ref="A173:A175"/>
    <mergeCell ref="B173:E175"/>
    <mergeCell ref="F173:F175"/>
    <mergeCell ref="A35:B35"/>
    <mergeCell ref="C35:E35"/>
    <mergeCell ref="A59:B59"/>
    <mergeCell ref="C59:E59"/>
    <mergeCell ref="A167:B167"/>
    <mergeCell ref="C167:E167"/>
    <mergeCell ref="A64:B64"/>
    <mergeCell ref="A133:B133"/>
    <mergeCell ref="C133:E133"/>
    <mergeCell ref="C64:E64"/>
    <mergeCell ref="F158:F160"/>
    <mergeCell ref="A168:B168"/>
    <mergeCell ref="C168:E168"/>
    <mergeCell ref="A15:B15"/>
    <mergeCell ref="C15:E15"/>
    <mergeCell ref="A162:A164"/>
    <mergeCell ref="B162:E164"/>
    <mergeCell ref="A161:B161"/>
    <mergeCell ref="C161:E161"/>
    <mergeCell ref="A151:A153"/>
    <mergeCell ref="F147:F149"/>
    <mergeCell ref="F162:F164"/>
    <mergeCell ref="A165:B165"/>
    <mergeCell ref="C165:E165"/>
    <mergeCell ref="A166:B166"/>
    <mergeCell ref="C166:E166"/>
    <mergeCell ref="A157:B157"/>
    <mergeCell ref="C157:E157"/>
    <mergeCell ref="A158:A160"/>
    <mergeCell ref="B158:E160"/>
    <mergeCell ref="F143:F145"/>
    <mergeCell ref="F151:F153"/>
    <mergeCell ref="A154:B154"/>
    <mergeCell ref="C154:E154"/>
    <mergeCell ref="A155:B155"/>
    <mergeCell ref="C155:E155"/>
    <mergeCell ref="A146:B146"/>
    <mergeCell ref="C146:E146"/>
    <mergeCell ref="A147:A149"/>
    <mergeCell ref="B147:E149"/>
    <mergeCell ref="F135:F137"/>
    <mergeCell ref="A138:B138"/>
    <mergeCell ref="C138:E138"/>
    <mergeCell ref="A150:B150"/>
    <mergeCell ref="C150:E150"/>
    <mergeCell ref="A139:A141"/>
    <mergeCell ref="B139:E141"/>
    <mergeCell ref="F139:F141"/>
    <mergeCell ref="A142:B142"/>
    <mergeCell ref="C142:E142"/>
    <mergeCell ref="A113:B113"/>
    <mergeCell ref="C113:E113"/>
    <mergeCell ref="F129:F131"/>
    <mergeCell ref="A132:B132"/>
    <mergeCell ref="C132:E132"/>
    <mergeCell ref="A119:B119"/>
    <mergeCell ref="C119:E119"/>
    <mergeCell ref="A120:B120"/>
    <mergeCell ref="C120:E120"/>
    <mergeCell ref="A128:B128"/>
    <mergeCell ref="A109:B109"/>
    <mergeCell ref="C109:E109"/>
    <mergeCell ref="A110:B110"/>
    <mergeCell ref="C110:E110"/>
    <mergeCell ref="A114:B114"/>
    <mergeCell ref="C114:E114"/>
    <mergeCell ref="A111:B111"/>
    <mergeCell ref="C111:E111"/>
    <mergeCell ref="A112:B112"/>
    <mergeCell ref="C112:E112"/>
    <mergeCell ref="C107:E107"/>
    <mergeCell ref="A108:B108"/>
    <mergeCell ref="C108:E108"/>
    <mergeCell ref="F100:F102"/>
    <mergeCell ref="A103:B103"/>
    <mergeCell ref="C103:E103"/>
    <mergeCell ref="A105:B105"/>
    <mergeCell ref="C105:E105"/>
    <mergeCell ref="A107:B107"/>
    <mergeCell ref="F96:F98"/>
    <mergeCell ref="A99:B99"/>
    <mergeCell ref="C99:E99"/>
    <mergeCell ref="F89:F91"/>
    <mergeCell ref="A92:B92"/>
    <mergeCell ref="C92:E92"/>
    <mergeCell ref="A93:A95"/>
    <mergeCell ref="B93:E95"/>
    <mergeCell ref="F93:F95"/>
    <mergeCell ref="A96:A98"/>
    <mergeCell ref="A88:B88"/>
    <mergeCell ref="C88:E88"/>
    <mergeCell ref="A89:A91"/>
    <mergeCell ref="B89:E91"/>
    <mergeCell ref="A81:A83"/>
    <mergeCell ref="B81:E83"/>
    <mergeCell ref="F81:F83"/>
    <mergeCell ref="A84:B84"/>
    <mergeCell ref="C84:E84"/>
    <mergeCell ref="A85:A87"/>
    <mergeCell ref="B85:E87"/>
    <mergeCell ref="F85:F87"/>
    <mergeCell ref="A76:B76"/>
    <mergeCell ref="C76:E76"/>
    <mergeCell ref="A77:A79"/>
    <mergeCell ref="B77:E79"/>
    <mergeCell ref="F77:F79"/>
    <mergeCell ref="A80:B80"/>
    <mergeCell ref="C80:E80"/>
    <mergeCell ref="A69:A71"/>
    <mergeCell ref="B69:E71"/>
    <mergeCell ref="F69:F71"/>
    <mergeCell ref="A72:B72"/>
    <mergeCell ref="C72:E72"/>
    <mergeCell ref="A73:A75"/>
    <mergeCell ref="B73:E75"/>
    <mergeCell ref="F73:F75"/>
    <mergeCell ref="A65:A67"/>
    <mergeCell ref="B65:E67"/>
    <mergeCell ref="F65:F67"/>
    <mergeCell ref="A68:B68"/>
    <mergeCell ref="C68:E68"/>
    <mergeCell ref="A60:A62"/>
    <mergeCell ref="B60:E62"/>
    <mergeCell ref="F60:F62"/>
    <mergeCell ref="A63:B63"/>
    <mergeCell ref="C63:E63"/>
    <mergeCell ref="A54:B54"/>
    <mergeCell ref="C54:E54"/>
    <mergeCell ref="A55:A57"/>
    <mergeCell ref="B55:E57"/>
    <mergeCell ref="F55:F57"/>
    <mergeCell ref="A58:B58"/>
    <mergeCell ref="C58:E58"/>
    <mergeCell ref="A47:A49"/>
    <mergeCell ref="B47:E49"/>
    <mergeCell ref="F47:F49"/>
    <mergeCell ref="A50:B50"/>
    <mergeCell ref="C50:E50"/>
    <mergeCell ref="A51:A53"/>
    <mergeCell ref="B51:E53"/>
    <mergeCell ref="F51:F53"/>
    <mergeCell ref="A46:B46"/>
    <mergeCell ref="C46:E46"/>
    <mergeCell ref="A42:B42"/>
    <mergeCell ref="C42:E42"/>
    <mergeCell ref="A44:B44"/>
    <mergeCell ref="C44:E44"/>
    <mergeCell ref="A43:B43"/>
    <mergeCell ref="C43:E43"/>
    <mergeCell ref="A45:B45"/>
    <mergeCell ref="C45:E45"/>
    <mergeCell ref="A39:B39"/>
    <mergeCell ref="C39:E39"/>
    <mergeCell ref="A40:B40"/>
    <mergeCell ref="C40:E40"/>
    <mergeCell ref="A41:B41"/>
    <mergeCell ref="C41:E41"/>
    <mergeCell ref="A36:B36"/>
    <mergeCell ref="C36:E36"/>
    <mergeCell ref="A37:B37"/>
    <mergeCell ref="C37:E37"/>
    <mergeCell ref="A38:B38"/>
    <mergeCell ref="C38:E38"/>
    <mergeCell ref="A32:B32"/>
    <mergeCell ref="C32:E32"/>
    <mergeCell ref="A33:B33"/>
    <mergeCell ref="C33:E33"/>
    <mergeCell ref="A34:B34"/>
    <mergeCell ref="C34:E34"/>
    <mergeCell ref="A31:B31"/>
    <mergeCell ref="C31:E31"/>
    <mergeCell ref="A28:B28"/>
    <mergeCell ref="C28:E28"/>
    <mergeCell ref="A29:B29"/>
    <mergeCell ref="C29:E29"/>
    <mergeCell ref="A30:B30"/>
    <mergeCell ref="C30:E30"/>
    <mergeCell ref="A25:B25"/>
    <mergeCell ref="C25:E25"/>
    <mergeCell ref="A26:B26"/>
    <mergeCell ref="C26:E26"/>
    <mergeCell ref="A27:B27"/>
    <mergeCell ref="C27:E27"/>
    <mergeCell ref="A21:B21"/>
    <mergeCell ref="C21:E21"/>
    <mergeCell ref="A22:B22"/>
    <mergeCell ref="C22:E22"/>
    <mergeCell ref="A24:B24"/>
    <mergeCell ref="C24:E24"/>
    <mergeCell ref="A23:B23"/>
    <mergeCell ref="C23:E23"/>
    <mergeCell ref="A17:A19"/>
    <mergeCell ref="B17:E19"/>
    <mergeCell ref="F17:F19"/>
    <mergeCell ref="A20:B20"/>
    <mergeCell ref="C20:E20"/>
    <mergeCell ref="A16:B16"/>
    <mergeCell ref="C16:E16"/>
    <mergeCell ref="A13:B13"/>
    <mergeCell ref="C13:E13"/>
    <mergeCell ref="A14:B14"/>
    <mergeCell ref="C14:E14"/>
    <mergeCell ref="A10:B10"/>
    <mergeCell ref="C10:E10"/>
    <mergeCell ref="A11:B11"/>
    <mergeCell ref="C11:E11"/>
    <mergeCell ref="A12:B12"/>
    <mergeCell ref="C12:E12"/>
    <mergeCell ref="A8:B8"/>
    <mergeCell ref="C8:E8"/>
    <mergeCell ref="A9:B9"/>
    <mergeCell ref="C9:E9"/>
    <mergeCell ref="A1:F1"/>
    <mergeCell ref="A2:F2"/>
    <mergeCell ref="A3:F3"/>
    <mergeCell ref="A5:A7"/>
    <mergeCell ref="B5:E7"/>
    <mergeCell ref="F5:F7"/>
    <mergeCell ref="B96:E98"/>
    <mergeCell ref="A100:A102"/>
    <mergeCell ref="B100:E102"/>
    <mergeCell ref="A106:B106"/>
    <mergeCell ref="A104:B104"/>
    <mergeCell ref="C104:E104"/>
    <mergeCell ref="C106:E106"/>
    <mergeCell ref="A375:B375"/>
    <mergeCell ref="A373:B373"/>
    <mergeCell ref="C373:E373"/>
    <mergeCell ref="A374:B374"/>
    <mergeCell ref="C374:E374"/>
    <mergeCell ref="C118:E118"/>
    <mergeCell ref="C128:E128"/>
    <mergeCell ref="A134:B134"/>
    <mergeCell ref="C134:E134"/>
    <mergeCell ref="A135:A137"/>
    <mergeCell ref="A123:B123"/>
    <mergeCell ref="A351:B351"/>
    <mergeCell ref="A352:B352"/>
    <mergeCell ref="A353:B353"/>
    <mergeCell ref="A283:B283"/>
    <mergeCell ref="C283:E283"/>
    <mergeCell ref="B135:E137"/>
    <mergeCell ref="A143:A145"/>
    <mergeCell ref="B143:E145"/>
    <mergeCell ref="B151:E153"/>
  </mergeCells>
  <printOptions/>
  <pageMargins left="0.7086614173228347" right="0.7086614173228347" top="0.7480314960629921" bottom="0.7480314960629921" header="0.31496062992125984" footer="0.31496062992125984"/>
  <pageSetup firstPageNumber="62" useFirstPageNumber="1" horizontalDpi="600" verticalDpi="600" orientation="portrait" paperSize="9" scale="83" r:id="rId1"/>
  <headerFooter>
    <oddFooter>&amp;C&amp;P.oldal</oddFooter>
  </headerFooter>
  <rowBreaks count="5" manualBreakCount="5">
    <brk id="59" max="255" man="1"/>
    <brk id="125" max="255" man="1"/>
    <brk id="190" max="255" man="1"/>
    <brk id="254" max="255" man="1"/>
    <brk id="321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73">
      <selection activeCell="F49" sqref="F49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375" style="0" customWidth="1"/>
    <col min="5" max="5" width="23.00390625" style="0" customWidth="1"/>
    <col min="6" max="6" width="12.875" style="0" customWidth="1"/>
  </cols>
  <sheetData>
    <row r="1" spans="1:6" ht="12.75">
      <c r="A1" s="1610" t="s">
        <v>987</v>
      </c>
      <c r="B1" s="1610"/>
      <c r="C1" s="1610"/>
      <c r="D1" s="1610"/>
      <c r="E1" s="1610"/>
      <c r="F1" s="1610"/>
    </row>
    <row r="2" spans="1:6" ht="12.75">
      <c r="A2" s="1610" t="s">
        <v>988</v>
      </c>
      <c r="B2" s="1610"/>
      <c r="C2" s="1610"/>
      <c r="D2" s="1610"/>
      <c r="E2" s="1610"/>
      <c r="F2" s="1610"/>
    </row>
    <row r="3" spans="1:6" ht="12.75">
      <c r="A3" s="1610" t="s">
        <v>1151</v>
      </c>
      <c r="B3" s="1610"/>
      <c r="C3" s="1610"/>
      <c r="D3" s="1610"/>
      <c r="E3" s="1610"/>
      <c r="F3" s="1610"/>
    </row>
    <row r="4" ht="12.75">
      <c r="F4" s="1049" t="s">
        <v>371</v>
      </c>
    </row>
    <row r="5" spans="1:6" ht="12.75">
      <c r="A5" s="1605" t="s">
        <v>832</v>
      </c>
      <c r="B5" s="1604" t="s">
        <v>833</v>
      </c>
      <c r="C5" s="1604"/>
      <c r="D5" s="1604"/>
      <c r="E5" s="1604"/>
      <c r="F5" s="1611">
        <f>SUM(F8:F42)</f>
        <v>1590736</v>
      </c>
    </row>
    <row r="6" spans="1:6" ht="12.75">
      <c r="A6" s="1605"/>
      <c r="B6" s="1604"/>
      <c r="C6" s="1604"/>
      <c r="D6" s="1604"/>
      <c r="E6" s="1604"/>
      <c r="F6" s="1612"/>
    </row>
    <row r="7" spans="1:6" ht="12.75">
      <c r="A7" s="1605"/>
      <c r="B7" s="1604"/>
      <c r="C7" s="1604"/>
      <c r="D7" s="1604"/>
      <c r="E7" s="1604"/>
      <c r="F7" s="1613"/>
    </row>
    <row r="8" spans="1:6" ht="15">
      <c r="A8" s="1606">
        <v>1030</v>
      </c>
      <c r="B8" s="1606"/>
      <c r="C8" s="1607" t="s">
        <v>434</v>
      </c>
      <c r="D8" s="1608"/>
      <c r="E8" s="1609"/>
      <c r="F8" s="1166"/>
    </row>
    <row r="9" spans="1:6" ht="15">
      <c r="A9" s="1606">
        <v>1016</v>
      </c>
      <c r="B9" s="1606"/>
      <c r="C9" s="1051" t="s">
        <v>1069</v>
      </c>
      <c r="D9" s="1052"/>
      <c r="E9" s="1053"/>
      <c r="F9" s="1166"/>
    </row>
    <row r="10" spans="1:6" ht="15">
      <c r="A10" s="1606">
        <v>1071</v>
      </c>
      <c r="B10" s="1606"/>
      <c r="C10" s="1607" t="s">
        <v>989</v>
      </c>
      <c r="D10" s="1608"/>
      <c r="E10" s="1609"/>
      <c r="F10" s="1054">
        <v>10000</v>
      </c>
    </row>
    <row r="11" spans="1:6" ht="15">
      <c r="A11" s="1606">
        <v>1074</v>
      </c>
      <c r="B11" s="1606"/>
      <c r="C11" s="1607" t="s">
        <v>990</v>
      </c>
      <c r="D11" s="1608"/>
      <c r="E11" s="1609"/>
      <c r="F11" s="1054"/>
    </row>
    <row r="12" spans="1:6" ht="15">
      <c r="A12" s="1606">
        <v>1078</v>
      </c>
      <c r="B12" s="1606"/>
      <c r="C12" s="1607" t="s">
        <v>991</v>
      </c>
      <c r="D12" s="1608"/>
      <c r="E12" s="1609"/>
      <c r="F12" s="1054">
        <v>5000</v>
      </c>
    </row>
    <row r="13" spans="1:6" ht="15">
      <c r="A13" s="1606">
        <v>1093</v>
      </c>
      <c r="B13" s="1606"/>
      <c r="C13" s="1607" t="s">
        <v>992</v>
      </c>
      <c r="D13" s="1608"/>
      <c r="E13" s="1609"/>
      <c r="F13" s="1054">
        <v>10000</v>
      </c>
    </row>
    <row r="14" spans="1:6" ht="15">
      <c r="A14" s="1606">
        <v>1101</v>
      </c>
      <c r="B14" s="1606"/>
      <c r="C14" s="1607" t="s">
        <v>993</v>
      </c>
      <c r="D14" s="1608"/>
      <c r="E14" s="1609"/>
      <c r="F14" s="1054">
        <v>20000</v>
      </c>
    </row>
    <row r="15" spans="1:6" ht="15">
      <c r="A15" s="1606">
        <v>1121</v>
      </c>
      <c r="B15" s="1606"/>
      <c r="C15" s="1607" t="s">
        <v>994</v>
      </c>
      <c r="D15" s="1608"/>
      <c r="E15" s="1609"/>
      <c r="F15" s="1054">
        <v>77400</v>
      </c>
    </row>
    <row r="16" spans="1:6" ht="15">
      <c r="A16" s="1606">
        <v>1122</v>
      </c>
      <c r="B16" s="1606"/>
      <c r="C16" s="1607" t="s">
        <v>995</v>
      </c>
      <c r="D16" s="1608"/>
      <c r="E16" s="1609"/>
      <c r="F16" s="1054">
        <v>194400</v>
      </c>
    </row>
    <row r="17" spans="1:6" ht="15">
      <c r="A17" s="1606">
        <v>1123</v>
      </c>
      <c r="B17" s="1606"/>
      <c r="C17" s="1607" t="s">
        <v>996</v>
      </c>
      <c r="D17" s="1608"/>
      <c r="E17" s="1609"/>
      <c r="F17" s="1054">
        <v>274935</v>
      </c>
    </row>
    <row r="18" spans="1:6" ht="15">
      <c r="A18" s="1606">
        <v>1141</v>
      </c>
      <c r="B18" s="1606"/>
      <c r="C18" s="1607" t="s">
        <v>461</v>
      </c>
      <c r="D18" s="1608"/>
      <c r="E18" s="1609"/>
      <c r="F18" s="1054">
        <v>6000</v>
      </c>
    </row>
    <row r="19" spans="1:6" ht="15">
      <c r="A19" s="1606">
        <v>1150</v>
      </c>
      <c r="B19" s="1606"/>
      <c r="C19" s="1607" t="s">
        <v>231</v>
      </c>
      <c r="D19" s="1608"/>
      <c r="E19" s="1609"/>
      <c r="F19" s="1054">
        <v>10000</v>
      </c>
    </row>
    <row r="20" spans="1:6" ht="15">
      <c r="A20" s="1606">
        <v>1151</v>
      </c>
      <c r="B20" s="1606"/>
      <c r="C20" s="1607" t="s">
        <v>439</v>
      </c>
      <c r="D20" s="1608"/>
      <c r="E20" s="1609"/>
      <c r="F20" s="1054">
        <v>19000</v>
      </c>
    </row>
    <row r="21" spans="1:6" ht="15">
      <c r="A21" s="1606">
        <v>1160</v>
      </c>
      <c r="B21" s="1606"/>
      <c r="C21" s="1607" t="s">
        <v>232</v>
      </c>
      <c r="D21" s="1608"/>
      <c r="E21" s="1609"/>
      <c r="F21" s="1054"/>
    </row>
    <row r="22" spans="1:6" ht="15">
      <c r="A22" s="1606">
        <v>1180</v>
      </c>
      <c r="B22" s="1606"/>
      <c r="C22" s="1607" t="s">
        <v>409</v>
      </c>
      <c r="D22" s="1608"/>
      <c r="E22" s="1609"/>
      <c r="F22" s="1054">
        <v>400000</v>
      </c>
    </row>
    <row r="23" spans="1:6" ht="15">
      <c r="A23" s="1606">
        <v>1185</v>
      </c>
      <c r="B23" s="1606"/>
      <c r="C23" s="1607" t="s">
        <v>467</v>
      </c>
      <c r="D23" s="1608"/>
      <c r="E23" s="1609"/>
      <c r="F23" s="1054"/>
    </row>
    <row r="24" spans="1:6" ht="15">
      <c r="A24" s="1606">
        <v>1165</v>
      </c>
      <c r="B24" s="1606"/>
      <c r="C24" s="1109" t="s">
        <v>234</v>
      </c>
      <c r="D24" s="1052"/>
      <c r="E24" s="1053"/>
      <c r="F24" s="1054">
        <v>400000</v>
      </c>
    </row>
    <row r="25" spans="1:6" ht="15">
      <c r="A25" s="1606">
        <v>1210</v>
      </c>
      <c r="B25" s="1606"/>
      <c r="C25" s="1109" t="s">
        <v>243</v>
      </c>
      <c r="D25" s="1052"/>
      <c r="E25" s="1053"/>
      <c r="F25" s="1054"/>
    </row>
    <row r="26" spans="1:6" ht="15">
      <c r="A26" s="1606">
        <v>1231</v>
      </c>
      <c r="B26" s="1606"/>
      <c r="C26" s="1607" t="s">
        <v>214</v>
      </c>
      <c r="D26" s="1608"/>
      <c r="E26" s="1609"/>
      <c r="F26" s="1054"/>
    </row>
    <row r="27" spans="1:6" ht="15">
      <c r="A27" s="1606">
        <v>1241</v>
      </c>
      <c r="B27" s="1606"/>
      <c r="C27" s="1607" t="s">
        <v>992</v>
      </c>
      <c r="D27" s="1608"/>
      <c r="E27" s="1609"/>
      <c r="F27" s="1054">
        <v>8000</v>
      </c>
    </row>
    <row r="28" spans="1:6" ht="15">
      <c r="A28" s="1606">
        <v>1250</v>
      </c>
      <c r="B28" s="1606"/>
      <c r="C28" s="1607" t="s">
        <v>225</v>
      </c>
      <c r="D28" s="1608"/>
      <c r="E28" s="1609"/>
      <c r="F28" s="1054">
        <v>15000</v>
      </c>
    </row>
    <row r="29" spans="1:6" ht="15">
      <c r="A29" s="1606">
        <v>1260</v>
      </c>
      <c r="B29" s="1606"/>
      <c r="C29" s="1607" t="s">
        <v>229</v>
      </c>
      <c r="D29" s="1608"/>
      <c r="E29" s="1609"/>
      <c r="F29" s="1054">
        <v>6210</v>
      </c>
    </row>
    <row r="30" spans="1:6" ht="15">
      <c r="A30" s="1606">
        <v>1262</v>
      </c>
      <c r="B30" s="1606"/>
      <c r="C30" s="1607" t="s">
        <v>461</v>
      </c>
      <c r="D30" s="1608"/>
      <c r="E30" s="1609"/>
      <c r="F30" s="1054">
        <v>10</v>
      </c>
    </row>
    <row r="31" spans="1:6" ht="15">
      <c r="A31" s="1606">
        <v>1270</v>
      </c>
      <c r="B31" s="1606"/>
      <c r="C31" s="1607" t="s">
        <v>231</v>
      </c>
      <c r="D31" s="1608"/>
      <c r="E31" s="1609"/>
      <c r="F31" s="1054">
        <v>1000</v>
      </c>
    </row>
    <row r="32" spans="1:6" ht="15">
      <c r="A32" s="1606">
        <v>1560</v>
      </c>
      <c r="B32" s="1606"/>
      <c r="C32" s="1051" t="s">
        <v>997</v>
      </c>
      <c r="D32" s="1052"/>
      <c r="E32" s="1053"/>
      <c r="F32" s="1054">
        <v>23000</v>
      </c>
    </row>
    <row r="33" spans="1:6" ht="15">
      <c r="A33" s="1606">
        <v>1401</v>
      </c>
      <c r="B33" s="1606"/>
      <c r="C33" s="1051" t="s">
        <v>1067</v>
      </c>
      <c r="D33" s="1052"/>
      <c r="E33" s="1053"/>
      <c r="F33" s="1054"/>
    </row>
    <row r="34" spans="1:6" ht="15">
      <c r="A34" s="1606">
        <v>1409</v>
      </c>
      <c r="B34" s="1606"/>
      <c r="C34" s="1051" t="s">
        <v>422</v>
      </c>
      <c r="D34" s="1052"/>
      <c r="E34" s="1053"/>
      <c r="F34" s="1054"/>
    </row>
    <row r="35" spans="1:6" ht="15">
      <c r="A35" s="1606">
        <v>1436</v>
      </c>
      <c r="B35" s="1606"/>
      <c r="C35" s="1051" t="s">
        <v>1068</v>
      </c>
      <c r="D35" s="1052"/>
      <c r="E35" s="1053"/>
      <c r="F35" s="1054"/>
    </row>
    <row r="36" spans="1:6" ht="15">
      <c r="A36" s="1606">
        <v>1445</v>
      </c>
      <c r="B36" s="1606"/>
      <c r="C36" s="135" t="s">
        <v>243</v>
      </c>
      <c r="D36" s="1052"/>
      <c r="E36" s="1053"/>
      <c r="F36" s="1054"/>
    </row>
    <row r="37" spans="1:6" ht="15">
      <c r="A37" s="1606">
        <v>1411</v>
      </c>
      <c r="B37" s="1606"/>
      <c r="C37" s="1607" t="s">
        <v>992</v>
      </c>
      <c r="D37" s="1608"/>
      <c r="E37" s="1609"/>
      <c r="F37" s="1054">
        <v>29077</v>
      </c>
    </row>
    <row r="38" spans="1:6" ht="15">
      <c r="A38" s="1606">
        <v>1420</v>
      </c>
      <c r="B38" s="1606"/>
      <c r="C38" s="1607" t="s">
        <v>225</v>
      </c>
      <c r="D38" s="1608"/>
      <c r="E38" s="1609"/>
      <c r="F38" s="1054">
        <v>8845</v>
      </c>
    </row>
    <row r="39" spans="1:6" ht="15">
      <c r="A39" s="1606">
        <v>1422</v>
      </c>
      <c r="B39" s="1606"/>
      <c r="C39" s="1607" t="s">
        <v>229</v>
      </c>
      <c r="D39" s="1608"/>
      <c r="E39" s="1609"/>
      <c r="F39" s="1054">
        <v>68458</v>
      </c>
    </row>
    <row r="40" spans="1:6" ht="15">
      <c r="A40" s="1606">
        <v>1424</v>
      </c>
      <c r="B40" s="1606"/>
      <c r="C40" s="1607" t="s">
        <v>461</v>
      </c>
      <c r="D40" s="1608"/>
      <c r="E40" s="1609"/>
      <c r="F40" s="1054"/>
    </row>
    <row r="41" spans="1:6" ht="15">
      <c r="A41" s="1606">
        <v>1425</v>
      </c>
      <c r="B41" s="1606"/>
      <c r="C41" s="1607" t="s">
        <v>1072</v>
      </c>
      <c r="D41" s="1608"/>
      <c r="E41" s="1609"/>
      <c r="F41" s="1054"/>
    </row>
    <row r="42" spans="1:6" ht="15">
      <c r="A42" s="1606">
        <v>1423</v>
      </c>
      <c r="B42" s="1606"/>
      <c r="C42" s="1607" t="s">
        <v>230</v>
      </c>
      <c r="D42" s="1608"/>
      <c r="E42" s="1609"/>
      <c r="F42" s="1054">
        <v>4401</v>
      </c>
    </row>
    <row r="43" spans="1:6" ht="18" customHeight="1">
      <c r="A43" s="1605" t="s">
        <v>998</v>
      </c>
      <c r="B43" s="1604" t="s">
        <v>999</v>
      </c>
      <c r="C43" s="1604"/>
      <c r="D43" s="1604"/>
      <c r="E43" s="1604"/>
      <c r="F43" s="1611">
        <f>SUM(F46:F53)</f>
        <v>9683680</v>
      </c>
    </row>
    <row r="44" spans="1:6" ht="18.75" customHeight="1">
      <c r="A44" s="1605"/>
      <c r="B44" s="1604"/>
      <c r="C44" s="1604"/>
      <c r="D44" s="1604"/>
      <c r="E44" s="1604"/>
      <c r="F44" s="1612"/>
    </row>
    <row r="45" spans="1:6" ht="21.75" customHeight="1">
      <c r="A45" s="1605"/>
      <c r="B45" s="1604"/>
      <c r="C45" s="1604"/>
      <c r="D45" s="1604"/>
      <c r="E45" s="1604"/>
      <c r="F45" s="1613"/>
    </row>
    <row r="46" spans="1:6" ht="15">
      <c r="A46" s="1606">
        <v>1041</v>
      </c>
      <c r="B46" s="1606"/>
      <c r="C46" s="1607" t="s">
        <v>630</v>
      </c>
      <c r="D46" s="1608"/>
      <c r="E46" s="1609"/>
      <c r="F46" s="1054">
        <v>3330000</v>
      </c>
    </row>
    <row r="47" spans="1:6" ht="15">
      <c r="A47" s="1606">
        <v>1042</v>
      </c>
      <c r="B47" s="1606"/>
      <c r="C47" s="1607" t="s">
        <v>633</v>
      </c>
      <c r="D47" s="1608"/>
      <c r="E47" s="1609"/>
      <c r="F47" s="1054">
        <v>475000</v>
      </c>
    </row>
    <row r="48" spans="1:6" ht="15">
      <c r="A48" s="1606">
        <v>1051</v>
      </c>
      <c r="B48" s="1606"/>
      <c r="C48" s="1607" t="s">
        <v>1000</v>
      </c>
      <c r="D48" s="1608"/>
      <c r="E48" s="1609"/>
      <c r="F48" s="1054">
        <v>5378087</v>
      </c>
    </row>
    <row r="49" spans="1:6" ht="15">
      <c r="A49" s="1606">
        <v>1052</v>
      </c>
      <c r="B49" s="1606"/>
      <c r="C49" s="1607" t="s">
        <v>1001</v>
      </c>
      <c r="D49" s="1608"/>
      <c r="E49" s="1609"/>
      <c r="F49" s="1054">
        <v>210000</v>
      </c>
    </row>
    <row r="50" spans="1:6" ht="15">
      <c r="A50" s="1606">
        <v>1053</v>
      </c>
      <c r="B50" s="1606"/>
      <c r="C50" s="1607" t="s">
        <v>1002</v>
      </c>
      <c r="D50" s="1608"/>
      <c r="E50" s="1609"/>
      <c r="F50" s="1054">
        <v>250000</v>
      </c>
    </row>
    <row r="51" spans="1:6" ht="15">
      <c r="A51" s="1606">
        <v>1075</v>
      </c>
      <c r="B51" s="1606"/>
      <c r="C51" s="1607" t="s">
        <v>1003</v>
      </c>
      <c r="D51" s="1608"/>
      <c r="E51" s="1609"/>
      <c r="F51" s="1054">
        <v>15000</v>
      </c>
    </row>
    <row r="52" spans="1:6" ht="15">
      <c r="A52" s="1606">
        <v>1076</v>
      </c>
      <c r="B52" s="1606"/>
      <c r="C52" s="1607" t="s">
        <v>1004</v>
      </c>
      <c r="D52" s="1608"/>
      <c r="E52" s="1609"/>
      <c r="F52" s="1054">
        <v>5593</v>
      </c>
    </row>
    <row r="53" spans="1:6" ht="15">
      <c r="A53" s="1606">
        <v>1305</v>
      </c>
      <c r="B53" s="1606"/>
      <c r="C53" s="1607" t="s">
        <v>9</v>
      </c>
      <c r="D53" s="1608"/>
      <c r="E53" s="1609"/>
      <c r="F53" s="1054">
        <v>20000</v>
      </c>
    </row>
    <row r="54" spans="1:6" ht="12.75">
      <c r="A54" s="1605" t="s">
        <v>837</v>
      </c>
      <c r="B54" s="1604" t="s">
        <v>838</v>
      </c>
      <c r="C54" s="1604"/>
      <c r="D54" s="1604"/>
      <c r="E54" s="1604"/>
      <c r="F54" s="1611">
        <f>SUM(F57:F66)</f>
        <v>1919373</v>
      </c>
    </row>
    <row r="55" spans="1:6" ht="12.75">
      <c r="A55" s="1605"/>
      <c r="B55" s="1604"/>
      <c r="C55" s="1604"/>
      <c r="D55" s="1604"/>
      <c r="E55" s="1604"/>
      <c r="F55" s="1612"/>
    </row>
    <row r="56" spans="1:6" ht="12.75">
      <c r="A56" s="1614"/>
      <c r="B56" s="1604"/>
      <c r="C56" s="1604"/>
      <c r="D56" s="1604"/>
      <c r="E56" s="1604"/>
      <c r="F56" s="1613"/>
    </row>
    <row r="57" spans="1:6" ht="15">
      <c r="A57" s="1606">
        <v>1091</v>
      </c>
      <c r="B57" s="1606"/>
      <c r="C57" s="1607" t="s">
        <v>1005</v>
      </c>
      <c r="D57" s="1608"/>
      <c r="E57" s="1609"/>
      <c r="F57" s="1054">
        <v>250000</v>
      </c>
    </row>
    <row r="58" spans="1:6" ht="15">
      <c r="A58" s="1606">
        <v>1094</v>
      </c>
      <c r="B58" s="1606"/>
      <c r="C58" s="1607" t="s">
        <v>1006</v>
      </c>
      <c r="D58" s="1608"/>
      <c r="E58" s="1609"/>
      <c r="F58" s="1054">
        <v>12000</v>
      </c>
    </row>
    <row r="59" spans="1:6" ht="15">
      <c r="A59" s="1606">
        <v>1095</v>
      </c>
      <c r="B59" s="1606"/>
      <c r="C59" s="1607" t="s">
        <v>1007</v>
      </c>
      <c r="D59" s="1608"/>
      <c r="E59" s="1609"/>
      <c r="F59" s="1054">
        <v>310000</v>
      </c>
    </row>
    <row r="60" spans="1:6" ht="15">
      <c r="A60" s="1606">
        <v>1096</v>
      </c>
      <c r="B60" s="1606"/>
      <c r="C60" s="1607" t="s">
        <v>638</v>
      </c>
      <c r="D60" s="1608"/>
      <c r="E60" s="1609"/>
      <c r="F60" s="1054">
        <v>300000</v>
      </c>
    </row>
    <row r="61" spans="1:6" ht="15">
      <c r="A61" s="1606">
        <v>1097</v>
      </c>
      <c r="B61" s="1606"/>
      <c r="C61" s="1607" t="s">
        <v>1008</v>
      </c>
      <c r="D61" s="1608"/>
      <c r="E61" s="1609"/>
      <c r="F61" s="1054">
        <v>3000</v>
      </c>
    </row>
    <row r="62" spans="1:6" ht="15">
      <c r="A62" s="1606">
        <v>1102</v>
      </c>
      <c r="B62" s="1606"/>
      <c r="C62" s="1607" t="s">
        <v>1009</v>
      </c>
      <c r="D62" s="1608"/>
      <c r="E62" s="1609"/>
      <c r="F62" s="1054">
        <v>108500</v>
      </c>
    </row>
    <row r="63" spans="1:6" ht="15">
      <c r="A63" s="1606">
        <v>1191</v>
      </c>
      <c r="B63" s="1606"/>
      <c r="C63" s="1607" t="s">
        <v>1010</v>
      </c>
      <c r="D63" s="1608"/>
      <c r="E63" s="1609"/>
      <c r="F63" s="1054">
        <v>344000</v>
      </c>
    </row>
    <row r="64" spans="1:6" ht="15">
      <c r="A64" s="1606">
        <v>1194</v>
      </c>
      <c r="B64" s="1606"/>
      <c r="C64" s="1607" t="s">
        <v>1011</v>
      </c>
      <c r="D64" s="1608"/>
      <c r="E64" s="1609"/>
      <c r="F64" s="1054">
        <v>150000</v>
      </c>
    </row>
    <row r="65" spans="1:6" ht="15">
      <c r="A65" s="1606">
        <v>1195</v>
      </c>
      <c r="B65" s="1606"/>
      <c r="C65" s="1607" t="s">
        <v>1012</v>
      </c>
      <c r="D65" s="1608"/>
      <c r="E65" s="1609"/>
      <c r="F65" s="1054">
        <v>400000</v>
      </c>
    </row>
    <row r="66" spans="1:6" ht="15">
      <c r="A66" s="1606">
        <v>1412</v>
      </c>
      <c r="B66" s="1606"/>
      <c r="C66" s="1607" t="s">
        <v>1006</v>
      </c>
      <c r="D66" s="1608"/>
      <c r="E66" s="1609"/>
      <c r="F66" s="1054">
        <v>41873</v>
      </c>
    </row>
    <row r="67" spans="1:6" ht="12.75">
      <c r="A67" s="1605" t="s">
        <v>1013</v>
      </c>
      <c r="B67" s="1604" t="s">
        <v>1014</v>
      </c>
      <c r="C67" s="1604"/>
      <c r="D67" s="1604"/>
      <c r="E67" s="1604"/>
      <c r="F67" s="1611">
        <f>SUM(F70:F70)</f>
        <v>1811883</v>
      </c>
    </row>
    <row r="68" spans="1:6" ht="12.75">
      <c r="A68" s="1605"/>
      <c r="B68" s="1604"/>
      <c r="C68" s="1604"/>
      <c r="D68" s="1604"/>
      <c r="E68" s="1604"/>
      <c r="F68" s="1612"/>
    </row>
    <row r="69" spans="1:6" ht="12.75">
      <c r="A69" s="1614"/>
      <c r="B69" s="1604"/>
      <c r="C69" s="1604"/>
      <c r="D69" s="1604"/>
      <c r="E69" s="1604"/>
      <c r="F69" s="1613"/>
    </row>
    <row r="70" spans="1:6" ht="15">
      <c r="A70" s="1606">
        <v>1010</v>
      </c>
      <c r="B70" s="1606"/>
      <c r="C70" s="1607" t="s">
        <v>209</v>
      </c>
      <c r="D70" s="1608"/>
      <c r="E70" s="1609"/>
      <c r="F70" s="1054">
        <v>1811883</v>
      </c>
    </row>
    <row r="71" spans="1:6" ht="12.75">
      <c r="A71" s="1605" t="s">
        <v>1015</v>
      </c>
      <c r="B71" s="1604" t="s">
        <v>1016</v>
      </c>
      <c r="C71" s="1604"/>
      <c r="D71" s="1604"/>
      <c r="E71" s="1604"/>
      <c r="F71" s="1611">
        <f>SUM(F74:F75)</f>
        <v>2100850</v>
      </c>
    </row>
    <row r="72" spans="1:6" ht="12.75">
      <c r="A72" s="1605"/>
      <c r="B72" s="1604"/>
      <c r="C72" s="1604"/>
      <c r="D72" s="1604"/>
      <c r="E72" s="1604"/>
      <c r="F72" s="1612"/>
    </row>
    <row r="73" spans="1:6" ht="12.75">
      <c r="A73" s="1614"/>
      <c r="B73" s="1604"/>
      <c r="C73" s="1604"/>
      <c r="D73" s="1604"/>
      <c r="E73" s="1604"/>
      <c r="F73" s="1613"/>
    </row>
    <row r="74" spans="1:6" ht="15">
      <c r="A74" s="1606">
        <v>1570.1581</v>
      </c>
      <c r="B74" s="1606"/>
      <c r="C74" s="1607" t="s">
        <v>1017</v>
      </c>
      <c r="D74" s="1608"/>
      <c r="E74" s="1609"/>
      <c r="F74" s="1054">
        <v>2100850</v>
      </c>
    </row>
    <row r="75" spans="1:6" ht="15">
      <c r="A75" s="1606">
        <v>1573</v>
      </c>
      <c r="B75" s="1606"/>
      <c r="C75" s="1607" t="s">
        <v>1018</v>
      </c>
      <c r="D75" s="1608"/>
      <c r="E75" s="1609"/>
      <c r="F75" s="1061"/>
    </row>
    <row r="76" spans="1:6" ht="12.75">
      <c r="A76" s="1605" t="s">
        <v>877</v>
      </c>
      <c r="B76" s="1604" t="s">
        <v>878</v>
      </c>
      <c r="C76" s="1604"/>
      <c r="D76" s="1604"/>
      <c r="E76" s="1604"/>
      <c r="F76" s="1611">
        <f>SUM(F79:F84)</f>
        <v>1352779</v>
      </c>
    </row>
    <row r="77" spans="1:6" ht="12.75">
      <c r="A77" s="1605"/>
      <c r="B77" s="1604"/>
      <c r="C77" s="1604"/>
      <c r="D77" s="1604"/>
      <c r="E77" s="1604"/>
      <c r="F77" s="1612"/>
    </row>
    <row r="78" spans="1:6" ht="12.75">
      <c r="A78" s="1605"/>
      <c r="B78" s="1604"/>
      <c r="C78" s="1604"/>
      <c r="D78" s="1604"/>
      <c r="E78" s="1604"/>
      <c r="F78" s="1613"/>
    </row>
    <row r="79" spans="1:6" ht="15">
      <c r="A79" s="1606">
        <v>1077</v>
      </c>
      <c r="B79" s="1606"/>
      <c r="C79" s="1607" t="s">
        <v>1019</v>
      </c>
      <c r="D79" s="1608"/>
      <c r="E79" s="1609"/>
      <c r="F79" s="1054">
        <v>286500</v>
      </c>
    </row>
    <row r="80" spans="1:6" ht="15">
      <c r="A80" s="1606">
        <v>1079</v>
      </c>
      <c r="B80" s="1606"/>
      <c r="C80" s="1607" t="s">
        <v>1020</v>
      </c>
      <c r="D80" s="1608"/>
      <c r="E80" s="1609"/>
      <c r="F80" s="1054">
        <v>3000</v>
      </c>
    </row>
    <row r="81" spans="1:6" ht="15">
      <c r="A81" s="1606">
        <v>1306</v>
      </c>
      <c r="B81" s="1606"/>
      <c r="C81" s="1607" t="s">
        <v>1021</v>
      </c>
      <c r="D81" s="1608"/>
      <c r="E81" s="1609"/>
      <c r="F81" s="1054">
        <v>30000</v>
      </c>
    </row>
    <row r="82" spans="1:6" ht="15">
      <c r="A82" s="1606">
        <v>1092</v>
      </c>
      <c r="B82" s="1606"/>
      <c r="C82" s="1607" t="s">
        <v>1022</v>
      </c>
      <c r="D82" s="1608"/>
      <c r="E82" s="1609"/>
      <c r="F82" s="1054">
        <v>954279</v>
      </c>
    </row>
    <row r="83" spans="1:6" ht="15">
      <c r="A83" s="1606">
        <v>1098</v>
      </c>
      <c r="B83" s="1606"/>
      <c r="C83" s="1607" t="s">
        <v>1023</v>
      </c>
      <c r="D83" s="1608"/>
      <c r="E83" s="1609"/>
      <c r="F83" s="1054">
        <v>15000</v>
      </c>
    </row>
    <row r="84" spans="1:6" ht="15">
      <c r="A84" s="1606">
        <v>1103</v>
      </c>
      <c r="B84" s="1606"/>
      <c r="C84" s="1607" t="s">
        <v>1024</v>
      </c>
      <c r="D84" s="1608"/>
      <c r="E84" s="1609"/>
      <c r="F84" s="1054">
        <v>64000</v>
      </c>
    </row>
    <row r="85" spans="1:6" ht="12.75">
      <c r="A85" s="1605" t="s">
        <v>941</v>
      </c>
      <c r="B85" s="1604" t="s">
        <v>942</v>
      </c>
      <c r="C85" s="1604"/>
      <c r="D85" s="1604"/>
      <c r="E85" s="1604"/>
      <c r="F85" s="1611">
        <f>SUM(F88)</f>
        <v>194715</v>
      </c>
    </row>
    <row r="86" spans="1:6" ht="12.75">
      <c r="A86" s="1605"/>
      <c r="B86" s="1604"/>
      <c r="C86" s="1604"/>
      <c r="D86" s="1604"/>
      <c r="E86" s="1604"/>
      <c r="F86" s="1612"/>
    </row>
    <row r="87" spans="1:6" ht="12.75">
      <c r="A87" s="1605"/>
      <c r="B87" s="1604"/>
      <c r="C87" s="1604"/>
      <c r="D87" s="1604"/>
      <c r="E87" s="1604"/>
      <c r="F87" s="1613"/>
    </row>
    <row r="88" spans="1:6" ht="15">
      <c r="A88" s="1606">
        <v>1421</v>
      </c>
      <c r="B88" s="1606"/>
      <c r="C88" s="1607" t="s">
        <v>228</v>
      </c>
      <c r="D88" s="1608"/>
      <c r="E88" s="1609"/>
      <c r="F88" s="1054">
        <v>194715</v>
      </c>
    </row>
    <row r="89" spans="1:6" ht="12.75">
      <c r="A89" s="1641" t="s">
        <v>153</v>
      </c>
      <c r="B89" s="1642"/>
      <c r="C89" s="1642"/>
      <c r="D89" s="1642"/>
      <c r="E89" s="1642"/>
      <c r="F89" s="1645">
        <f>SUM(F85+F76+F71+F67+F54+F43+F5)</f>
        <v>18654016</v>
      </c>
    </row>
    <row r="90" spans="1:6" ht="12.75">
      <c r="A90" s="1643"/>
      <c r="B90" s="1644"/>
      <c r="C90" s="1644"/>
      <c r="D90" s="1644"/>
      <c r="E90" s="1644"/>
      <c r="F90" s="1646"/>
    </row>
  </sheetData>
  <sheetProtection/>
  <mergeCells count="144">
    <mergeCell ref="A34:B34"/>
    <mergeCell ref="A36:B36"/>
    <mergeCell ref="A40:B40"/>
    <mergeCell ref="C40:E40"/>
    <mergeCell ref="A41:B41"/>
    <mergeCell ref="C41:E41"/>
    <mergeCell ref="A39:B39"/>
    <mergeCell ref="C39:E39"/>
    <mergeCell ref="A89:E90"/>
    <mergeCell ref="F89:F90"/>
    <mergeCell ref="A84:B84"/>
    <mergeCell ref="C84:E84"/>
    <mergeCell ref="A85:A87"/>
    <mergeCell ref="B85:E87"/>
    <mergeCell ref="F85:F87"/>
    <mergeCell ref="A88:B88"/>
    <mergeCell ref="C88:E88"/>
    <mergeCell ref="A81:B81"/>
    <mergeCell ref="C81:E81"/>
    <mergeCell ref="A82:B82"/>
    <mergeCell ref="C82:E82"/>
    <mergeCell ref="A83:B83"/>
    <mergeCell ref="C83:E83"/>
    <mergeCell ref="A76:A78"/>
    <mergeCell ref="B76:E78"/>
    <mergeCell ref="F76:F78"/>
    <mergeCell ref="A79:B79"/>
    <mergeCell ref="C79:E79"/>
    <mergeCell ref="A80:B80"/>
    <mergeCell ref="C80:E80"/>
    <mergeCell ref="A71:A73"/>
    <mergeCell ref="B71:E73"/>
    <mergeCell ref="F71:F73"/>
    <mergeCell ref="A74:B74"/>
    <mergeCell ref="C74:E74"/>
    <mergeCell ref="A75:B75"/>
    <mergeCell ref="C75:E75"/>
    <mergeCell ref="A67:A69"/>
    <mergeCell ref="B67:E69"/>
    <mergeCell ref="F67:F69"/>
    <mergeCell ref="A70:B70"/>
    <mergeCell ref="C70:E70"/>
    <mergeCell ref="A66:B66"/>
    <mergeCell ref="C66:E66"/>
    <mergeCell ref="A63:B63"/>
    <mergeCell ref="C63:E63"/>
    <mergeCell ref="A64:B64"/>
    <mergeCell ref="C64:E64"/>
    <mergeCell ref="A65:B65"/>
    <mergeCell ref="C65:E65"/>
    <mergeCell ref="A60:B60"/>
    <mergeCell ref="C60:E60"/>
    <mergeCell ref="A61:B61"/>
    <mergeCell ref="C61:E61"/>
    <mergeCell ref="A62:B62"/>
    <mergeCell ref="C62:E62"/>
    <mergeCell ref="F54:F56"/>
    <mergeCell ref="A57:B57"/>
    <mergeCell ref="C57:E57"/>
    <mergeCell ref="A58:B58"/>
    <mergeCell ref="C58:E58"/>
    <mergeCell ref="A59:B59"/>
    <mergeCell ref="C59:E59"/>
    <mergeCell ref="A52:B52"/>
    <mergeCell ref="C52:E52"/>
    <mergeCell ref="A53:B53"/>
    <mergeCell ref="C53:E53"/>
    <mergeCell ref="A54:A56"/>
    <mergeCell ref="B54:E56"/>
    <mergeCell ref="A49:B49"/>
    <mergeCell ref="C49:E49"/>
    <mergeCell ref="A50:B50"/>
    <mergeCell ref="C50:E50"/>
    <mergeCell ref="A51:B51"/>
    <mergeCell ref="C51:E51"/>
    <mergeCell ref="F43:F45"/>
    <mergeCell ref="A46:B46"/>
    <mergeCell ref="C46:E46"/>
    <mergeCell ref="A47:B47"/>
    <mergeCell ref="C47:E47"/>
    <mergeCell ref="A48:B48"/>
    <mergeCell ref="C48:E48"/>
    <mergeCell ref="A43:A45"/>
    <mergeCell ref="B43:E45"/>
    <mergeCell ref="A42:B42"/>
    <mergeCell ref="C42:E42"/>
    <mergeCell ref="A37:B37"/>
    <mergeCell ref="C37:E37"/>
    <mergeCell ref="A38:B38"/>
    <mergeCell ref="C38:E38"/>
    <mergeCell ref="A31:B31"/>
    <mergeCell ref="C31:E31"/>
    <mergeCell ref="A32:B32"/>
    <mergeCell ref="A27:B27"/>
    <mergeCell ref="C27:E27"/>
    <mergeCell ref="A28:B28"/>
    <mergeCell ref="C28:E28"/>
    <mergeCell ref="A29:B29"/>
    <mergeCell ref="C20:E20"/>
    <mergeCell ref="A26:B26"/>
    <mergeCell ref="C26:E26"/>
    <mergeCell ref="A24:B24"/>
    <mergeCell ref="A30:B30"/>
    <mergeCell ref="C30:E30"/>
    <mergeCell ref="A23:B23"/>
    <mergeCell ref="C23:E23"/>
    <mergeCell ref="A17:B17"/>
    <mergeCell ref="C17:E17"/>
    <mergeCell ref="A18:B18"/>
    <mergeCell ref="C18:E18"/>
    <mergeCell ref="C29:E29"/>
    <mergeCell ref="A22:B22"/>
    <mergeCell ref="C22:E22"/>
    <mergeCell ref="A19:B19"/>
    <mergeCell ref="C19:E19"/>
    <mergeCell ref="A20:B20"/>
    <mergeCell ref="A14:B14"/>
    <mergeCell ref="C14:E14"/>
    <mergeCell ref="A15:B15"/>
    <mergeCell ref="C15:E15"/>
    <mergeCell ref="A16:B16"/>
    <mergeCell ref="C16:E16"/>
    <mergeCell ref="A12:B12"/>
    <mergeCell ref="C12:E12"/>
    <mergeCell ref="A8:B8"/>
    <mergeCell ref="C8:E8"/>
    <mergeCell ref="A13:B13"/>
    <mergeCell ref="C13:E13"/>
    <mergeCell ref="A1:F1"/>
    <mergeCell ref="A2:F2"/>
    <mergeCell ref="A3:F3"/>
    <mergeCell ref="A5:A7"/>
    <mergeCell ref="B5:E7"/>
    <mergeCell ref="F5:F7"/>
    <mergeCell ref="A33:B33"/>
    <mergeCell ref="A35:B35"/>
    <mergeCell ref="A9:B9"/>
    <mergeCell ref="A21:B21"/>
    <mergeCell ref="C21:E21"/>
    <mergeCell ref="A25:B25"/>
    <mergeCell ref="A10:B10"/>
    <mergeCell ref="C10:E10"/>
    <mergeCell ref="A11:B11"/>
    <mergeCell ref="C11:E11"/>
  </mergeCells>
  <printOptions/>
  <pageMargins left="0.7086614173228347" right="0.7086614173228347" top="0.7480314960629921" bottom="0.7480314960629921" header="0.31496062992125984" footer="0.31496062992125984"/>
  <pageSetup firstPageNumber="68" useFirstPageNumber="1" horizontalDpi="600" verticalDpi="600" orientation="portrait" paperSize="9" scale="95" r:id="rId1"/>
  <headerFooter>
    <oddFooter>&amp;C&amp;P.oldal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60"/>
  <sheetViews>
    <sheetView showZeros="0" zoomScaleSheetLayoutView="100" zoomScalePageLayoutView="0" workbookViewId="0" topLeftCell="A117">
      <selection activeCell="D105" sqref="D105"/>
    </sheetView>
  </sheetViews>
  <sheetFormatPr defaultColWidth="9.00390625" defaultRowHeight="12.75"/>
  <cols>
    <col min="1" max="1" width="8.00390625" style="18" customWidth="1"/>
    <col min="2" max="2" width="71.625" style="18" customWidth="1"/>
    <col min="3" max="4" width="12.125" style="18" customWidth="1"/>
    <col min="5" max="5" width="9.00390625" style="18" customWidth="1"/>
    <col min="6" max="16384" width="9.125" style="18" customWidth="1"/>
  </cols>
  <sheetData>
    <row r="1" spans="1:5" ht="12.75">
      <c r="A1" s="1342" t="s">
        <v>276</v>
      </c>
      <c r="B1" s="1342"/>
      <c r="C1" s="1332"/>
      <c r="D1" s="1332"/>
      <c r="E1" s="1332"/>
    </row>
    <row r="2" spans="1:5" ht="12.75">
      <c r="A2" s="1342" t="s">
        <v>1086</v>
      </c>
      <c r="B2" s="1342"/>
      <c r="C2" s="1332"/>
      <c r="D2" s="1332"/>
      <c r="E2" s="1332"/>
    </row>
    <row r="3" spans="1:2" ht="9" customHeight="1">
      <c r="A3" s="91"/>
      <c r="B3" s="91"/>
    </row>
    <row r="4" spans="1:5" ht="12" customHeight="1">
      <c r="A4" s="81"/>
      <c r="B4" s="80"/>
      <c r="C4" s="77"/>
      <c r="D4" s="77"/>
      <c r="E4" s="77" t="s">
        <v>183</v>
      </c>
    </row>
    <row r="5" spans="1:5" s="20" customFormat="1" ht="12" customHeight="1">
      <c r="A5" s="84"/>
      <c r="B5" s="19"/>
      <c r="C5" s="1323" t="s">
        <v>1053</v>
      </c>
      <c r="D5" s="1323" t="s">
        <v>1077</v>
      </c>
      <c r="E5" s="1339" t="s">
        <v>1109</v>
      </c>
    </row>
    <row r="6" spans="1:5" s="20" customFormat="1" ht="12" customHeight="1">
      <c r="A6" s="1" t="s">
        <v>191</v>
      </c>
      <c r="B6" s="1" t="s">
        <v>164</v>
      </c>
      <c r="C6" s="1343"/>
      <c r="D6" s="1343"/>
      <c r="E6" s="1340"/>
    </row>
    <row r="7" spans="1:5" s="20" customFormat="1" ht="12.75" customHeight="1" thickBot="1">
      <c r="A7" s="21"/>
      <c r="B7" s="21"/>
      <c r="C7" s="1344"/>
      <c r="D7" s="1344"/>
      <c r="E7" s="1341"/>
    </row>
    <row r="8" spans="1:5" ht="12" customHeight="1">
      <c r="A8" s="2" t="s">
        <v>165</v>
      </c>
      <c r="B8" s="3" t="s">
        <v>166</v>
      </c>
      <c r="C8" s="14" t="s">
        <v>167</v>
      </c>
      <c r="D8" s="14" t="s">
        <v>168</v>
      </c>
      <c r="E8" s="14" t="s">
        <v>169</v>
      </c>
    </row>
    <row r="9" spans="1:5" ht="15" customHeight="1">
      <c r="A9" s="2"/>
      <c r="B9" s="101" t="s">
        <v>277</v>
      </c>
      <c r="C9" s="7"/>
      <c r="D9" s="7"/>
      <c r="E9" s="5"/>
    </row>
    <row r="10" spans="1:5" ht="12">
      <c r="A10" s="2"/>
      <c r="B10" s="89"/>
      <c r="C10" s="301"/>
      <c r="D10" s="301"/>
      <c r="E10" s="5"/>
    </row>
    <row r="11" spans="1:5" ht="12">
      <c r="A11" s="4">
        <v>1710</v>
      </c>
      <c r="B11" s="4" t="s">
        <v>323</v>
      </c>
      <c r="C11" s="304">
        <f>SUM(C12:C19)</f>
        <v>1986433</v>
      </c>
      <c r="D11" s="304">
        <f>SUM(D12:D19)</f>
        <v>2075684</v>
      </c>
      <c r="E11" s="190">
        <f>SUM(D11/C11)</f>
        <v>1.0449302845854855</v>
      </c>
    </row>
    <row r="12" spans="1:5" ht="12">
      <c r="A12" s="7">
        <v>1711</v>
      </c>
      <c r="B12" s="7" t="s">
        <v>278</v>
      </c>
      <c r="C12" s="301">
        <f>SUM('3a.m.'!C63)</f>
        <v>1292708</v>
      </c>
      <c r="D12" s="301">
        <f>SUM('3a.m.'!D63)</f>
        <v>1352406</v>
      </c>
      <c r="E12" s="1186">
        <f>SUM(D12/C12)</f>
        <v>1.0461805759692058</v>
      </c>
    </row>
    <row r="13" spans="1:5" ht="12">
      <c r="A13" s="7">
        <v>1712</v>
      </c>
      <c r="B13" s="7" t="s">
        <v>108</v>
      </c>
      <c r="C13" s="301">
        <f>SUM('3a.m.'!C64)</f>
        <v>277787</v>
      </c>
      <c r="D13" s="301">
        <f>SUM('3a.m.'!D64)</f>
        <v>260042</v>
      </c>
      <c r="E13" s="1186">
        <f>SUM(D13/C13)</f>
        <v>0.936120120811989</v>
      </c>
    </row>
    <row r="14" spans="1:5" ht="12">
      <c r="A14" s="7">
        <v>1713</v>
      </c>
      <c r="B14" s="7" t="s">
        <v>109</v>
      </c>
      <c r="C14" s="301">
        <f>SUM('3a.m.'!C65)</f>
        <v>364938</v>
      </c>
      <c r="D14" s="301">
        <f>SUM('3a.m.'!D65)</f>
        <v>373236</v>
      </c>
      <c r="E14" s="1186">
        <f>SUM(D14/C14)</f>
        <v>1.0227381089390526</v>
      </c>
    </row>
    <row r="15" spans="1:5" ht="12">
      <c r="A15" s="7">
        <v>1714</v>
      </c>
      <c r="B15" s="7" t="s">
        <v>119</v>
      </c>
      <c r="C15" s="301">
        <f>SUM('3a.m.'!C66)</f>
        <v>0</v>
      </c>
      <c r="D15" s="301">
        <f>SUM('3a.m.'!D66)</f>
        <v>0</v>
      </c>
      <c r="E15" s="1186"/>
    </row>
    <row r="16" spans="1:5" ht="12">
      <c r="A16" s="7">
        <v>1715</v>
      </c>
      <c r="B16" s="5" t="s">
        <v>294</v>
      </c>
      <c r="C16" s="301">
        <f>SUM('3a.m.'!C67)</f>
        <v>0</v>
      </c>
      <c r="D16" s="301">
        <f>SUM('3a.m.'!D67)</f>
        <v>0</v>
      </c>
      <c r="E16" s="1186"/>
    </row>
    <row r="17" spans="1:5" ht="12">
      <c r="A17" s="7">
        <v>1716</v>
      </c>
      <c r="B17" s="43" t="s">
        <v>250</v>
      </c>
      <c r="C17" s="301">
        <f>SUM('3a.m.'!C71)</f>
        <v>41000</v>
      </c>
      <c r="D17" s="301">
        <f>SUM('3a.m.'!D71)</f>
        <v>82000</v>
      </c>
      <c r="E17" s="1186">
        <f>SUM(D17/C17)</f>
        <v>2</v>
      </c>
    </row>
    <row r="18" spans="1:5" ht="12">
      <c r="A18" s="7">
        <v>1717</v>
      </c>
      <c r="B18" s="44" t="s">
        <v>251</v>
      </c>
      <c r="C18" s="301">
        <f>SUM('3a.m.'!C70)</f>
        <v>0</v>
      </c>
      <c r="D18" s="301">
        <f>SUM('3a.m.'!D70)</f>
        <v>0</v>
      </c>
      <c r="E18" s="190"/>
    </row>
    <row r="19" spans="1:5" ht="12">
      <c r="A19" s="7">
        <v>1718</v>
      </c>
      <c r="B19" s="44" t="s">
        <v>451</v>
      </c>
      <c r="C19" s="301">
        <f>SUM('3a.m.'!C72)</f>
        <v>10000</v>
      </c>
      <c r="D19" s="301">
        <f>SUM('3a.m.'!D72)</f>
        <v>8000</v>
      </c>
      <c r="E19" s="190">
        <f>SUM(D19/C19)</f>
        <v>0.8</v>
      </c>
    </row>
    <row r="20" spans="1:5" ht="12">
      <c r="A20" s="7"/>
      <c r="B20" s="7"/>
      <c r="C20" s="301"/>
      <c r="D20" s="301"/>
      <c r="E20" s="190"/>
    </row>
    <row r="21" spans="1:5" ht="12.75">
      <c r="A21" s="7"/>
      <c r="B21" s="102" t="s">
        <v>315</v>
      </c>
      <c r="C21" s="301"/>
      <c r="D21" s="301"/>
      <c r="E21" s="190"/>
    </row>
    <row r="22" spans="1:5" ht="6.75" customHeight="1">
      <c r="A22" s="7"/>
      <c r="B22" s="7"/>
      <c r="C22" s="301"/>
      <c r="D22" s="301"/>
      <c r="E22" s="190"/>
    </row>
    <row r="23" spans="1:5" ht="12">
      <c r="A23" s="72">
        <v>1740</v>
      </c>
      <c r="B23" s="72" t="s">
        <v>77</v>
      </c>
      <c r="C23" s="305">
        <f>SUM(C24:C31)</f>
        <v>704798</v>
      </c>
      <c r="D23" s="305">
        <f>SUM(D24:D31)</f>
        <v>744664</v>
      </c>
      <c r="E23" s="190">
        <f>SUM(D23/C23)</f>
        <v>1.0565637246416704</v>
      </c>
    </row>
    <row r="24" spans="1:5" ht="12">
      <c r="A24" s="7">
        <v>1741</v>
      </c>
      <c r="B24" s="7" t="s">
        <v>278</v>
      </c>
      <c r="C24" s="301">
        <f>SUM('3b.m.'!C37)</f>
        <v>394562</v>
      </c>
      <c r="D24" s="301">
        <f>SUM('3b.m.'!D37)</f>
        <v>452533</v>
      </c>
      <c r="E24" s="1186">
        <f>SUM(D24/C24)</f>
        <v>1.146924944622138</v>
      </c>
    </row>
    <row r="25" spans="1:5" ht="12">
      <c r="A25" s="7">
        <v>1742</v>
      </c>
      <c r="B25" s="7" t="s">
        <v>108</v>
      </c>
      <c r="C25" s="301">
        <f>SUM('3b.m.'!C38)</f>
        <v>79961</v>
      </c>
      <c r="D25" s="301">
        <f>SUM('3b.m.'!D38)</f>
        <v>80856</v>
      </c>
      <c r="E25" s="1186">
        <f>SUM(D25/C25)</f>
        <v>1.011192956566326</v>
      </c>
    </row>
    <row r="26" spans="1:5" ht="12">
      <c r="A26" s="7">
        <v>1743</v>
      </c>
      <c r="B26" s="7" t="s">
        <v>109</v>
      </c>
      <c r="C26" s="301">
        <f>SUM('3b.m.'!C39)</f>
        <v>216475</v>
      </c>
      <c r="D26" s="301">
        <f>SUM('3b.m.'!D39)</f>
        <v>185955</v>
      </c>
      <c r="E26" s="1186">
        <f>SUM(D26/C26)</f>
        <v>0.859013742926435</v>
      </c>
    </row>
    <row r="27" spans="1:5" ht="12">
      <c r="A27" s="7">
        <v>1744</v>
      </c>
      <c r="B27" s="7" t="s">
        <v>119</v>
      </c>
      <c r="C27" s="301">
        <f>SUM('3b.m.'!C40)</f>
        <v>0</v>
      </c>
      <c r="D27" s="301">
        <f>SUM('3b.m.'!D40)</f>
        <v>0</v>
      </c>
      <c r="E27" s="1186"/>
    </row>
    <row r="28" spans="1:5" ht="12">
      <c r="A28" s="7">
        <v>1745</v>
      </c>
      <c r="B28" s="7" t="s">
        <v>294</v>
      </c>
      <c r="C28" s="301">
        <f>SUM('3b.m.'!C41)</f>
        <v>0</v>
      </c>
      <c r="D28" s="301">
        <f>SUM('3b.m.'!D41)</f>
        <v>0</v>
      </c>
      <c r="E28" s="1186"/>
    </row>
    <row r="29" spans="1:5" ht="12">
      <c r="A29" s="7">
        <v>1746</v>
      </c>
      <c r="B29" s="7" t="s">
        <v>250</v>
      </c>
      <c r="C29" s="301">
        <f>SUM('3b.m.'!C45)</f>
        <v>13800</v>
      </c>
      <c r="D29" s="301">
        <f>SUM('3b.m.'!D45)</f>
        <v>25320</v>
      </c>
      <c r="E29" s="1186">
        <f>SUM(D29/C29)</f>
        <v>1.8347826086956522</v>
      </c>
    </row>
    <row r="30" spans="1:5" ht="12">
      <c r="A30" s="7">
        <v>1747</v>
      </c>
      <c r="B30" s="7" t="s">
        <v>251</v>
      </c>
      <c r="C30" s="301">
        <f>SUM('3b.m.'!C46)</f>
        <v>0</v>
      </c>
      <c r="D30" s="301">
        <f>SUM('3b.m.'!D46)</f>
        <v>0</v>
      </c>
      <c r="E30" s="1186"/>
    </row>
    <row r="31" spans="1:5" ht="12">
      <c r="A31" s="7">
        <v>1748</v>
      </c>
      <c r="B31" s="5" t="s">
        <v>328</v>
      </c>
      <c r="C31" s="301"/>
      <c r="D31" s="301"/>
      <c r="E31" s="190"/>
    </row>
    <row r="32" spans="1:5" ht="7.5" customHeight="1">
      <c r="A32" s="7"/>
      <c r="B32" s="7"/>
      <c r="C32" s="301"/>
      <c r="D32" s="301"/>
      <c r="E32" s="190"/>
    </row>
    <row r="33" spans="1:5" ht="12.75">
      <c r="A33" s="7"/>
      <c r="B33" s="102" t="s">
        <v>316</v>
      </c>
      <c r="C33" s="301"/>
      <c r="D33" s="301"/>
      <c r="E33" s="190"/>
    </row>
    <row r="34" spans="1:5" ht="7.5" customHeight="1">
      <c r="A34" s="2"/>
      <c r="B34" s="89"/>
      <c r="C34" s="301"/>
      <c r="D34" s="301"/>
      <c r="E34" s="190"/>
    </row>
    <row r="35" spans="1:5" ht="12">
      <c r="A35" s="8">
        <v>1750</v>
      </c>
      <c r="B35" s="8" t="s">
        <v>46</v>
      </c>
      <c r="C35" s="306">
        <f>SUM(C36:C44)</f>
        <v>4845531</v>
      </c>
      <c r="D35" s="306">
        <f>SUM(D36:D44)</f>
        <v>4235845</v>
      </c>
      <c r="E35" s="190">
        <f aca="true" t="shared" si="0" ref="E35:E41">SUM(D35/C35)</f>
        <v>0.8741756063473746</v>
      </c>
    </row>
    <row r="36" spans="1:5" ht="12">
      <c r="A36" s="7">
        <v>1751</v>
      </c>
      <c r="B36" s="7" t="s">
        <v>278</v>
      </c>
      <c r="C36" s="301">
        <f>SUM('3c.m.'!C835)</f>
        <v>200672</v>
      </c>
      <c r="D36" s="301">
        <f>SUM('3c.m.'!D835)</f>
        <v>214739</v>
      </c>
      <c r="E36" s="1186">
        <f t="shared" si="0"/>
        <v>1.070099465794929</v>
      </c>
    </row>
    <row r="37" spans="1:5" ht="12">
      <c r="A37" s="7">
        <v>1752</v>
      </c>
      <c r="B37" s="7" t="s">
        <v>108</v>
      </c>
      <c r="C37" s="301">
        <f>SUM('3c.m.'!C836)</f>
        <v>57107</v>
      </c>
      <c r="D37" s="301">
        <f>SUM('3c.m.'!D836)</f>
        <v>51961</v>
      </c>
      <c r="E37" s="1186">
        <f t="shared" si="0"/>
        <v>0.909888455005516</v>
      </c>
    </row>
    <row r="38" spans="1:5" ht="12">
      <c r="A38" s="7">
        <v>1753</v>
      </c>
      <c r="B38" s="7" t="s">
        <v>109</v>
      </c>
      <c r="C38" s="301">
        <f>SUM('3c.m.'!C837)</f>
        <v>3791752</v>
      </c>
      <c r="D38" s="301">
        <f>SUM('3c.m.'!D837)</f>
        <v>3348945</v>
      </c>
      <c r="E38" s="1186">
        <f t="shared" si="0"/>
        <v>0.8832183644921925</v>
      </c>
    </row>
    <row r="39" spans="1:5" ht="12">
      <c r="A39" s="7">
        <v>1754</v>
      </c>
      <c r="B39" s="7" t="s">
        <v>119</v>
      </c>
      <c r="C39" s="301">
        <f>SUM('3c.m.'!C838)</f>
        <v>225950</v>
      </c>
      <c r="D39" s="301">
        <f>SUM('3c.m.'!D838)</f>
        <v>268400</v>
      </c>
      <c r="E39" s="1186">
        <f t="shared" si="0"/>
        <v>1.1878734233237442</v>
      </c>
    </row>
    <row r="40" spans="1:5" ht="12">
      <c r="A40" s="7">
        <v>1755</v>
      </c>
      <c r="B40" s="7" t="s">
        <v>294</v>
      </c>
      <c r="C40" s="301">
        <f>SUM('3c.m.'!C839)</f>
        <v>95665</v>
      </c>
      <c r="D40" s="301">
        <f>SUM('3c.m.'!D839)</f>
        <v>74200</v>
      </c>
      <c r="E40" s="1186">
        <f t="shared" si="0"/>
        <v>0.775623268698061</v>
      </c>
    </row>
    <row r="41" spans="1:5" ht="12">
      <c r="A41" s="7">
        <v>1756</v>
      </c>
      <c r="B41" s="7" t="s">
        <v>250</v>
      </c>
      <c r="C41" s="301">
        <f>SUM('3c.m.'!C842)</f>
        <v>1000</v>
      </c>
      <c r="D41" s="301">
        <f>SUM('3c.m.'!D842)</f>
        <v>41100</v>
      </c>
      <c r="E41" s="1186">
        <f t="shared" si="0"/>
        <v>41.1</v>
      </c>
    </row>
    <row r="42" spans="1:5" ht="12">
      <c r="A42" s="5">
        <v>1757</v>
      </c>
      <c r="B42" s="5" t="s">
        <v>251</v>
      </c>
      <c r="C42" s="680">
        <f>SUM('3c.m.'!C843)</f>
        <v>0</v>
      </c>
      <c r="D42" s="301">
        <f>SUM('3c.m.'!D843)</f>
        <v>0</v>
      </c>
      <c r="E42" s="1186"/>
    </row>
    <row r="43" spans="1:5" ht="12">
      <c r="A43" s="7">
        <v>1758</v>
      </c>
      <c r="B43" s="7" t="s">
        <v>452</v>
      </c>
      <c r="C43" s="680">
        <f>SUM('3c.m.'!C844)</f>
        <v>473385</v>
      </c>
      <c r="D43" s="301">
        <f>SUM('3c.m.'!D844)</f>
        <v>236500</v>
      </c>
      <c r="E43" s="1186">
        <f>SUM(D43/C43)</f>
        <v>0.4995933542465435</v>
      </c>
    </row>
    <row r="44" spans="1:5" ht="12">
      <c r="A44" s="7"/>
      <c r="B44" s="7"/>
      <c r="C44" s="680"/>
      <c r="D44" s="301"/>
      <c r="E44" s="190"/>
    </row>
    <row r="45" spans="1:5" ht="12">
      <c r="A45" s="4">
        <v>1760</v>
      </c>
      <c r="B45" s="4" t="s">
        <v>326</v>
      </c>
      <c r="C45" s="304">
        <f>SUM(C46:C52)</f>
        <v>1613300</v>
      </c>
      <c r="D45" s="304">
        <f>SUM(D46:D52)</f>
        <v>1792020</v>
      </c>
      <c r="E45" s="190">
        <f aca="true" t="shared" si="1" ref="E45:E51">SUM(D45/C45)</f>
        <v>1.1107791483295109</v>
      </c>
    </row>
    <row r="46" spans="1:5" ht="12">
      <c r="A46" s="7">
        <v>1761</v>
      </c>
      <c r="B46" s="7" t="s">
        <v>278</v>
      </c>
      <c r="C46" s="183">
        <f>SUM('3d.m.'!C60)</f>
        <v>650</v>
      </c>
      <c r="D46" s="183">
        <f>SUM('3d.m.'!D60)</f>
        <v>350</v>
      </c>
      <c r="E46" s="1186">
        <f t="shared" si="1"/>
        <v>0.5384615384615384</v>
      </c>
    </row>
    <row r="47" spans="1:5" ht="12">
      <c r="A47" s="5">
        <v>1762</v>
      </c>
      <c r="B47" s="5" t="s">
        <v>108</v>
      </c>
      <c r="C47" s="183">
        <f>SUM('3d.m.'!C61)</f>
        <v>350</v>
      </c>
      <c r="D47" s="183">
        <f>SUM('3d.m.'!D61)</f>
        <v>150</v>
      </c>
      <c r="E47" s="1186">
        <f t="shared" si="1"/>
        <v>0.42857142857142855</v>
      </c>
    </row>
    <row r="48" spans="1:5" ht="12">
      <c r="A48" s="7">
        <v>1763</v>
      </c>
      <c r="B48" s="7" t="s">
        <v>109</v>
      </c>
      <c r="C48" s="183">
        <f>SUM('3d.m.'!C62)</f>
        <v>4000</v>
      </c>
      <c r="D48" s="183">
        <f>SUM('3d.m.'!D62)</f>
        <v>7000</v>
      </c>
      <c r="E48" s="1186">
        <f t="shared" si="1"/>
        <v>1.75</v>
      </c>
    </row>
    <row r="49" spans="1:5" ht="12">
      <c r="A49" s="7">
        <v>1764</v>
      </c>
      <c r="B49" s="7" t="s">
        <v>294</v>
      </c>
      <c r="C49" s="183">
        <f>SUM('3d.m.'!C63)</f>
        <v>1229900</v>
      </c>
      <c r="D49" s="183">
        <f>SUM('3d.m.'!D63)</f>
        <v>1504620</v>
      </c>
      <c r="E49" s="1186">
        <f t="shared" si="1"/>
        <v>1.2233677534758924</v>
      </c>
    </row>
    <row r="50" spans="1:5" ht="12">
      <c r="A50" s="7">
        <v>1765</v>
      </c>
      <c r="B50" s="7" t="s">
        <v>402</v>
      </c>
      <c r="C50" s="183">
        <f>SUM('3d.m.'!C64)</f>
        <v>20000</v>
      </c>
      <c r="D50" s="183">
        <f>SUM('3d.m.'!D64)</f>
        <v>10000</v>
      </c>
      <c r="E50" s="1186">
        <f t="shared" si="1"/>
        <v>0.5</v>
      </c>
    </row>
    <row r="51" spans="1:5" ht="12">
      <c r="A51" s="7">
        <v>1766</v>
      </c>
      <c r="B51" s="7" t="s">
        <v>328</v>
      </c>
      <c r="C51" s="183">
        <f>SUM('3d.m.'!C65)</f>
        <v>358400</v>
      </c>
      <c r="D51" s="183">
        <f>SUM('3d.m.'!D65)</f>
        <v>269900</v>
      </c>
      <c r="E51" s="1186">
        <f t="shared" si="1"/>
        <v>0.7530691964285714</v>
      </c>
    </row>
    <row r="52" spans="1:5" ht="12">
      <c r="A52" s="7"/>
      <c r="B52" s="7"/>
      <c r="C52" s="183"/>
      <c r="D52" s="183"/>
      <c r="E52" s="190"/>
    </row>
    <row r="53" spans="1:5" ht="12">
      <c r="A53" s="4">
        <v>1770</v>
      </c>
      <c r="B53" s="22" t="s">
        <v>317</v>
      </c>
      <c r="C53" s="304">
        <f>SUM(C54:C60)</f>
        <v>3598552</v>
      </c>
      <c r="D53" s="304">
        <f>SUM(D54:D60)</f>
        <v>2453218</v>
      </c>
      <c r="E53" s="190">
        <f>SUM(D53/C53)</f>
        <v>0.6817236488454245</v>
      </c>
    </row>
    <row r="54" spans="1:5" ht="12">
      <c r="A54" s="70">
        <v>1771</v>
      </c>
      <c r="B54" s="7" t="s">
        <v>278</v>
      </c>
      <c r="C54" s="183">
        <f>SUM('4.mell.'!C50)</f>
        <v>0</v>
      </c>
      <c r="D54" s="183">
        <f>SUM('4.mell.'!D50)</f>
        <v>0</v>
      </c>
      <c r="E54" s="190"/>
    </row>
    <row r="55" spans="1:5" ht="12">
      <c r="A55" s="70">
        <v>1772</v>
      </c>
      <c r="B55" s="7" t="s">
        <v>108</v>
      </c>
      <c r="C55" s="183">
        <f>SUM('4.mell.'!C51)</f>
        <v>0</v>
      </c>
      <c r="D55" s="183">
        <f>SUM('4.mell.'!D51)</f>
        <v>0</v>
      </c>
      <c r="E55" s="190"/>
    </row>
    <row r="56" spans="1:5" ht="12">
      <c r="A56" s="7">
        <v>1773</v>
      </c>
      <c r="B56" s="7" t="s">
        <v>109</v>
      </c>
      <c r="C56" s="183">
        <f>SUM('4.mell.'!C52)</f>
        <v>0</v>
      </c>
      <c r="D56" s="183">
        <f>SUM('4.mell.'!D52)</f>
        <v>0</v>
      </c>
      <c r="E56" s="190"/>
    </row>
    <row r="57" spans="1:5" ht="12">
      <c r="A57" s="7">
        <v>1774</v>
      </c>
      <c r="B57" s="7" t="s">
        <v>272</v>
      </c>
      <c r="C57" s="183">
        <f>SUM('4.mell.'!C53)</f>
        <v>0</v>
      </c>
      <c r="D57" s="183">
        <f>SUM('4.mell.'!D53)</f>
        <v>0</v>
      </c>
      <c r="E57" s="190"/>
    </row>
    <row r="58" spans="1:5" ht="12">
      <c r="A58" s="7">
        <v>1775</v>
      </c>
      <c r="B58" s="7" t="s">
        <v>250</v>
      </c>
      <c r="C58" s="183">
        <f>SUM('4.mell.'!C56)</f>
        <v>0</v>
      </c>
      <c r="D58" s="183">
        <f>SUM('4.mell.'!D56)</f>
        <v>0</v>
      </c>
      <c r="E58" s="190"/>
    </row>
    <row r="59" spans="1:5" ht="12">
      <c r="A59" s="7">
        <v>1776</v>
      </c>
      <c r="B59" s="7" t="s">
        <v>251</v>
      </c>
      <c r="C59" s="307">
        <f>SUM('4.mell.'!C57)</f>
        <v>3558552</v>
      </c>
      <c r="D59" s="307">
        <f>SUM('4.mell.'!D57)</f>
        <v>2433218</v>
      </c>
      <c r="E59" s="1186">
        <f>SUM(D59/C59)</f>
        <v>0.6837663184351388</v>
      </c>
    </row>
    <row r="60" spans="1:5" ht="12">
      <c r="A60" s="7">
        <v>1777</v>
      </c>
      <c r="B60" s="7" t="s">
        <v>328</v>
      </c>
      <c r="C60" s="307">
        <f>SUM('4.mell.'!C58)</f>
        <v>40000</v>
      </c>
      <c r="D60" s="307">
        <f>SUM('4.mell.'!D58)</f>
        <v>20000</v>
      </c>
      <c r="E60" s="1186">
        <f>SUM(D60/C60)</f>
        <v>0.5</v>
      </c>
    </row>
    <row r="61" spans="1:5" ht="12">
      <c r="A61" s="7"/>
      <c r="B61" s="7"/>
      <c r="C61" s="301"/>
      <c r="D61" s="301"/>
      <c r="E61" s="190"/>
    </row>
    <row r="62" spans="1:5" ht="12">
      <c r="A62" s="4">
        <v>1780</v>
      </c>
      <c r="B62" s="4" t="s">
        <v>318</v>
      </c>
      <c r="C62" s="304">
        <f>SUM(C63:C69)</f>
        <v>1412253</v>
      </c>
      <c r="D62" s="304">
        <f>SUM(D63:D69)</f>
        <v>850043</v>
      </c>
      <c r="E62" s="190">
        <f>SUM(D62/C62)</f>
        <v>0.6019056075646503</v>
      </c>
    </row>
    <row r="63" spans="1:5" ht="12">
      <c r="A63" s="70">
        <v>1781</v>
      </c>
      <c r="B63" s="7" t="s">
        <v>278</v>
      </c>
      <c r="C63" s="307">
        <f>SUM('5.mell. '!C34)</f>
        <v>0</v>
      </c>
      <c r="D63" s="307">
        <f>SUM('5.mell. '!D34)</f>
        <v>0</v>
      </c>
      <c r="E63" s="190"/>
    </row>
    <row r="64" spans="1:5" ht="12">
      <c r="A64" s="70">
        <v>1782</v>
      </c>
      <c r="B64" s="7" t="s">
        <v>108</v>
      </c>
      <c r="C64" s="307">
        <f>SUM('5.mell. '!C35)</f>
        <v>0</v>
      </c>
      <c r="D64" s="307">
        <f>SUM('5.mell. '!D35)</f>
        <v>0</v>
      </c>
      <c r="E64" s="190"/>
    </row>
    <row r="65" spans="1:5" ht="12">
      <c r="A65" s="7">
        <v>1783</v>
      </c>
      <c r="B65" s="7" t="s">
        <v>109</v>
      </c>
      <c r="C65" s="706">
        <f>SUM('5.mell. '!C36)</f>
        <v>0</v>
      </c>
      <c r="D65" s="183">
        <f>SUM('5.mell. '!D36)</f>
        <v>0</v>
      </c>
      <c r="E65" s="190"/>
    </row>
    <row r="66" spans="1:5" ht="12">
      <c r="A66" s="7">
        <v>1784</v>
      </c>
      <c r="B66" s="7" t="s">
        <v>272</v>
      </c>
      <c r="C66" s="706">
        <f>SUM('5.mell. '!C37)</f>
        <v>0</v>
      </c>
      <c r="D66" s="183">
        <f>SUM('5.mell. '!D37)</f>
        <v>0</v>
      </c>
      <c r="E66" s="190"/>
    </row>
    <row r="67" spans="1:5" ht="12">
      <c r="A67" s="7">
        <v>1785</v>
      </c>
      <c r="B67" s="7" t="s">
        <v>250</v>
      </c>
      <c r="C67" s="706">
        <f>SUM('5.mell. '!C41)</f>
        <v>1412253</v>
      </c>
      <c r="D67" s="183">
        <f>SUM('5.mell. '!D41)</f>
        <v>850043</v>
      </c>
      <c r="E67" s="1186">
        <f>SUM(D67/C67)</f>
        <v>0.6019056075646503</v>
      </c>
    </row>
    <row r="68" spans="1:5" ht="12">
      <c r="A68" s="7">
        <v>1786</v>
      </c>
      <c r="B68" s="7" t="s">
        <v>251</v>
      </c>
      <c r="C68" s="706">
        <f>SUM('5.mell. '!C40)</f>
        <v>0</v>
      </c>
      <c r="D68" s="183"/>
      <c r="E68" s="190"/>
    </row>
    <row r="69" spans="1:5" ht="12">
      <c r="A69" s="5">
        <v>1787</v>
      </c>
      <c r="B69" s="7" t="s">
        <v>328</v>
      </c>
      <c r="C69" s="183">
        <f>SUM('5.mell. '!C42)</f>
        <v>0</v>
      </c>
      <c r="D69" s="183"/>
      <c r="E69" s="190"/>
    </row>
    <row r="70" spans="1:5" ht="12">
      <c r="A70" s="5"/>
      <c r="B70" s="7"/>
      <c r="C70" s="301"/>
      <c r="D70" s="1254"/>
      <c r="E70" s="190"/>
    </row>
    <row r="71" spans="1:5" ht="12">
      <c r="A71" s="71">
        <v>1790</v>
      </c>
      <c r="B71" s="128" t="s">
        <v>470</v>
      </c>
      <c r="C71" s="305">
        <f>SUM(C72:C72)</f>
        <v>18123</v>
      </c>
      <c r="D71" s="1164">
        <f>SUM(D72:D72)</f>
        <v>0</v>
      </c>
      <c r="E71" s="190">
        <f>SUM(D71/C71)</f>
        <v>0</v>
      </c>
    </row>
    <row r="72" spans="1:5" ht="12">
      <c r="A72" s="5">
        <v>1795</v>
      </c>
      <c r="B72" s="5" t="s">
        <v>387</v>
      </c>
      <c r="C72" s="307">
        <v>18123</v>
      </c>
      <c r="D72" s="1255"/>
      <c r="E72" s="190">
        <f>SUM(D72/C72)</f>
        <v>0</v>
      </c>
    </row>
    <row r="73" spans="1:5" s="20" customFormat="1" ht="12">
      <c r="A73" s="5"/>
      <c r="B73" s="67"/>
      <c r="C73" s="301"/>
      <c r="D73" s="1254"/>
      <c r="E73" s="190"/>
    </row>
    <row r="74" spans="1:5" s="23" customFormat="1" ht="13.5" customHeight="1">
      <c r="A74" s="4">
        <v>1801</v>
      </c>
      <c r="B74" s="8" t="s">
        <v>411</v>
      </c>
      <c r="C74" s="304">
        <v>30000</v>
      </c>
      <c r="D74" s="1165">
        <v>30000</v>
      </c>
      <c r="E74" s="190">
        <f>SUM(D74/C74)</f>
        <v>1</v>
      </c>
    </row>
    <row r="75" spans="1:5" s="23" customFormat="1" ht="11.25" customHeight="1">
      <c r="A75" s="4"/>
      <c r="B75" s="8"/>
      <c r="C75" s="304"/>
      <c r="D75" s="1165"/>
      <c r="E75" s="190"/>
    </row>
    <row r="76" spans="1:5" s="23" customFormat="1" ht="13.5" customHeight="1">
      <c r="A76" s="4">
        <v>1802</v>
      </c>
      <c r="B76" s="8" t="s">
        <v>412</v>
      </c>
      <c r="C76" s="304"/>
      <c r="D76" s="1165">
        <v>5500</v>
      </c>
      <c r="E76" s="190"/>
    </row>
    <row r="77" spans="1:5" s="23" customFormat="1" ht="13.5" customHeight="1">
      <c r="A77" s="4"/>
      <c r="B77" s="8"/>
      <c r="C77" s="304"/>
      <c r="D77" s="1165"/>
      <c r="E77" s="190"/>
    </row>
    <row r="78" spans="1:5" s="23" customFormat="1" ht="13.5" customHeight="1">
      <c r="A78" s="4">
        <v>1803</v>
      </c>
      <c r="B78" s="8" t="s">
        <v>450</v>
      </c>
      <c r="C78" s="304">
        <v>213196</v>
      </c>
      <c r="D78" s="1165">
        <v>244872</v>
      </c>
      <c r="E78" s="190">
        <f>SUM(D78/C78)</f>
        <v>1.1485768963770426</v>
      </c>
    </row>
    <row r="79" spans="1:5" s="23" customFormat="1" ht="10.5" customHeight="1">
      <c r="A79" s="4"/>
      <c r="B79" s="8"/>
      <c r="C79" s="304"/>
      <c r="D79" s="1165"/>
      <c r="E79" s="190"/>
    </row>
    <row r="80" spans="1:5" s="23" customFormat="1" ht="12">
      <c r="A80" s="4">
        <v>1804</v>
      </c>
      <c r="B80" s="8" t="s">
        <v>502</v>
      </c>
      <c r="C80" s="304">
        <v>150000</v>
      </c>
      <c r="D80" s="1165">
        <v>200000</v>
      </c>
      <c r="E80" s="190">
        <f>SUM(D80/C80)</f>
        <v>1.3333333333333333</v>
      </c>
    </row>
    <row r="81" spans="1:5" s="23" customFormat="1" ht="12">
      <c r="A81" s="4"/>
      <c r="B81" s="8"/>
      <c r="C81" s="308"/>
      <c r="D81" s="1256"/>
      <c r="E81" s="190"/>
    </row>
    <row r="82" spans="1:5" s="23" customFormat="1" ht="12">
      <c r="A82" s="4">
        <v>1806</v>
      </c>
      <c r="B82" s="4" t="s">
        <v>381</v>
      </c>
      <c r="C82" s="309">
        <v>18822</v>
      </c>
      <c r="D82" s="1161"/>
      <c r="E82" s="190">
        <f>SUM(D82/C82)</f>
        <v>0</v>
      </c>
    </row>
    <row r="83" spans="1:5" s="23" customFormat="1" ht="12">
      <c r="A83" s="19"/>
      <c r="B83" s="76" t="s">
        <v>382</v>
      </c>
      <c r="C83" s="743">
        <v>18822</v>
      </c>
      <c r="D83" s="1257"/>
      <c r="E83" s="190">
        <f>SUM(D83/C83)</f>
        <v>0</v>
      </c>
    </row>
    <row r="84" spans="1:5" s="23" customFormat="1" ht="12">
      <c r="A84" s="4"/>
      <c r="B84" s="4"/>
      <c r="C84" s="304"/>
      <c r="D84" s="1165"/>
      <c r="E84" s="190"/>
    </row>
    <row r="85" spans="1:5" s="23" customFormat="1" ht="12">
      <c r="A85" s="71">
        <v>1812</v>
      </c>
      <c r="B85" s="98" t="s">
        <v>47</v>
      </c>
      <c r="C85" s="304">
        <f>SUM('6.mell. '!C12)</f>
        <v>63890</v>
      </c>
      <c r="D85" s="1165">
        <f>SUM('6.mell. '!D12)</f>
        <v>82314</v>
      </c>
      <c r="E85" s="190">
        <f>SUM(D85/C85)</f>
        <v>1.2883706370323995</v>
      </c>
    </row>
    <row r="86" spans="1:5" s="23" customFormat="1" ht="12">
      <c r="A86" s="71">
        <v>1813</v>
      </c>
      <c r="B86" s="93" t="s">
        <v>48</v>
      </c>
      <c r="C86" s="304">
        <f>SUM('6.mell. '!C14)</f>
        <v>191000</v>
      </c>
      <c r="D86" s="1165">
        <f>SUM('6.mell. '!D14)</f>
        <v>771500</v>
      </c>
      <c r="E86" s="190">
        <f>SUM(D86/C86)</f>
        <v>4.039267015706806</v>
      </c>
    </row>
    <row r="87" spans="1:5" s="23" customFormat="1" ht="12">
      <c r="A87" s="19">
        <v>1816</v>
      </c>
      <c r="B87" s="71" t="s">
        <v>79</v>
      </c>
      <c r="C87" s="309">
        <f>SUM(C85+C86)</f>
        <v>254890</v>
      </c>
      <c r="D87" s="1161">
        <f>SUM(D85+D86)</f>
        <v>853814</v>
      </c>
      <c r="E87" s="190">
        <f>SUM(D87/C87)</f>
        <v>3.3497351798815176</v>
      </c>
    </row>
    <row r="88" spans="1:5" ht="12">
      <c r="A88" s="5"/>
      <c r="B88" s="5"/>
      <c r="C88" s="309"/>
      <c r="D88" s="1161"/>
      <c r="E88" s="190"/>
    </row>
    <row r="89" spans="1:5" s="25" customFormat="1" ht="13.5" customHeight="1">
      <c r="A89" s="82"/>
      <c r="B89" s="82" t="s">
        <v>70</v>
      </c>
      <c r="C89" s="744"/>
      <c r="D89" s="1258"/>
      <c r="E89" s="190"/>
    </row>
    <row r="90" spans="1:5" s="20" customFormat="1" ht="12" customHeight="1">
      <c r="A90" s="5">
        <v>1821</v>
      </c>
      <c r="B90" s="7" t="s">
        <v>278</v>
      </c>
      <c r="C90" s="745">
        <f>SUM(C12+C24+C36+C46+C54+C63)</f>
        <v>1888592</v>
      </c>
      <c r="D90" s="1259">
        <f>SUM(D12+D24+D36+D46+D54+D63)</f>
        <v>2020028</v>
      </c>
      <c r="E90" s="1186">
        <f aca="true" t="shared" si="2" ref="E90:E96">SUM(D90/C90)</f>
        <v>1.0695947033557274</v>
      </c>
    </row>
    <row r="91" spans="1:5" s="20" customFormat="1" ht="12" customHeight="1">
      <c r="A91" s="5">
        <v>1822</v>
      </c>
      <c r="B91" s="7" t="s">
        <v>108</v>
      </c>
      <c r="C91" s="183">
        <f>SUM(C13+C25+C37+C47+C55+C64)</f>
        <v>415205</v>
      </c>
      <c r="D91" s="1260">
        <f>SUM(D13+D25+D37+D47+D55+D64)</f>
        <v>393009</v>
      </c>
      <c r="E91" s="1186">
        <f t="shared" si="2"/>
        <v>0.9465420695800869</v>
      </c>
    </row>
    <row r="92" spans="1:5" s="20" customFormat="1" ht="12">
      <c r="A92" s="171">
        <v>1823</v>
      </c>
      <c r="B92" s="7" t="s">
        <v>109</v>
      </c>
      <c r="C92" s="183">
        <f>SUM(C14+C26+C38+C48+C56+C65+C74+C80+C76)</f>
        <v>4557165</v>
      </c>
      <c r="D92" s="1260">
        <f>SUM(D14+D26+D38+D48+D56+D65+D74+D80+D76)</f>
        <v>4150636</v>
      </c>
      <c r="E92" s="1186">
        <f t="shared" si="2"/>
        <v>0.9107934428531773</v>
      </c>
    </row>
    <row r="93" spans="1:5" s="20" customFormat="1" ht="12">
      <c r="A93" s="171">
        <v>1824</v>
      </c>
      <c r="B93" s="7" t="s">
        <v>119</v>
      </c>
      <c r="C93" s="711">
        <f>SUM(C15+C27+C39)</f>
        <v>225950</v>
      </c>
      <c r="D93" s="1259">
        <f>SUM(D15+D27+D39)</f>
        <v>268400</v>
      </c>
      <c r="E93" s="1186">
        <f t="shared" si="2"/>
        <v>1.1878734233237442</v>
      </c>
    </row>
    <row r="94" spans="1:5" s="20" customFormat="1" ht="12">
      <c r="A94" s="5">
        <v>1825</v>
      </c>
      <c r="B94" s="7" t="s">
        <v>294</v>
      </c>
      <c r="C94" s="706">
        <f>SUM(C16+C28+C40+C49+C57+C66+C85+C86+C83+C78)</f>
        <v>1812473</v>
      </c>
      <c r="D94" s="1260">
        <f>SUM(D16+D28+D40+D49+D57+D66+D85+D86+D83+D78)</f>
        <v>2677506</v>
      </c>
      <c r="E94" s="1186">
        <f t="shared" si="2"/>
        <v>1.4772666958349172</v>
      </c>
    </row>
    <row r="95" spans="1:5" s="20" customFormat="1" ht="12.75" thickBot="1">
      <c r="A95" s="97"/>
      <c r="B95" s="193" t="s">
        <v>85</v>
      </c>
      <c r="C95" s="277">
        <f>SUM(C87)</f>
        <v>254890</v>
      </c>
      <c r="D95" s="1261">
        <f>SUM(D87)</f>
        <v>853814</v>
      </c>
      <c r="E95" s="1188">
        <f t="shared" si="2"/>
        <v>3.3497351798815176</v>
      </c>
    </row>
    <row r="96" spans="1:5" s="20" customFormat="1" ht="17.25" customHeight="1" thickBot="1">
      <c r="A96" s="181">
        <v>1820</v>
      </c>
      <c r="B96" s="181" t="s">
        <v>60</v>
      </c>
      <c r="C96" s="165">
        <f>SUM(C90:C95)-C95</f>
        <v>8899385</v>
      </c>
      <c r="D96" s="1262">
        <f>SUM(D90:D95)-D95</f>
        <v>9509579</v>
      </c>
      <c r="E96" s="1189">
        <f t="shared" si="2"/>
        <v>1.0685658615735807</v>
      </c>
    </row>
    <row r="97" spans="1:5" s="20" customFormat="1" ht="12">
      <c r="A97" s="72"/>
      <c r="B97" s="72"/>
      <c r="C97" s="72"/>
      <c r="D97" s="1164"/>
      <c r="E97" s="1187"/>
    </row>
    <row r="98" spans="1:5" s="20" customFormat="1" ht="12">
      <c r="A98" s="5"/>
      <c r="B98" s="98" t="s">
        <v>71</v>
      </c>
      <c r="C98" s="71"/>
      <c r="D98" s="1161"/>
      <c r="E98" s="190"/>
    </row>
    <row r="99" spans="1:5" s="20" customFormat="1" ht="12">
      <c r="A99" s="5">
        <v>1831</v>
      </c>
      <c r="B99" s="7" t="s">
        <v>250</v>
      </c>
      <c r="C99" s="6">
        <f>SUM(C17+C29+C41+C58+C67+C50)</f>
        <v>1488053</v>
      </c>
      <c r="D99" s="1259">
        <f>SUM(D17+D29+D41+D58+D67+D50)</f>
        <v>1008463</v>
      </c>
      <c r="E99" s="1186">
        <f>SUM(D99/C99)</f>
        <v>0.6777063720176634</v>
      </c>
    </row>
    <row r="100" spans="1:5" s="20" customFormat="1" ht="12">
      <c r="A100" s="5">
        <v>1832</v>
      </c>
      <c r="B100" s="7" t="s">
        <v>251</v>
      </c>
      <c r="C100" s="6">
        <f>SUM(C18+C42+C30+C59+C68)</f>
        <v>3558552</v>
      </c>
      <c r="D100" s="1259">
        <f>SUM(D18+D42+D30+D59+D68)</f>
        <v>2433218</v>
      </c>
      <c r="E100" s="1186">
        <f>SUM(D100/C100)</f>
        <v>0.6837663184351388</v>
      </c>
    </row>
    <row r="101" spans="1:5" s="20" customFormat="1" ht="12.75" thickBot="1">
      <c r="A101" s="5">
        <v>1833</v>
      </c>
      <c r="B101" s="7" t="s">
        <v>328</v>
      </c>
      <c r="C101" s="5">
        <f>SUM(C43+C60+C51+C69+C71+C19)</f>
        <v>899908</v>
      </c>
      <c r="D101" s="1260">
        <f>SUM(D43+D60+D51+D69+D71+D19)</f>
        <v>534400</v>
      </c>
      <c r="E101" s="1188">
        <f>SUM(D101/C101)</f>
        <v>0.5938384812669739</v>
      </c>
    </row>
    <row r="102" spans="1:5" s="20" customFormat="1" ht="18.75" customHeight="1" thickBot="1">
      <c r="A102" s="165">
        <v>1830</v>
      </c>
      <c r="B102" s="165" t="s">
        <v>72</v>
      </c>
      <c r="C102" s="180">
        <f>SUM(C99:C101)</f>
        <v>5946513</v>
      </c>
      <c r="D102" s="1263">
        <f>SUM(D99:D101)</f>
        <v>3976081</v>
      </c>
      <c r="E102" s="1189">
        <f>SUM(D102/C102)</f>
        <v>0.6686407647641568</v>
      </c>
    </row>
    <row r="103" spans="1:5" s="20" customFormat="1" ht="12">
      <c r="A103" s="72"/>
      <c r="B103" s="70"/>
      <c r="C103" s="70"/>
      <c r="D103" s="1111"/>
      <c r="E103" s="1187"/>
    </row>
    <row r="104" spans="1:5" s="20" customFormat="1" ht="12">
      <c r="A104" s="76">
        <v>1843</v>
      </c>
      <c r="B104" s="123" t="s">
        <v>471</v>
      </c>
      <c r="C104" s="305">
        <v>42784</v>
      </c>
      <c r="D104" s="1164">
        <v>63789</v>
      </c>
      <c r="E104" s="190">
        <f>SUM(D104/C104)</f>
        <v>1.4909545624532536</v>
      </c>
    </row>
    <row r="105" spans="1:5" s="20" customFormat="1" ht="12">
      <c r="A105" s="76">
        <v>1844</v>
      </c>
      <c r="B105" s="123" t="s">
        <v>479</v>
      </c>
      <c r="C105" s="701"/>
      <c r="D105" s="1164"/>
      <c r="E105" s="190"/>
    </row>
    <row r="106" spans="1:5" s="20" customFormat="1" ht="12">
      <c r="A106" s="71">
        <v>1845</v>
      </c>
      <c r="B106" s="128" t="s">
        <v>482</v>
      </c>
      <c r="C106" s="72">
        <f>SUM(C107:C110)</f>
        <v>7074128</v>
      </c>
      <c r="D106" s="1164">
        <f>SUM(D107:D110)</f>
        <v>7441326</v>
      </c>
      <c r="E106" s="190">
        <f aca="true" t="shared" si="3" ref="E106:E111">SUM(D106/C106)</f>
        <v>1.051907174990331</v>
      </c>
    </row>
    <row r="107" spans="1:5" s="20" customFormat="1" ht="12">
      <c r="A107" s="76">
        <v>1846</v>
      </c>
      <c r="B107" s="70" t="s">
        <v>376</v>
      </c>
      <c r="C107" s="70">
        <f>SUM('2.mell'!C597)</f>
        <v>4046450</v>
      </c>
      <c r="D107" s="1111">
        <f>SUM('2.mell'!D597)</f>
        <v>4292160</v>
      </c>
      <c r="E107" s="1186">
        <f t="shared" si="3"/>
        <v>1.0607223615761965</v>
      </c>
    </row>
    <row r="108" spans="1:5" s="20" customFormat="1" ht="12">
      <c r="A108" s="76">
        <v>1847</v>
      </c>
      <c r="B108" s="76" t="s">
        <v>377</v>
      </c>
      <c r="C108" s="70">
        <f>SUM('2.mell'!C598)</f>
        <v>406402</v>
      </c>
      <c r="D108" s="1111">
        <f>SUM('2.mell'!D598)</f>
        <v>417038</v>
      </c>
      <c r="E108" s="1186">
        <f t="shared" si="3"/>
        <v>1.0261711310475834</v>
      </c>
    </row>
    <row r="109" spans="1:5" s="20" customFormat="1" ht="12">
      <c r="A109" s="76">
        <v>1848</v>
      </c>
      <c r="B109" s="70" t="s">
        <v>73</v>
      </c>
      <c r="C109" s="70">
        <f>SUM('3b.m.'!C32)</f>
        <v>684798</v>
      </c>
      <c r="D109" s="1111">
        <f>SUM('3b.m.'!D32)</f>
        <v>694664</v>
      </c>
      <c r="E109" s="1186">
        <f t="shared" si="3"/>
        <v>1.0144071682452345</v>
      </c>
    </row>
    <row r="110" spans="1:5" s="20" customFormat="1" ht="12.75" thickBot="1">
      <c r="A110" s="164">
        <v>1849</v>
      </c>
      <c r="B110" s="70" t="s">
        <v>355</v>
      </c>
      <c r="C110" s="699">
        <f>SUM('1b.mell '!C135)</f>
        <v>1936478</v>
      </c>
      <c r="D110" s="1264">
        <f>SUM('1b.mell '!D135)</f>
        <v>2037464</v>
      </c>
      <c r="E110" s="1188">
        <f t="shared" si="3"/>
        <v>1.0521493143738272</v>
      </c>
    </row>
    <row r="111" spans="1:5" s="20" customFormat="1" ht="18.75" customHeight="1" thickBot="1">
      <c r="A111" s="180">
        <v>1840</v>
      </c>
      <c r="B111" s="165" t="s">
        <v>62</v>
      </c>
      <c r="C111" s="700">
        <f>SUM(C106+C104+C105)</f>
        <v>7116912</v>
      </c>
      <c r="D111" s="1265">
        <f>SUM(D106+D104+D105)</f>
        <v>7505115</v>
      </c>
      <c r="E111" s="1189">
        <f t="shared" si="3"/>
        <v>1.054546550526408</v>
      </c>
    </row>
    <row r="112" spans="1:5" s="20" customFormat="1" ht="12">
      <c r="A112" s="184"/>
      <c r="B112" s="184"/>
      <c r="C112" s="701"/>
      <c r="D112" s="1164"/>
      <c r="E112" s="1187"/>
    </row>
    <row r="113" spans="1:5" s="20" customFormat="1" ht="12.75" thickBot="1">
      <c r="A113" s="70">
        <v>1851</v>
      </c>
      <c r="B113" s="127" t="s">
        <v>472</v>
      </c>
      <c r="C113" s="817">
        <v>48000</v>
      </c>
      <c r="D113" s="1264">
        <v>48000</v>
      </c>
      <c r="E113" s="1188">
        <f>SUM(D113/C113)</f>
        <v>1</v>
      </c>
    </row>
    <row r="114" spans="1:5" s="20" customFormat="1" ht="18.75" customHeight="1" thickBot="1">
      <c r="A114" s="180">
        <v>1865</v>
      </c>
      <c r="B114" s="165" t="s">
        <v>64</v>
      </c>
      <c r="C114" s="702">
        <f>SUM(C113)</f>
        <v>48000</v>
      </c>
      <c r="D114" s="1262">
        <f>SUM(D113)</f>
        <v>48000</v>
      </c>
      <c r="E114" s="1189">
        <f>SUM(D114/C114)</f>
        <v>1</v>
      </c>
    </row>
    <row r="115" spans="1:5" s="20" customFormat="1" ht="18.75" customHeight="1" thickBot="1">
      <c r="A115" s="180"/>
      <c r="B115" s="223"/>
      <c r="C115" s="702"/>
      <c r="D115" s="1262"/>
      <c r="E115" s="1189"/>
    </row>
    <row r="116" spans="1:5" s="20" customFormat="1" ht="18" customHeight="1" thickBot="1">
      <c r="A116" s="95">
        <v>1870</v>
      </c>
      <c r="B116" s="163" t="s">
        <v>74</v>
      </c>
      <c r="C116" s="703">
        <f>SUM(C114+C111+C102+C96)</f>
        <v>22010810</v>
      </c>
      <c r="D116" s="747">
        <f>SUM(D114+D111+D102+D96)</f>
        <v>21038775</v>
      </c>
      <c r="E116" s="1189">
        <f>SUM(D116/C116)</f>
        <v>0.955838290367324</v>
      </c>
    </row>
    <row r="117" spans="1:5" ht="7.5" customHeight="1">
      <c r="A117" s="8"/>
      <c r="B117" s="62"/>
      <c r="C117" s="704"/>
      <c r="D117" s="306"/>
      <c r="E117" s="1187"/>
    </row>
    <row r="118" spans="1:5" s="28" customFormat="1" ht="12" customHeight="1">
      <c r="A118" s="15"/>
      <c r="B118" s="27" t="s">
        <v>374</v>
      </c>
      <c r="C118" s="705"/>
      <c r="D118" s="1172"/>
      <c r="E118" s="190"/>
    </row>
    <row r="119" spans="1:5" s="28" customFormat="1" ht="9" customHeight="1">
      <c r="A119" s="15"/>
      <c r="B119" s="27"/>
      <c r="C119" s="705"/>
      <c r="D119" s="1172"/>
      <c r="E119" s="190"/>
    </row>
    <row r="120" spans="1:5" s="28" customFormat="1" ht="12" customHeight="1">
      <c r="A120" s="15"/>
      <c r="B120" s="82" t="s">
        <v>70</v>
      </c>
      <c r="C120" s="705"/>
      <c r="D120" s="1172"/>
      <c r="E120" s="190"/>
    </row>
    <row r="121" spans="1:5" s="20" customFormat="1" ht="12">
      <c r="A121" s="5">
        <v>1911</v>
      </c>
      <c r="B121" s="7" t="s">
        <v>278</v>
      </c>
      <c r="C121" s="706">
        <f>SUM('2.mell'!C603)</f>
        <v>2564142</v>
      </c>
      <c r="D121" s="183">
        <f>SUM('2.mell'!D603)</f>
        <v>2731418</v>
      </c>
      <c r="E121" s="1186">
        <f>SUM(D121/C121)</f>
        <v>1.0652366366605281</v>
      </c>
    </row>
    <row r="122" spans="1:5" s="20" customFormat="1" ht="12">
      <c r="A122" s="5">
        <v>1912</v>
      </c>
      <c r="B122" s="7" t="s">
        <v>108</v>
      </c>
      <c r="C122" s="706">
        <f>SUM('2.mell'!C604)</f>
        <v>552810</v>
      </c>
      <c r="D122" s="183">
        <f>SUM('2.mell'!D604)</f>
        <v>534111</v>
      </c>
      <c r="E122" s="1186">
        <f>SUM(D122/C122)</f>
        <v>0.9661746350463993</v>
      </c>
    </row>
    <row r="123" spans="1:5" s="20" customFormat="1" ht="12">
      <c r="A123" s="5">
        <v>1913</v>
      </c>
      <c r="B123" s="5" t="s">
        <v>109</v>
      </c>
      <c r="C123" s="706">
        <f>SUM('2.mell'!C605)</f>
        <v>1625332</v>
      </c>
      <c r="D123" s="183">
        <f>SUM('2.mell'!D605)</f>
        <v>1739899</v>
      </c>
      <c r="E123" s="1186">
        <f>SUM(D123/C123)</f>
        <v>1.070488367914986</v>
      </c>
    </row>
    <row r="124" spans="1:5" s="26" customFormat="1" ht="12">
      <c r="A124" s="76">
        <v>1915</v>
      </c>
      <c r="B124" s="7" t="s">
        <v>247</v>
      </c>
      <c r="C124" s="706">
        <f>SUM('2.mell'!C606)</f>
        <v>600</v>
      </c>
      <c r="D124" s="183">
        <f>SUM('2.mell'!D606)</f>
        <v>600</v>
      </c>
      <c r="E124" s="1186">
        <f>SUM(D124/C124)</f>
        <v>1</v>
      </c>
    </row>
    <row r="125" spans="1:5" s="20" customFormat="1" ht="12">
      <c r="A125" s="5">
        <v>1916</v>
      </c>
      <c r="B125" s="7" t="s">
        <v>294</v>
      </c>
      <c r="C125" s="706">
        <f>SUM('2.mell'!C607)</f>
        <v>0</v>
      </c>
      <c r="D125" s="183">
        <f>SUM('2.mell'!D607)</f>
        <v>0</v>
      </c>
      <c r="E125" s="190"/>
    </row>
    <row r="126" spans="1:5" s="20" customFormat="1" ht="12">
      <c r="A126" s="71">
        <v>1910</v>
      </c>
      <c r="B126" s="72" t="s">
        <v>60</v>
      </c>
      <c r="C126" s="707">
        <f>SUM(C121:C125)</f>
        <v>4742884</v>
      </c>
      <c r="D126" s="309">
        <f>SUM(D121:D125)</f>
        <v>5006028</v>
      </c>
      <c r="E126" s="190">
        <f>SUM(D126/C126)</f>
        <v>1.055481854500342</v>
      </c>
    </row>
    <row r="127" spans="1:5" s="20" customFormat="1" ht="12">
      <c r="A127" s="5"/>
      <c r="B127" s="93" t="s">
        <v>71</v>
      </c>
      <c r="C127" s="707"/>
      <c r="D127" s="309"/>
      <c r="E127" s="190"/>
    </row>
    <row r="128" spans="1:5" s="20" customFormat="1" ht="12">
      <c r="A128" s="5">
        <v>1921</v>
      </c>
      <c r="B128" s="7" t="s">
        <v>250</v>
      </c>
      <c r="C128" s="706">
        <f>SUM('2.mell'!C609)</f>
        <v>46522</v>
      </c>
      <c r="D128" s="183">
        <f>SUM('2.mell'!D609)</f>
        <v>50539</v>
      </c>
      <c r="E128" s="1186">
        <f>SUM(D128/C128)</f>
        <v>1.0863462447874124</v>
      </c>
    </row>
    <row r="129" spans="1:5" s="20" customFormat="1" ht="12">
      <c r="A129" s="5">
        <v>1922</v>
      </c>
      <c r="B129" s="7" t="s">
        <v>251</v>
      </c>
      <c r="C129" s="706">
        <f>SUM('2.mell'!C610)</f>
        <v>0</v>
      </c>
      <c r="D129" s="183">
        <f>SUM('2.mell'!D610)</f>
        <v>0</v>
      </c>
      <c r="E129" s="190"/>
    </row>
    <row r="130" spans="1:5" s="20" customFormat="1" ht="12">
      <c r="A130" s="5">
        <v>1923</v>
      </c>
      <c r="B130" s="7" t="s">
        <v>328</v>
      </c>
      <c r="C130" s="706">
        <f>SUM('2.mell'!C611)</f>
        <v>0</v>
      </c>
      <c r="D130" s="183">
        <f>SUM('2.mell'!D611)</f>
        <v>0</v>
      </c>
      <c r="E130" s="190"/>
    </row>
    <row r="131" spans="1:5" s="20" customFormat="1" ht="12.75" thickBot="1">
      <c r="A131" s="94">
        <v>1920</v>
      </c>
      <c r="B131" s="94" t="s">
        <v>66</v>
      </c>
      <c r="C131" s="708">
        <f>SUM(C128:C130)</f>
        <v>46522</v>
      </c>
      <c r="D131" s="1173">
        <f>SUM(D128:D130)</f>
        <v>50539</v>
      </c>
      <c r="E131" s="1191">
        <f>SUM(D131/C131)</f>
        <v>1.0863462447874124</v>
      </c>
    </row>
    <row r="132" spans="1:5" s="20" customFormat="1" ht="16.5" customHeight="1" thickBot="1">
      <c r="A132" s="95"/>
      <c r="B132" s="165"/>
      <c r="C132" s="703"/>
      <c r="D132" s="747"/>
      <c r="E132" s="1189"/>
    </row>
    <row r="133" spans="1:5" s="30" customFormat="1" ht="13.5" thickBot="1">
      <c r="A133" s="29">
        <v>1940</v>
      </c>
      <c r="B133" s="96" t="s">
        <v>375</v>
      </c>
      <c r="C133" s="746">
        <f>SUM(C126+C131)</f>
        <v>4789406</v>
      </c>
      <c r="D133" s="746">
        <f>SUM(D126+D131)</f>
        <v>5056567</v>
      </c>
      <c r="E133" s="1189">
        <f>SUM(D133/C133)</f>
        <v>1.055781656430881</v>
      </c>
    </row>
    <row r="134" spans="1:5" s="30" customFormat="1" ht="12.75">
      <c r="A134" s="92"/>
      <c r="B134" s="197"/>
      <c r="C134" s="709"/>
      <c r="D134" s="541"/>
      <c r="E134" s="1187"/>
    </row>
    <row r="135" spans="1:5" ht="14.25" customHeight="1">
      <c r="A135" s="15"/>
      <c r="B135" s="15" t="s">
        <v>358</v>
      </c>
      <c r="C135" s="710"/>
      <c r="D135" s="742"/>
      <c r="E135" s="190"/>
    </row>
    <row r="136" spans="1:5" ht="14.25" customHeight="1">
      <c r="A136" s="15"/>
      <c r="B136" s="82" t="s">
        <v>70</v>
      </c>
      <c r="C136" s="705"/>
      <c r="D136" s="1172"/>
      <c r="E136" s="190"/>
    </row>
    <row r="137" spans="1:5" ht="12">
      <c r="A137" s="5">
        <v>1951</v>
      </c>
      <c r="B137" s="7" t="s">
        <v>160</v>
      </c>
      <c r="C137" s="680">
        <f aca="true" t="shared" si="4" ref="C137:D139">SUM(C90+C121)</f>
        <v>4452734</v>
      </c>
      <c r="D137" s="301">
        <f t="shared" si="4"/>
        <v>4751446</v>
      </c>
      <c r="E137" s="1186">
        <f aca="true" t="shared" si="5" ref="E137:E142">SUM(D137/C137)</f>
        <v>1.067085076269995</v>
      </c>
    </row>
    <row r="138" spans="1:5" ht="12">
      <c r="A138" s="5">
        <v>1952</v>
      </c>
      <c r="B138" s="7" t="s">
        <v>307</v>
      </c>
      <c r="C138" s="680">
        <f t="shared" si="4"/>
        <v>968015</v>
      </c>
      <c r="D138" s="301">
        <f t="shared" si="4"/>
        <v>927120</v>
      </c>
      <c r="E138" s="1186">
        <f t="shared" si="5"/>
        <v>0.9577537538157983</v>
      </c>
    </row>
    <row r="139" spans="1:5" ht="12">
      <c r="A139" s="5">
        <v>1953</v>
      </c>
      <c r="B139" s="7" t="s">
        <v>308</v>
      </c>
      <c r="C139" s="680">
        <f t="shared" si="4"/>
        <v>6182497</v>
      </c>
      <c r="D139" s="301">
        <f t="shared" si="4"/>
        <v>5890535</v>
      </c>
      <c r="E139" s="1186">
        <f t="shared" si="5"/>
        <v>0.9527760385488259</v>
      </c>
    </row>
    <row r="140" spans="1:5" ht="12">
      <c r="A140" s="5">
        <v>1954</v>
      </c>
      <c r="B140" s="7" t="s">
        <v>163</v>
      </c>
      <c r="C140" s="680">
        <f>SUM(C124+C93)</f>
        <v>226550</v>
      </c>
      <c r="D140" s="301">
        <f>SUM(D124+D93)</f>
        <v>269000</v>
      </c>
      <c r="E140" s="1186">
        <f t="shared" si="5"/>
        <v>1.1873758552195983</v>
      </c>
    </row>
    <row r="141" spans="1:5" ht="12.75" thickBot="1">
      <c r="A141" s="5">
        <v>1955</v>
      </c>
      <c r="B141" s="7" t="s">
        <v>98</v>
      </c>
      <c r="C141" s="7">
        <f>SUM(C94+C125)</f>
        <v>1812473</v>
      </c>
      <c r="D141" s="301">
        <f>SUM(D94+D125)</f>
        <v>2677506</v>
      </c>
      <c r="E141" s="1188">
        <f t="shared" si="5"/>
        <v>1.4772666958349172</v>
      </c>
    </row>
    <row r="142" spans="1:5" ht="18" customHeight="1" thickBot="1">
      <c r="A142" s="165">
        <v>1950</v>
      </c>
      <c r="B142" s="165" t="s">
        <v>60</v>
      </c>
      <c r="C142" s="165">
        <f>SUM(C137:C141)</f>
        <v>13642269</v>
      </c>
      <c r="D142" s="1168">
        <f>SUM(D137:D141)</f>
        <v>14515607</v>
      </c>
      <c r="E142" s="1189">
        <f t="shared" si="5"/>
        <v>1.0640170634371746</v>
      </c>
    </row>
    <row r="143" spans="1:5" ht="12">
      <c r="A143" s="7"/>
      <c r="B143" s="93" t="s">
        <v>71</v>
      </c>
      <c r="C143" s="7"/>
      <c r="D143" s="301"/>
      <c r="E143" s="1187"/>
    </row>
    <row r="144" spans="1:5" ht="12">
      <c r="A144" s="7">
        <v>1961</v>
      </c>
      <c r="B144" s="93" t="s">
        <v>252</v>
      </c>
      <c r="C144" s="76">
        <f>SUM(C99+C128)</f>
        <v>1534575</v>
      </c>
      <c r="D144" s="307">
        <f>SUM(D99+D128)</f>
        <v>1059002</v>
      </c>
      <c r="E144" s="1186">
        <f aca="true" t="shared" si="6" ref="E144:E153">SUM(D144/C144)</f>
        <v>0.6900946516136389</v>
      </c>
    </row>
    <row r="145" spans="1:5" ht="12">
      <c r="A145" s="5">
        <v>1962</v>
      </c>
      <c r="B145" s="7" t="s">
        <v>251</v>
      </c>
      <c r="C145" s="70">
        <f>SUM(C100+C129)</f>
        <v>3558552</v>
      </c>
      <c r="D145" s="1170">
        <f>SUM(D100+D129)</f>
        <v>2433218</v>
      </c>
      <c r="E145" s="1186">
        <f t="shared" si="6"/>
        <v>0.6837663184351388</v>
      </c>
    </row>
    <row r="146" spans="1:5" ht="12.75" thickBot="1">
      <c r="A146" s="5">
        <v>1963</v>
      </c>
      <c r="B146" s="7" t="s">
        <v>328</v>
      </c>
      <c r="C146" s="78">
        <f>SUM(C130+C101)</f>
        <v>899908</v>
      </c>
      <c r="D146" s="1174">
        <f>SUM(D130+D101)</f>
        <v>534400</v>
      </c>
      <c r="E146" s="1188">
        <f t="shared" si="6"/>
        <v>0.5938384812669739</v>
      </c>
    </row>
    <row r="147" spans="1:5" ht="17.25" customHeight="1" thickBot="1">
      <c r="A147" s="165">
        <v>1960</v>
      </c>
      <c r="B147" s="165" t="s">
        <v>66</v>
      </c>
      <c r="C147" s="181">
        <f>SUM(C144:C146)</f>
        <v>5993035</v>
      </c>
      <c r="D147" s="1171">
        <f>SUM(D144:D146)</f>
        <v>4026620</v>
      </c>
      <c r="E147" s="1189">
        <f t="shared" si="6"/>
        <v>0.6718832778383573</v>
      </c>
    </row>
    <row r="148" spans="1:5" ht="12">
      <c r="A148" s="76">
        <v>1974</v>
      </c>
      <c r="B148" s="123" t="s">
        <v>482</v>
      </c>
      <c r="C148" s="76">
        <f>SUM(C106)</f>
        <v>7074128</v>
      </c>
      <c r="D148" s="307">
        <f>SUM(D106)</f>
        <v>7441326</v>
      </c>
      <c r="E148" s="1223">
        <f t="shared" si="6"/>
        <v>1.051907174990331</v>
      </c>
    </row>
    <row r="149" spans="1:5" ht="12.75" thickBot="1">
      <c r="A149" s="210">
        <v>1975</v>
      </c>
      <c r="B149" s="123" t="s">
        <v>471</v>
      </c>
      <c r="C149" s="76">
        <f>SUM(C104)</f>
        <v>42784</v>
      </c>
      <c r="D149" s="307">
        <f>SUM(D104)</f>
        <v>63789</v>
      </c>
      <c r="E149" s="1188">
        <f t="shared" si="6"/>
        <v>1.4909545624532536</v>
      </c>
    </row>
    <row r="150" spans="1:5" ht="17.25" customHeight="1" thickBot="1">
      <c r="A150" s="180">
        <v>1970</v>
      </c>
      <c r="B150" s="165" t="s">
        <v>34</v>
      </c>
      <c r="C150" s="180">
        <f>SUM(C148:C149)</f>
        <v>7116912</v>
      </c>
      <c r="D150" s="1169">
        <f>SUM(D148:D149)</f>
        <v>7505115</v>
      </c>
      <c r="E150" s="1189">
        <f t="shared" si="6"/>
        <v>1.054546550526408</v>
      </c>
    </row>
    <row r="151" spans="1:5" ht="12" customHeight="1" thickBot="1">
      <c r="A151" s="7">
        <v>1981</v>
      </c>
      <c r="B151" s="127" t="s">
        <v>472</v>
      </c>
      <c r="C151" s="70">
        <f>SUM(C113)</f>
        <v>48000</v>
      </c>
      <c r="D151" s="1170">
        <f>SUM(D113)</f>
        <v>48000</v>
      </c>
      <c r="E151" s="1192">
        <f t="shared" si="6"/>
        <v>1</v>
      </c>
    </row>
    <row r="152" spans="1:5" ht="17.25" customHeight="1" thickBot="1">
      <c r="A152" s="180">
        <v>1980</v>
      </c>
      <c r="B152" s="165" t="s">
        <v>33</v>
      </c>
      <c r="C152" s="180">
        <f>SUM(C151:C151)</f>
        <v>48000</v>
      </c>
      <c r="D152" s="1169">
        <f>SUM(D151:D151)</f>
        <v>48000</v>
      </c>
      <c r="E152" s="1189">
        <f t="shared" si="6"/>
        <v>1</v>
      </c>
    </row>
    <row r="153" spans="1:5" ht="26.25" customHeight="1" thickBot="1">
      <c r="A153" s="31"/>
      <c r="B153" s="776" t="s">
        <v>414</v>
      </c>
      <c r="C153" s="182">
        <f>SUM(C151+C147+C142+C149)</f>
        <v>19726088</v>
      </c>
      <c r="D153" s="1175">
        <f>SUM(D151+D147+D142+D149)</f>
        <v>18654016</v>
      </c>
      <c r="E153" s="1190">
        <f t="shared" si="6"/>
        <v>0.945652072524466</v>
      </c>
    </row>
    <row r="154" ht="12">
      <c r="E154" s="595"/>
    </row>
    <row r="155" ht="12">
      <c r="E155" s="595"/>
    </row>
    <row r="156" ht="12">
      <c r="E156" s="595"/>
    </row>
    <row r="157" ht="12">
      <c r="E157" s="595"/>
    </row>
    <row r="158" ht="12">
      <c r="E158" s="595"/>
    </row>
    <row r="159" ht="12">
      <c r="E159" s="595"/>
    </row>
    <row r="160" ht="12">
      <c r="E160" s="595"/>
    </row>
    <row r="161" ht="12">
      <c r="E161" s="595"/>
    </row>
    <row r="162" ht="12">
      <c r="E162" s="595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</sheetData>
  <sheetProtection/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88" max="255" man="1"/>
    <brk id="1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13"/>
  <sheetViews>
    <sheetView zoomScaleSheetLayoutView="100" zoomScalePageLayoutView="0" workbookViewId="0" topLeftCell="A335">
      <selection activeCell="D358" sqref="D358"/>
    </sheetView>
  </sheetViews>
  <sheetFormatPr defaultColWidth="9.00390625" defaultRowHeight="12.75"/>
  <cols>
    <col min="1" max="1" width="8.625" style="225" customWidth="1"/>
    <col min="2" max="2" width="61.875" style="225" customWidth="1"/>
    <col min="3" max="4" width="10.875" style="225" customWidth="1"/>
    <col min="5" max="6" width="9.125" style="225" customWidth="1"/>
    <col min="7" max="7" width="9.75390625" style="225" bestFit="1" customWidth="1"/>
    <col min="8" max="16384" width="9.125" style="225" customWidth="1"/>
  </cols>
  <sheetData>
    <row r="1" spans="1:5" ht="12.75">
      <c r="A1" s="1351" t="s">
        <v>280</v>
      </c>
      <c r="B1" s="1347"/>
      <c r="C1" s="1347"/>
      <c r="D1" s="1347"/>
      <c r="E1" s="1347"/>
    </row>
    <row r="2" spans="1:5" ht="12.75">
      <c r="A2" s="1345" t="s">
        <v>1087</v>
      </c>
      <c r="B2" s="1346"/>
      <c r="C2" s="1347"/>
      <c r="D2" s="1347"/>
      <c r="E2" s="1347"/>
    </row>
    <row r="3" spans="1:2" ht="12.75">
      <c r="A3" s="226"/>
      <c r="B3" s="226"/>
    </row>
    <row r="4" spans="1:5" ht="12.75">
      <c r="A4" s="310"/>
      <c r="B4" s="311"/>
      <c r="C4" s="312"/>
      <c r="D4" s="312"/>
      <c r="E4" s="312" t="s">
        <v>183</v>
      </c>
    </row>
    <row r="5" spans="1:5" ht="12" customHeight="1">
      <c r="A5" s="1352" t="s">
        <v>281</v>
      </c>
      <c r="B5" s="1352" t="s">
        <v>164</v>
      </c>
      <c r="C5" s="1355" t="s">
        <v>1054</v>
      </c>
      <c r="D5" s="1355" t="s">
        <v>1083</v>
      </c>
      <c r="E5" s="1348" t="s">
        <v>1110</v>
      </c>
    </row>
    <row r="6" spans="1:5" ht="12.75">
      <c r="A6" s="1353"/>
      <c r="B6" s="1353"/>
      <c r="C6" s="1356"/>
      <c r="D6" s="1356"/>
      <c r="E6" s="1349"/>
    </row>
    <row r="7" spans="1:5" ht="13.5" thickBot="1">
      <c r="A7" s="1354"/>
      <c r="B7" s="1354"/>
      <c r="C7" s="1357"/>
      <c r="D7" s="1357"/>
      <c r="E7" s="1350"/>
    </row>
    <row r="8" spans="1:5" ht="13.5" thickBot="1">
      <c r="A8" s="313" t="s">
        <v>283</v>
      </c>
      <c r="B8" s="314" t="s">
        <v>284</v>
      </c>
      <c r="C8" s="313" t="s">
        <v>167</v>
      </c>
      <c r="D8" s="313" t="s">
        <v>168</v>
      </c>
      <c r="E8" s="313" t="s">
        <v>169</v>
      </c>
    </row>
    <row r="9" spans="1:5" ht="15">
      <c r="A9" s="227">
        <v>2305</v>
      </c>
      <c r="B9" s="315" t="s">
        <v>327</v>
      </c>
      <c r="C9" s="316"/>
      <c r="D9" s="316"/>
      <c r="E9" s="317"/>
    </row>
    <row r="10" spans="1:5" ht="12.75" customHeight="1">
      <c r="A10" s="227"/>
      <c r="B10" s="318" t="s">
        <v>193</v>
      </c>
      <c r="C10" s="316"/>
      <c r="D10" s="316"/>
      <c r="E10" s="317"/>
    </row>
    <row r="11" spans="1:5" ht="12.75" customHeight="1" thickBot="1">
      <c r="A11" s="227"/>
      <c r="B11" s="319" t="s">
        <v>194</v>
      </c>
      <c r="C11" s="570"/>
      <c r="D11" s="570"/>
      <c r="E11" s="728"/>
    </row>
    <row r="12" spans="1:5" ht="13.5" customHeight="1" thickBot="1">
      <c r="A12" s="227"/>
      <c r="B12" s="320" t="s">
        <v>195</v>
      </c>
      <c r="C12" s="569"/>
      <c r="D12" s="569"/>
      <c r="E12" s="1208"/>
    </row>
    <row r="13" spans="1:5" ht="12.75">
      <c r="A13" s="321"/>
      <c r="B13" s="318" t="s">
        <v>196</v>
      </c>
      <c r="C13" s="322"/>
      <c r="D13" s="322"/>
      <c r="E13" s="323"/>
    </row>
    <row r="14" spans="1:5" ht="12.75">
      <c r="A14" s="321"/>
      <c r="B14" s="324" t="s">
        <v>197</v>
      </c>
      <c r="C14" s="325"/>
      <c r="D14" s="325"/>
      <c r="E14" s="323"/>
    </row>
    <row r="15" spans="1:5" ht="12.75">
      <c r="A15" s="321"/>
      <c r="B15" s="324" t="s">
        <v>198</v>
      </c>
      <c r="C15" s="325"/>
      <c r="D15" s="325"/>
      <c r="E15" s="323"/>
    </row>
    <row r="16" spans="1:5" ht="12.75">
      <c r="A16" s="321"/>
      <c r="B16" s="326" t="s">
        <v>199</v>
      </c>
      <c r="C16" s="322"/>
      <c r="D16" s="322"/>
      <c r="E16" s="323"/>
    </row>
    <row r="17" spans="1:5" ht="12.75">
      <c r="A17" s="321"/>
      <c r="B17" s="326" t="s">
        <v>200</v>
      </c>
      <c r="C17" s="322"/>
      <c r="D17" s="322"/>
      <c r="E17" s="323"/>
    </row>
    <row r="18" spans="1:5" ht="12.75">
      <c r="A18" s="321"/>
      <c r="B18" s="326" t="s">
        <v>201</v>
      </c>
      <c r="C18" s="322"/>
      <c r="D18" s="322"/>
      <c r="E18" s="323"/>
    </row>
    <row r="19" spans="1:5" ht="12.75">
      <c r="A19" s="321"/>
      <c r="B19" s="327" t="s">
        <v>473</v>
      </c>
      <c r="C19" s="322"/>
      <c r="D19" s="322"/>
      <c r="E19" s="323"/>
    </row>
    <row r="20" spans="1:5" ht="13.5" thickBot="1">
      <c r="A20" s="321"/>
      <c r="B20" s="328" t="s">
        <v>202</v>
      </c>
      <c r="C20" s="329"/>
      <c r="D20" s="329"/>
      <c r="E20" s="728"/>
    </row>
    <row r="21" spans="1:5" ht="13.5" thickBot="1">
      <c r="A21" s="321"/>
      <c r="B21" s="330" t="s">
        <v>352</v>
      </c>
      <c r="C21" s="632"/>
      <c r="D21" s="632"/>
      <c r="E21" s="1208"/>
    </row>
    <row r="22" spans="1:5" ht="18.75" customHeight="1" thickBot="1">
      <c r="A22" s="331"/>
      <c r="B22" s="332" t="s">
        <v>67</v>
      </c>
      <c r="C22" s="633"/>
      <c r="D22" s="633"/>
      <c r="E22" s="1208"/>
    </row>
    <row r="23" spans="1:5" ht="12" customHeight="1" thickBot="1">
      <c r="A23" s="331"/>
      <c r="B23" s="778" t="s">
        <v>487</v>
      </c>
      <c r="C23" s="780"/>
      <c r="D23" s="780"/>
      <c r="E23" s="728"/>
    </row>
    <row r="24" spans="1:5" ht="18.75" customHeight="1" thickBot="1">
      <c r="A24" s="321"/>
      <c r="B24" s="334" t="s">
        <v>68</v>
      </c>
      <c r="C24" s="781"/>
      <c r="D24" s="781"/>
      <c r="E24" s="728"/>
    </row>
    <row r="25" spans="1:5" ht="12.75" customHeight="1">
      <c r="A25" s="321"/>
      <c r="B25" s="772" t="s">
        <v>444</v>
      </c>
      <c r="C25" s="562"/>
      <c r="D25" s="562"/>
      <c r="E25" s="323"/>
    </row>
    <row r="26" spans="1:6" ht="13.5" thickBot="1">
      <c r="A26" s="321"/>
      <c r="B26" s="337" t="s">
        <v>480</v>
      </c>
      <c r="C26" s="783">
        <v>153881</v>
      </c>
      <c r="D26" s="783">
        <v>161190</v>
      </c>
      <c r="E26" s="728">
        <f>SUM(D26/C26)</f>
        <v>1.047497741761491</v>
      </c>
      <c r="F26" s="812"/>
    </row>
    <row r="27" spans="1:5" ht="18.75" customHeight="1" thickBot="1">
      <c r="A27" s="321"/>
      <c r="B27" s="338" t="s">
        <v>61</v>
      </c>
      <c r="C27" s="784">
        <f>SUM(C25:C26)</f>
        <v>153881</v>
      </c>
      <c r="D27" s="784">
        <f>SUM(D25:D26)</f>
        <v>161190</v>
      </c>
      <c r="E27" s="1193">
        <f>SUM(D27/C27)</f>
        <v>1.047497741761491</v>
      </c>
    </row>
    <row r="28" spans="1:5" ht="12" customHeight="1" thickBot="1">
      <c r="A28" s="321"/>
      <c r="B28" s="251" t="s">
        <v>444</v>
      </c>
      <c r="C28" s="780"/>
      <c r="D28" s="780"/>
      <c r="E28" s="1208"/>
    </row>
    <row r="29" spans="1:5" ht="18.75" customHeight="1" thickBot="1">
      <c r="A29" s="321"/>
      <c r="B29" s="338" t="s">
        <v>63</v>
      </c>
      <c r="C29" s="784"/>
      <c r="D29" s="1266"/>
      <c r="E29" s="1208"/>
    </row>
    <row r="30" spans="1:5" ht="15.75" thickBot="1">
      <c r="A30" s="339"/>
      <c r="B30" s="340" t="s">
        <v>75</v>
      </c>
      <c r="C30" s="785">
        <f>SUM(C22+C24+C27+C29)</f>
        <v>153881</v>
      </c>
      <c r="D30" s="1083">
        <f>SUM(D22+D24+D27+D29)</f>
        <v>161190</v>
      </c>
      <c r="E30" s="1193">
        <f>SUM(D30/C30)</f>
        <v>1.047497741761491</v>
      </c>
    </row>
    <row r="31" spans="1:6" ht="12.75">
      <c r="A31" s="316"/>
      <c r="B31" s="341" t="s">
        <v>330</v>
      </c>
      <c r="C31" s="561">
        <v>119863</v>
      </c>
      <c r="D31" s="1267">
        <v>127074</v>
      </c>
      <c r="E31" s="323">
        <f>SUM(D31/C31)</f>
        <v>1.0601603497326113</v>
      </c>
      <c r="F31" s="812"/>
    </row>
    <row r="32" spans="1:6" ht="12.75">
      <c r="A32" s="316"/>
      <c r="B32" s="341" t="s">
        <v>331</v>
      </c>
      <c r="C32" s="561">
        <v>25939</v>
      </c>
      <c r="D32" s="1267">
        <v>25340</v>
      </c>
      <c r="E32" s="323">
        <f>SUM(D32/C32)</f>
        <v>0.976907359574386</v>
      </c>
      <c r="F32" s="812"/>
    </row>
    <row r="33" spans="1:6" ht="12.75">
      <c r="A33" s="316"/>
      <c r="B33" s="341" t="s">
        <v>332</v>
      </c>
      <c r="C33" s="561">
        <v>6174</v>
      </c>
      <c r="D33" s="1267">
        <v>6871</v>
      </c>
      <c r="E33" s="323">
        <f>SUM(D33/C33)</f>
        <v>1.1128927761580822</v>
      </c>
      <c r="F33" s="812"/>
    </row>
    <row r="34" spans="1:5" ht="12.75">
      <c r="A34" s="316"/>
      <c r="B34" s="342" t="s">
        <v>334</v>
      </c>
      <c r="C34" s="561"/>
      <c r="D34" s="1267"/>
      <c r="E34" s="323"/>
    </row>
    <row r="35" spans="1:5" ht="13.5" thickBot="1">
      <c r="A35" s="316"/>
      <c r="B35" s="343" t="s">
        <v>333</v>
      </c>
      <c r="C35" s="786"/>
      <c r="D35" s="1268"/>
      <c r="E35" s="1209"/>
    </row>
    <row r="36" spans="1:5" ht="13.5" thickBot="1">
      <c r="A36" s="316"/>
      <c r="B36" s="344" t="s">
        <v>60</v>
      </c>
      <c r="C36" s="787">
        <f>SUM(C31:C35)</f>
        <v>151976</v>
      </c>
      <c r="D36" s="1269">
        <f>SUM(D31:D35)</f>
        <v>159285</v>
      </c>
      <c r="E36" s="1193">
        <f>SUM(D36/C36)</f>
        <v>1.0480931199663104</v>
      </c>
    </row>
    <row r="37" spans="1:6" ht="12.75">
      <c r="A37" s="316"/>
      <c r="B37" s="341" t="s">
        <v>253</v>
      </c>
      <c r="C37" s="561">
        <v>1905</v>
      </c>
      <c r="D37" s="1267">
        <v>1905</v>
      </c>
      <c r="E37" s="323">
        <f>SUM(D37/C37)</f>
        <v>1</v>
      </c>
      <c r="F37" s="812"/>
    </row>
    <row r="38" spans="1:5" ht="12.75">
      <c r="A38" s="316"/>
      <c r="B38" s="341" t="s">
        <v>254</v>
      </c>
      <c r="C38" s="561"/>
      <c r="D38" s="1267"/>
      <c r="E38" s="323"/>
    </row>
    <row r="39" spans="1:5" ht="13.5" thickBot="1">
      <c r="A39" s="316"/>
      <c r="B39" s="343" t="s">
        <v>453</v>
      </c>
      <c r="C39" s="786"/>
      <c r="D39" s="1268"/>
      <c r="E39" s="728"/>
    </row>
    <row r="40" spans="1:5" ht="13.5" thickBot="1">
      <c r="A40" s="316"/>
      <c r="B40" s="345" t="s">
        <v>66</v>
      </c>
      <c r="C40" s="787">
        <f>SUM(C37:C39)</f>
        <v>1905</v>
      </c>
      <c r="D40" s="1269">
        <f>SUM(D37:D39)</f>
        <v>1905</v>
      </c>
      <c r="E40" s="1193">
        <f>SUM(D40/C40)</f>
        <v>1</v>
      </c>
    </row>
    <row r="41" spans="1:5" ht="15.75" thickBot="1">
      <c r="A41" s="313"/>
      <c r="B41" s="346" t="s">
        <v>112</v>
      </c>
      <c r="C41" s="785">
        <f>SUM(C36+C40)</f>
        <v>153881</v>
      </c>
      <c r="D41" s="1083">
        <f>SUM(D36+D40)</f>
        <v>161190</v>
      </c>
      <c r="E41" s="1193">
        <f>SUM(D41/C41)</f>
        <v>1.047497741761491</v>
      </c>
    </row>
    <row r="42" spans="1:5" ht="15">
      <c r="A42" s="227">
        <v>2309</v>
      </c>
      <c r="B42" s="347" t="s">
        <v>336</v>
      </c>
      <c r="C42" s="588"/>
      <c r="D42" s="1270"/>
      <c r="E42" s="323"/>
    </row>
    <row r="43" spans="1:5" ht="12" customHeight="1">
      <c r="A43" s="316"/>
      <c r="B43" s="318" t="s">
        <v>193</v>
      </c>
      <c r="C43" s="588"/>
      <c r="D43" s="1270"/>
      <c r="E43" s="323"/>
    </row>
    <row r="44" spans="1:5" ht="13.5" thickBot="1">
      <c r="A44" s="316"/>
      <c r="B44" s="319" t="s">
        <v>194</v>
      </c>
      <c r="C44" s="788"/>
      <c r="D44" s="1271"/>
      <c r="E44" s="728"/>
    </row>
    <row r="45" spans="1:5" ht="13.5" thickBot="1">
      <c r="A45" s="316"/>
      <c r="B45" s="320" t="s">
        <v>195</v>
      </c>
      <c r="C45" s="789"/>
      <c r="D45" s="1272"/>
      <c r="E45" s="1208"/>
    </row>
    <row r="46" spans="1:5" ht="12.75">
      <c r="A46" s="316"/>
      <c r="B46" s="318" t="s">
        <v>196</v>
      </c>
      <c r="C46" s="561"/>
      <c r="D46" s="1267"/>
      <c r="E46" s="323"/>
    </row>
    <row r="47" spans="1:5" ht="12.75">
      <c r="A47" s="316"/>
      <c r="B47" s="324" t="s">
        <v>197</v>
      </c>
      <c r="C47" s="790"/>
      <c r="D47" s="1273"/>
      <c r="E47" s="323"/>
    </row>
    <row r="48" spans="1:5" ht="12.75">
      <c r="A48" s="316"/>
      <c r="B48" s="324" t="s">
        <v>198</v>
      </c>
      <c r="C48" s="790"/>
      <c r="D48" s="1273"/>
      <c r="E48" s="323"/>
    </row>
    <row r="49" spans="1:5" ht="12.75">
      <c r="A49" s="316"/>
      <c r="B49" s="326" t="s">
        <v>199</v>
      </c>
      <c r="C49" s="561"/>
      <c r="D49" s="1267"/>
      <c r="E49" s="323"/>
    </row>
    <row r="50" spans="1:5" ht="12.75">
      <c r="A50" s="316"/>
      <c r="B50" s="326" t="s">
        <v>200</v>
      </c>
      <c r="C50" s="561"/>
      <c r="D50" s="1267"/>
      <c r="E50" s="323"/>
    </row>
    <row r="51" spans="1:5" ht="12.75">
      <c r="A51" s="316"/>
      <c r="B51" s="326" t="s">
        <v>201</v>
      </c>
      <c r="C51" s="561"/>
      <c r="D51" s="1267"/>
      <c r="E51" s="323"/>
    </row>
    <row r="52" spans="1:5" ht="12.75">
      <c r="A52" s="316"/>
      <c r="B52" s="326" t="s">
        <v>356</v>
      </c>
      <c r="C52" s="561"/>
      <c r="D52" s="1267"/>
      <c r="E52" s="323"/>
    </row>
    <row r="53" spans="1:5" ht="12.75">
      <c r="A53" s="316"/>
      <c r="B53" s="327" t="s">
        <v>473</v>
      </c>
      <c r="C53" s="561"/>
      <c r="D53" s="1267"/>
      <c r="E53" s="323"/>
    </row>
    <row r="54" spans="1:5" ht="13.5" thickBot="1">
      <c r="A54" s="316"/>
      <c r="B54" s="328" t="s">
        <v>202</v>
      </c>
      <c r="C54" s="786"/>
      <c r="D54" s="1268"/>
      <c r="E54" s="728"/>
    </row>
    <row r="55" spans="1:5" ht="13.5" thickBot="1">
      <c r="A55" s="316"/>
      <c r="B55" s="330" t="s">
        <v>352</v>
      </c>
      <c r="C55" s="791"/>
      <c r="D55" s="1274"/>
      <c r="E55" s="1208"/>
    </row>
    <row r="56" spans="1:5" ht="13.5" thickBot="1">
      <c r="A56" s="316"/>
      <c r="B56" s="332" t="s">
        <v>67</v>
      </c>
      <c r="C56" s="792"/>
      <c r="D56" s="1275"/>
      <c r="E56" s="1208"/>
    </row>
    <row r="57" spans="1:5" ht="13.5" thickBot="1">
      <c r="A57" s="316"/>
      <c r="B57" s="778" t="s">
        <v>487</v>
      </c>
      <c r="C57" s="780"/>
      <c r="D57" s="1276"/>
      <c r="E57" s="728"/>
    </row>
    <row r="58" spans="1:5" ht="13.5" thickBot="1">
      <c r="A58" s="316"/>
      <c r="B58" s="334" t="s">
        <v>68</v>
      </c>
      <c r="C58" s="781"/>
      <c r="D58" s="1277"/>
      <c r="E58" s="1208"/>
    </row>
    <row r="59" spans="1:5" ht="12.75">
      <c r="A59" s="316"/>
      <c r="B59" s="772" t="s">
        <v>444</v>
      </c>
      <c r="C59" s="562"/>
      <c r="D59" s="1278"/>
      <c r="E59" s="323"/>
    </row>
    <row r="60" spans="1:6" ht="13.5" thickBot="1">
      <c r="A60" s="316"/>
      <c r="B60" s="337" t="s">
        <v>480</v>
      </c>
      <c r="C60" s="786">
        <v>165962</v>
      </c>
      <c r="D60" s="1268">
        <v>155395</v>
      </c>
      <c r="E60" s="728">
        <f>SUM(D60/C60)</f>
        <v>0.9363287981586146</v>
      </c>
      <c r="F60" s="812"/>
    </row>
    <row r="61" spans="1:5" ht="13.5" thickBot="1">
      <c r="A61" s="316"/>
      <c r="B61" s="338" t="s">
        <v>61</v>
      </c>
      <c r="C61" s="784">
        <f>SUM(C59:C60)</f>
        <v>165962</v>
      </c>
      <c r="D61" s="1266">
        <f>SUM(D59:D60)</f>
        <v>155395</v>
      </c>
      <c r="E61" s="1209">
        <f>SUM(D61/C61)</f>
        <v>0.9363287981586146</v>
      </c>
    </row>
    <row r="62" spans="1:5" ht="13.5" thickBot="1">
      <c r="A62" s="316"/>
      <c r="B62" s="251" t="s">
        <v>444</v>
      </c>
      <c r="C62" s="797"/>
      <c r="D62" s="1279"/>
      <c r="E62" s="1208"/>
    </row>
    <row r="63" spans="1:5" ht="13.5" thickBot="1">
      <c r="A63" s="316"/>
      <c r="B63" s="338" t="s">
        <v>63</v>
      </c>
      <c r="C63" s="784"/>
      <c r="D63" s="1266"/>
      <c r="E63" s="1209"/>
    </row>
    <row r="64" spans="1:5" ht="15.75" thickBot="1">
      <c r="A64" s="316"/>
      <c r="B64" s="340" t="s">
        <v>75</v>
      </c>
      <c r="C64" s="785">
        <f>SUM(C56+C58+C61+C63)</f>
        <v>165962</v>
      </c>
      <c r="D64" s="1083">
        <f>SUM(D56+D58+D61+D63)</f>
        <v>155395</v>
      </c>
      <c r="E64" s="1209">
        <f>SUM(D64/C64)</f>
        <v>0.9363287981586146</v>
      </c>
    </row>
    <row r="65" spans="1:6" ht="12.75">
      <c r="A65" s="316"/>
      <c r="B65" s="341" t="s">
        <v>330</v>
      </c>
      <c r="C65" s="561">
        <v>130388</v>
      </c>
      <c r="D65" s="1267">
        <v>122142</v>
      </c>
      <c r="E65" s="323">
        <f>SUM(D65/C65)</f>
        <v>0.9367579838635457</v>
      </c>
      <c r="F65" s="812"/>
    </row>
    <row r="66" spans="1:6" ht="12.75">
      <c r="A66" s="316"/>
      <c r="B66" s="341" t="s">
        <v>331</v>
      </c>
      <c r="C66" s="561">
        <v>28096</v>
      </c>
      <c r="D66" s="1267">
        <v>24237</v>
      </c>
      <c r="E66" s="323">
        <f>SUM(D66/C66)</f>
        <v>0.8626494874715261</v>
      </c>
      <c r="F66" s="812"/>
    </row>
    <row r="67" spans="1:6" ht="12.75">
      <c r="A67" s="316"/>
      <c r="B67" s="341" t="s">
        <v>332</v>
      </c>
      <c r="C67" s="561">
        <v>6462</v>
      </c>
      <c r="D67" s="1267">
        <v>8000</v>
      </c>
      <c r="E67" s="323">
        <f>SUM(D67/C67)</f>
        <v>1.2380068090374496</v>
      </c>
      <c r="F67" s="812"/>
    </row>
    <row r="68" spans="1:5" ht="12.75">
      <c r="A68" s="316"/>
      <c r="B68" s="342" t="s">
        <v>334</v>
      </c>
      <c r="C68" s="561"/>
      <c r="D68" s="1267"/>
      <c r="E68" s="323"/>
    </row>
    <row r="69" spans="1:5" ht="13.5" thickBot="1">
      <c r="A69" s="316"/>
      <c r="B69" s="343" t="s">
        <v>333</v>
      </c>
      <c r="C69" s="786"/>
      <c r="D69" s="1268"/>
      <c r="E69" s="728"/>
    </row>
    <row r="70" spans="1:5" ht="13.5" thickBot="1">
      <c r="A70" s="316"/>
      <c r="B70" s="344" t="s">
        <v>60</v>
      </c>
      <c r="C70" s="791">
        <f>SUM(C65:C69)</f>
        <v>164946</v>
      </c>
      <c r="D70" s="1274">
        <f>SUM(D65:D69)</f>
        <v>154379</v>
      </c>
      <c r="E70" s="1193">
        <f>SUM(D70/C70)</f>
        <v>0.9359366095570671</v>
      </c>
    </row>
    <row r="71" spans="1:6" ht="12.75">
      <c r="A71" s="316"/>
      <c r="B71" s="341" t="s">
        <v>253</v>
      </c>
      <c r="C71" s="561">
        <v>1016</v>
      </c>
      <c r="D71" s="1267">
        <v>1016</v>
      </c>
      <c r="E71" s="323">
        <f>SUM(D71/C71)</f>
        <v>1</v>
      </c>
      <c r="F71" s="812"/>
    </row>
    <row r="72" spans="1:5" ht="12.75">
      <c r="A72" s="316"/>
      <c r="B72" s="341" t="s">
        <v>254</v>
      </c>
      <c r="C72" s="561"/>
      <c r="D72" s="1267"/>
      <c r="E72" s="323"/>
    </row>
    <row r="73" spans="1:5" ht="13.5" thickBot="1">
      <c r="A73" s="316"/>
      <c r="B73" s="343" t="s">
        <v>453</v>
      </c>
      <c r="C73" s="786"/>
      <c r="D73" s="1268"/>
      <c r="E73" s="728"/>
    </row>
    <row r="74" spans="1:5" ht="13.5" thickBot="1">
      <c r="A74" s="316"/>
      <c r="B74" s="345" t="s">
        <v>66</v>
      </c>
      <c r="C74" s="791">
        <f>SUM(C71:C73)</f>
        <v>1016</v>
      </c>
      <c r="D74" s="1274">
        <f>SUM(D71:D73)</f>
        <v>1016</v>
      </c>
      <c r="E74" s="1193">
        <f>SUM(D74/C74)</f>
        <v>1</v>
      </c>
    </row>
    <row r="75" spans="1:5" ht="15.75" thickBot="1">
      <c r="A75" s="313"/>
      <c r="B75" s="346" t="s">
        <v>112</v>
      </c>
      <c r="C75" s="785">
        <f>SUM(C70+C74)</f>
        <v>165962</v>
      </c>
      <c r="D75" s="1083">
        <f>SUM(D70+D74)</f>
        <v>155395</v>
      </c>
      <c r="E75" s="1209">
        <f>SUM(D75/C75)</f>
        <v>0.9363287981586146</v>
      </c>
    </row>
    <row r="76" spans="1:5" ht="15">
      <c r="A76" s="227">
        <v>2310</v>
      </c>
      <c r="B76" s="347" t="s">
        <v>337</v>
      </c>
      <c r="C76" s="561"/>
      <c r="D76" s="1267"/>
      <c r="E76" s="323"/>
    </row>
    <row r="77" spans="1:5" ht="12" customHeight="1">
      <c r="A77" s="316"/>
      <c r="B77" s="318" t="s">
        <v>193</v>
      </c>
      <c r="C77" s="588"/>
      <c r="D77" s="1270"/>
      <c r="E77" s="323"/>
    </row>
    <row r="78" spans="1:5" ht="13.5" thickBot="1">
      <c r="A78" s="316"/>
      <c r="B78" s="319" t="s">
        <v>194</v>
      </c>
      <c r="C78" s="788"/>
      <c r="D78" s="1271"/>
      <c r="E78" s="728"/>
    </row>
    <row r="79" spans="1:5" ht="13.5" thickBot="1">
      <c r="A79" s="316"/>
      <c r="B79" s="320" t="s">
        <v>195</v>
      </c>
      <c r="C79" s="789"/>
      <c r="D79" s="1272"/>
      <c r="E79" s="1208"/>
    </row>
    <row r="80" spans="1:5" ht="12.75">
      <c r="A80" s="316"/>
      <c r="B80" s="318" t="s">
        <v>196</v>
      </c>
      <c r="C80" s="561"/>
      <c r="D80" s="1267"/>
      <c r="E80" s="323"/>
    </row>
    <row r="81" spans="1:5" ht="12.75">
      <c r="A81" s="316"/>
      <c r="B81" s="324" t="s">
        <v>197</v>
      </c>
      <c r="C81" s="790"/>
      <c r="D81" s="1273"/>
      <c r="E81" s="323"/>
    </row>
    <row r="82" spans="1:5" ht="12.75">
      <c r="A82" s="316"/>
      <c r="B82" s="324" t="s">
        <v>198</v>
      </c>
      <c r="C82" s="790"/>
      <c r="D82" s="1273"/>
      <c r="E82" s="323"/>
    </row>
    <row r="83" spans="1:5" ht="12.75">
      <c r="A83" s="316"/>
      <c r="B83" s="326" t="s">
        <v>199</v>
      </c>
      <c r="C83" s="561"/>
      <c r="D83" s="1267"/>
      <c r="E83" s="323"/>
    </row>
    <row r="84" spans="1:5" ht="12.75">
      <c r="A84" s="316"/>
      <c r="B84" s="326" t="s">
        <v>200</v>
      </c>
      <c r="C84" s="561"/>
      <c r="D84" s="1267"/>
      <c r="E84" s="323"/>
    </row>
    <row r="85" spans="1:5" ht="12.75">
      <c r="A85" s="316"/>
      <c r="B85" s="326" t="s">
        <v>201</v>
      </c>
      <c r="C85" s="561"/>
      <c r="D85" s="1267"/>
      <c r="E85" s="323"/>
    </row>
    <row r="86" spans="1:5" ht="12.75">
      <c r="A86" s="316"/>
      <c r="B86" s="327" t="s">
        <v>473</v>
      </c>
      <c r="C86" s="561"/>
      <c r="D86" s="1267"/>
      <c r="E86" s="323"/>
    </row>
    <row r="87" spans="1:5" ht="13.5" thickBot="1">
      <c r="A87" s="316"/>
      <c r="B87" s="328" t="s">
        <v>202</v>
      </c>
      <c r="C87" s="786"/>
      <c r="D87" s="1268"/>
      <c r="E87" s="728"/>
    </row>
    <row r="88" spans="1:5" ht="13.5" thickBot="1">
      <c r="A88" s="316"/>
      <c r="B88" s="330" t="s">
        <v>352</v>
      </c>
      <c r="C88" s="791"/>
      <c r="D88" s="1274"/>
      <c r="E88" s="1208"/>
    </row>
    <row r="89" spans="1:5" ht="13.5" thickBot="1">
      <c r="A89" s="316"/>
      <c r="B89" s="332" t="s">
        <v>67</v>
      </c>
      <c r="C89" s="793"/>
      <c r="D89" s="1280"/>
      <c r="E89" s="1208"/>
    </row>
    <row r="90" spans="1:5" ht="13.5" thickBot="1">
      <c r="A90" s="316"/>
      <c r="B90" s="778" t="s">
        <v>487</v>
      </c>
      <c r="C90" s="780"/>
      <c r="D90" s="1276"/>
      <c r="E90" s="1208"/>
    </row>
    <row r="91" spans="1:5" ht="13.5" thickBot="1">
      <c r="A91" s="316"/>
      <c r="B91" s="334" t="s">
        <v>68</v>
      </c>
      <c r="C91" s="781"/>
      <c r="D91" s="1277"/>
      <c r="E91" s="1208"/>
    </row>
    <row r="92" spans="1:5" ht="12.75">
      <c r="A92" s="316"/>
      <c r="B92" s="772" t="s">
        <v>444</v>
      </c>
      <c r="C92" s="562"/>
      <c r="D92" s="1278"/>
      <c r="E92" s="323"/>
    </row>
    <row r="93" spans="1:6" ht="13.5" thickBot="1">
      <c r="A93" s="316"/>
      <c r="B93" s="337" t="s">
        <v>480</v>
      </c>
      <c r="C93" s="786">
        <v>79655</v>
      </c>
      <c r="D93" s="1268">
        <v>82353</v>
      </c>
      <c r="E93" s="728">
        <f>SUM(D93/C93)</f>
        <v>1.0338710689849977</v>
      </c>
      <c r="F93" s="812"/>
    </row>
    <row r="94" spans="1:5" ht="13.5" thickBot="1">
      <c r="A94" s="316"/>
      <c r="B94" s="338" t="s">
        <v>61</v>
      </c>
      <c r="C94" s="784">
        <f>SUM(C92:C93)</f>
        <v>79655</v>
      </c>
      <c r="D94" s="1266">
        <f>SUM(D92:D93)</f>
        <v>82353</v>
      </c>
      <c r="E94" s="1193">
        <f>SUM(D94/C94)</f>
        <v>1.0338710689849977</v>
      </c>
    </row>
    <row r="95" spans="1:5" ht="13.5" thickBot="1">
      <c r="A95" s="316"/>
      <c r="B95" s="251" t="s">
        <v>444</v>
      </c>
      <c r="C95" s="780"/>
      <c r="D95" s="1276"/>
      <c r="E95" s="1208"/>
    </row>
    <row r="96" spans="1:5" ht="13.5" thickBot="1">
      <c r="A96" s="316"/>
      <c r="B96" s="338" t="s">
        <v>63</v>
      </c>
      <c r="C96" s="784"/>
      <c r="D96" s="1266"/>
      <c r="E96" s="1208"/>
    </row>
    <row r="97" spans="1:5" ht="15.75" thickBot="1">
      <c r="A97" s="316"/>
      <c r="B97" s="340" t="s">
        <v>75</v>
      </c>
      <c r="C97" s="785">
        <f>SUM(C89+C91+C94+C96)</f>
        <v>79655</v>
      </c>
      <c r="D97" s="1083">
        <f>SUM(D89+D91+D94+D96)</f>
        <v>82353</v>
      </c>
      <c r="E97" s="1193">
        <f>SUM(D97/C97)</f>
        <v>1.0338710689849977</v>
      </c>
    </row>
    <row r="98" spans="1:6" ht="12.75">
      <c r="A98" s="316"/>
      <c r="B98" s="341" t="s">
        <v>330</v>
      </c>
      <c r="C98" s="561">
        <v>62416</v>
      </c>
      <c r="D98" s="1267">
        <v>65155</v>
      </c>
      <c r="E98" s="323">
        <f>SUM(D98/C98)</f>
        <v>1.0438829787234043</v>
      </c>
      <c r="F98" s="812"/>
    </row>
    <row r="99" spans="1:6" ht="12.75">
      <c r="A99" s="316"/>
      <c r="B99" s="341" t="s">
        <v>331</v>
      </c>
      <c r="C99" s="561">
        <v>12470</v>
      </c>
      <c r="D99" s="1267">
        <v>11822</v>
      </c>
      <c r="E99" s="323">
        <f>SUM(D99/C99)</f>
        <v>0.9480352846832397</v>
      </c>
      <c r="F99" s="812"/>
    </row>
    <row r="100" spans="1:6" ht="12.75">
      <c r="A100" s="316"/>
      <c r="B100" s="341" t="s">
        <v>332</v>
      </c>
      <c r="C100" s="561">
        <v>3372</v>
      </c>
      <c r="D100" s="1267">
        <v>3979</v>
      </c>
      <c r="E100" s="323">
        <f>SUM(D100/C100)</f>
        <v>1.180011862396204</v>
      </c>
      <c r="F100" s="812"/>
    </row>
    <row r="101" spans="1:5" ht="12.75">
      <c r="A101" s="316"/>
      <c r="B101" s="342" t="s">
        <v>334</v>
      </c>
      <c r="C101" s="561"/>
      <c r="D101" s="1267"/>
      <c r="E101" s="323"/>
    </row>
    <row r="102" spans="1:5" ht="13.5" thickBot="1">
      <c r="A102" s="316"/>
      <c r="B102" s="343" t="s">
        <v>333</v>
      </c>
      <c r="C102" s="786"/>
      <c r="D102" s="1268"/>
      <c r="E102" s="728"/>
    </row>
    <row r="103" spans="1:5" ht="13.5" thickBot="1">
      <c r="A103" s="316"/>
      <c r="B103" s="344" t="s">
        <v>60</v>
      </c>
      <c r="C103" s="791">
        <f>SUM(C98:C102)</f>
        <v>78258</v>
      </c>
      <c r="D103" s="1274">
        <f>SUM(D98:D102)</f>
        <v>80956</v>
      </c>
      <c r="E103" s="1193">
        <f>SUM(D103/C103)</f>
        <v>1.0344757085537581</v>
      </c>
    </row>
    <row r="104" spans="1:6" ht="12.75">
      <c r="A104" s="316"/>
      <c r="B104" s="341" t="s">
        <v>253</v>
      </c>
      <c r="C104" s="561">
        <v>1397</v>
      </c>
      <c r="D104" s="1267">
        <v>1397</v>
      </c>
      <c r="E104" s="323">
        <f>SUM(D104/C104)</f>
        <v>1</v>
      </c>
      <c r="F104" s="812"/>
    </row>
    <row r="105" spans="1:5" ht="12.75">
      <c r="A105" s="316"/>
      <c r="B105" s="341" t="s">
        <v>254</v>
      </c>
      <c r="C105" s="561"/>
      <c r="D105" s="1267"/>
      <c r="E105" s="323"/>
    </row>
    <row r="106" spans="1:5" ht="13.5" thickBot="1">
      <c r="A106" s="316"/>
      <c r="B106" s="343" t="s">
        <v>453</v>
      </c>
      <c r="C106" s="786"/>
      <c r="D106" s="1268"/>
      <c r="E106" s="728"/>
    </row>
    <row r="107" spans="1:5" ht="13.5" thickBot="1">
      <c r="A107" s="316"/>
      <c r="B107" s="345" t="s">
        <v>66</v>
      </c>
      <c r="C107" s="791">
        <f>SUM(C104:C106)</f>
        <v>1397</v>
      </c>
      <c r="D107" s="1274">
        <f>SUM(D104:D106)</f>
        <v>1397</v>
      </c>
      <c r="E107" s="1193">
        <f>SUM(D107/C107)</f>
        <v>1</v>
      </c>
    </row>
    <row r="108" spans="1:5" ht="15.75" thickBot="1">
      <c r="A108" s="313"/>
      <c r="B108" s="346" t="s">
        <v>112</v>
      </c>
      <c r="C108" s="785">
        <f>SUM(C103+C107)</f>
        <v>79655</v>
      </c>
      <c r="D108" s="1083">
        <f>SUM(D103+D107)</f>
        <v>82353</v>
      </c>
      <c r="E108" s="1209">
        <f>SUM(D108/C108)</f>
        <v>1.0338710689849977</v>
      </c>
    </row>
    <row r="109" spans="1:5" ht="15">
      <c r="A109" s="228">
        <v>2315</v>
      </c>
      <c r="B109" s="231" t="s">
        <v>206</v>
      </c>
      <c r="C109" s="561"/>
      <c r="D109" s="1267"/>
      <c r="E109" s="323"/>
    </row>
    <row r="110" spans="1:5" ht="12" customHeight="1">
      <c r="A110" s="316"/>
      <c r="B110" s="318" t="s">
        <v>193</v>
      </c>
      <c r="C110" s="588"/>
      <c r="D110" s="1270"/>
      <c r="E110" s="323"/>
    </row>
    <row r="111" spans="1:5" ht="13.5" thickBot="1">
      <c r="A111" s="316"/>
      <c r="B111" s="319" t="s">
        <v>194</v>
      </c>
      <c r="C111" s="788"/>
      <c r="D111" s="1271"/>
      <c r="E111" s="728"/>
    </row>
    <row r="112" spans="1:5" ht="13.5" thickBot="1">
      <c r="A112" s="316"/>
      <c r="B112" s="320" t="s">
        <v>195</v>
      </c>
      <c r="C112" s="789"/>
      <c r="D112" s="1272"/>
      <c r="E112" s="728"/>
    </row>
    <row r="113" spans="1:5" ht="12.75">
      <c r="A113" s="316"/>
      <c r="B113" s="318" t="s">
        <v>196</v>
      </c>
      <c r="C113" s="561"/>
      <c r="D113" s="1267"/>
      <c r="E113" s="323"/>
    </row>
    <row r="114" spans="1:5" ht="12.75">
      <c r="A114" s="316"/>
      <c r="B114" s="324" t="s">
        <v>197</v>
      </c>
      <c r="C114" s="790"/>
      <c r="D114" s="1273"/>
      <c r="E114" s="323"/>
    </row>
    <row r="115" spans="1:5" ht="12.75">
      <c r="A115" s="316"/>
      <c r="B115" s="324" t="s">
        <v>198</v>
      </c>
      <c r="C115" s="790"/>
      <c r="D115" s="1273"/>
      <c r="E115" s="323"/>
    </row>
    <row r="116" spans="1:5" ht="12.75">
      <c r="A116" s="316"/>
      <c r="B116" s="326" t="s">
        <v>199</v>
      </c>
      <c r="C116" s="561"/>
      <c r="D116" s="1267"/>
      <c r="E116" s="323"/>
    </row>
    <row r="117" spans="1:5" ht="12.75">
      <c r="A117" s="316"/>
      <c r="B117" s="326" t="s">
        <v>200</v>
      </c>
      <c r="C117" s="561"/>
      <c r="D117" s="1267"/>
      <c r="E117" s="323"/>
    </row>
    <row r="118" spans="1:5" ht="12.75">
      <c r="A118" s="316"/>
      <c r="B118" s="326" t="s">
        <v>201</v>
      </c>
      <c r="C118" s="561"/>
      <c r="D118" s="1267"/>
      <c r="E118" s="323"/>
    </row>
    <row r="119" spans="1:5" ht="12.75">
      <c r="A119" s="316"/>
      <c r="B119" s="326" t="s">
        <v>356</v>
      </c>
      <c r="C119" s="561"/>
      <c r="D119" s="1267"/>
      <c r="E119" s="323"/>
    </row>
    <row r="120" spans="1:5" ht="12.75">
      <c r="A120" s="316"/>
      <c r="B120" s="327" t="s">
        <v>473</v>
      </c>
      <c r="C120" s="561"/>
      <c r="D120" s="1267"/>
      <c r="E120" s="323"/>
    </row>
    <row r="121" spans="1:5" ht="13.5" thickBot="1">
      <c r="A121" s="316"/>
      <c r="B121" s="328" t="s">
        <v>202</v>
      </c>
      <c r="C121" s="786"/>
      <c r="D121" s="1268"/>
      <c r="E121" s="728"/>
    </row>
    <row r="122" spans="1:5" ht="13.5" thickBot="1">
      <c r="A122" s="316"/>
      <c r="B122" s="330" t="s">
        <v>352</v>
      </c>
      <c r="C122" s="791"/>
      <c r="D122" s="1274"/>
      <c r="E122" s="1208"/>
    </row>
    <row r="123" spans="1:5" ht="13.5" thickBot="1">
      <c r="A123" s="316"/>
      <c r="B123" s="332" t="s">
        <v>67</v>
      </c>
      <c r="C123" s="792"/>
      <c r="D123" s="1275"/>
      <c r="E123" s="1208"/>
    </row>
    <row r="124" spans="1:5" ht="13.5" thickBot="1">
      <c r="A124" s="316"/>
      <c r="B124" s="778" t="s">
        <v>487</v>
      </c>
      <c r="C124" s="780"/>
      <c r="D124" s="1276"/>
      <c r="E124" s="1208"/>
    </row>
    <row r="125" spans="1:5" ht="13.5" thickBot="1">
      <c r="A125" s="316"/>
      <c r="B125" s="334" t="s">
        <v>68</v>
      </c>
      <c r="C125" s="781"/>
      <c r="D125" s="1277"/>
      <c r="E125" s="1208"/>
    </row>
    <row r="126" spans="1:5" ht="12.75">
      <c r="A126" s="316"/>
      <c r="B126" s="772" t="s">
        <v>444</v>
      </c>
      <c r="C126" s="562"/>
      <c r="D126" s="1278"/>
      <c r="E126" s="323"/>
    </row>
    <row r="127" spans="1:6" ht="13.5" thickBot="1">
      <c r="A127" s="316"/>
      <c r="B127" s="337" t="s">
        <v>480</v>
      </c>
      <c r="C127" s="786">
        <v>281239</v>
      </c>
      <c r="D127" s="1268">
        <v>270161</v>
      </c>
      <c r="E127" s="728">
        <f>SUM(D127/C127)</f>
        <v>0.9606100149694744</v>
      </c>
      <c r="F127" s="812"/>
    </row>
    <row r="128" spans="1:5" ht="13.5" thickBot="1">
      <c r="A128" s="316"/>
      <c r="B128" s="338" t="s">
        <v>61</v>
      </c>
      <c r="C128" s="784">
        <f>SUM(C126:C127)</f>
        <v>281239</v>
      </c>
      <c r="D128" s="1266">
        <f>SUM(D126:D127)</f>
        <v>270161</v>
      </c>
      <c r="E128" s="1193">
        <f>SUM(D128/C128)</f>
        <v>0.9606100149694744</v>
      </c>
    </row>
    <row r="129" spans="1:5" ht="13.5" thickBot="1">
      <c r="A129" s="316"/>
      <c r="B129" s="251" t="s">
        <v>444</v>
      </c>
      <c r="C129" s="780"/>
      <c r="D129" s="1276"/>
      <c r="E129" s="1208"/>
    </row>
    <row r="130" spans="1:5" ht="13.5" thickBot="1">
      <c r="A130" s="316"/>
      <c r="B130" s="338" t="s">
        <v>63</v>
      </c>
      <c r="C130" s="784"/>
      <c r="D130" s="1266"/>
      <c r="E130" s="1208"/>
    </row>
    <row r="131" spans="1:5" ht="15.75" thickBot="1">
      <c r="A131" s="316"/>
      <c r="B131" s="340" t="s">
        <v>75</v>
      </c>
      <c r="C131" s="785">
        <f>SUM(C123+C125+C128+C130)</f>
        <v>281239</v>
      </c>
      <c r="D131" s="1083">
        <f>SUM(D123+D125+D128+D130)</f>
        <v>270161</v>
      </c>
      <c r="E131" s="1193">
        <f>SUM(D131/C131)</f>
        <v>0.9606100149694744</v>
      </c>
    </row>
    <row r="132" spans="1:6" ht="12.75">
      <c r="A132" s="316"/>
      <c r="B132" s="341" t="s">
        <v>330</v>
      </c>
      <c r="C132" s="561">
        <v>220126</v>
      </c>
      <c r="D132" s="1267">
        <v>212839</v>
      </c>
      <c r="E132" s="323">
        <f>SUM(D132/C132)</f>
        <v>0.966896232157946</v>
      </c>
      <c r="F132" s="812"/>
    </row>
    <row r="133" spans="1:6" ht="12.75">
      <c r="A133" s="316"/>
      <c r="B133" s="341" t="s">
        <v>331</v>
      </c>
      <c r="C133" s="561">
        <v>47913</v>
      </c>
      <c r="D133" s="1267">
        <v>42771</v>
      </c>
      <c r="E133" s="323">
        <f>SUM(D133/C133)</f>
        <v>0.8926804833761193</v>
      </c>
      <c r="F133" s="812"/>
    </row>
    <row r="134" spans="1:6" ht="12.75">
      <c r="A134" s="316"/>
      <c r="B134" s="341" t="s">
        <v>332</v>
      </c>
      <c r="C134" s="561">
        <v>9637</v>
      </c>
      <c r="D134" s="1267">
        <v>10988</v>
      </c>
      <c r="E134" s="323">
        <f>SUM(D134/C134)</f>
        <v>1.1401888554529418</v>
      </c>
      <c r="F134" s="812"/>
    </row>
    <row r="135" spans="1:5" ht="12.75">
      <c r="A135" s="316"/>
      <c r="B135" s="342" t="s">
        <v>334</v>
      </c>
      <c r="C135" s="561"/>
      <c r="D135" s="1267"/>
      <c r="E135" s="323"/>
    </row>
    <row r="136" spans="1:5" ht="13.5" thickBot="1">
      <c r="A136" s="316"/>
      <c r="B136" s="343" t="s">
        <v>333</v>
      </c>
      <c r="C136" s="786"/>
      <c r="D136" s="1268"/>
      <c r="E136" s="728"/>
    </row>
    <row r="137" spans="1:5" ht="13.5" thickBot="1">
      <c r="A137" s="316"/>
      <c r="B137" s="344" t="s">
        <v>60</v>
      </c>
      <c r="C137" s="787">
        <f>SUM(C132:C136)</f>
        <v>277676</v>
      </c>
      <c r="D137" s="1269">
        <f>SUM(D132:D136)</f>
        <v>266598</v>
      </c>
      <c r="E137" s="1193">
        <f>SUM(D137/C137)</f>
        <v>0.9601045823189617</v>
      </c>
    </row>
    <row r="138" spans="1:6" ht="12.75">
      <c r="A138" s="316"/>
      <c r="B138" s="341" t="s">
        <v>253</v>
      </c>
      <c r="C138" s="561">
        <v>3563</v>
      </c>
      <c r="D138" s="1267">
        <v>3563</v>
      </c>
      <c r="E138" s="323">
        <f>SUM(D138/C138)</f>
        <v>1</v>
      </c>
      <c r="F138" s="812"/>
    </row>
    <row r="139" spans="1:5" ht="12.75">
      <c r="A139" s="316"/>
      <c r="B139" s="341" t="s">
        <v>254</v>
      </c>
      <c r="C139" s="561"/>
      <c r="D139" s="1267"/>
      <c r="E139" s="323"/>
    </row>
    <row r="140" spans="1:5" ht="13.5" thickBot="1">
      <c r="A140" s="316"/>
      <c r="B140" s="343" t="s">
        <v>453</v>
      </c>
      <c r="C140" s="786"/>
      <c r="D140" s="1268"/>
      <c r="E140" s="728"/>
    </row>
    <row r="141" spans="1:5" ht="13.5" thickBot="1">
      <c r="A141" s="316"/>
      <c r="B141" s="345" t="s">
        <v>66</v>
      </c>
      <c r="C141" s="787">
        <f>SUM(C138:C140)</f>
        <v>3563</v>
      </c>
      <c r="D141" s="1269">
        <f>SUM(D138:D140)</f>
        <v>3563</v>
      </c>
      <c r="E141" s="1193">
        <f>SUM(D141/C141)</f>
        <v>1</v>
      </c>
    </row>
    <row r="142" spans="1:5" ht="15.75" thickBot="1">
      <c r="A142" s="313"/>
      <c r="B142" s="346" t="s">
        <v>112</v>
      </c>
      <c r="C142" s="785">
        <f>SUM(C137+C141)</f>
        <v>281239</v>
      </c>
      <c r="D142" s="1083">
        <f>SUM(D137+D141)</f>
        <v>270161</v>
      </c>
      <c r="E142" s="1193">
        <f>SUM(D142/C142)</f>
        <v>0.9606100149694744</v>
      </c>
    </row>
    <row r="143" spans="1:5" ht="15">
      <c r="A143" s="228">
        <v>2325</v>
      </c>
      <c r="B143" s="348" t="s">
        <v>338</v>
      </c>
      <c r="C143" s="561"/>
      <c r="D143" s="1267"/>
      <c r="E143" s="323"/>
    </row>
    <row r="144" spans="1:5" ht="12" customHeight="1">
      <c r="A144" s="316"/>
      <c r="B144" s="318" t="s">
        <v>193</v>
      </c>
      <c r="C144" s="588"/>
      <c r="D144" s="1270"/>
      <c r="E144" s="323"/>
    </row>
    <row r="145" spans="1:5" ht="13.5" thickBot="1">
      <c r="A145" s="316"/>
      <c r="B145" s="319" t="s">
        <v>194</v>
      </c>
      <c r="C145" s="788"/>
      <c r="D145" s="1271"/>
      <c r="E145" s="728"/>
    </row>
    <row r="146" spans="1:5" ht="13.5" thickBot="1">
      <c r="A146" s="316"/>
      <c r="B146" s="320" t="s">
        <v>195</v>
      </c>
      <c r="C146" s="789"/>
      <c r="D146" s="1272"/>
      <c r="E146" s="1208"/>
    </row>
    <row r="147" spans="1:5" ht="12.75">
      <c r="A147" s="316"/>
      <c r="B147" s="318" t="s">
        <v>196</v>
      </c>
      <c r="C147" s="561"/>
      <c r="D147" s="1267"/>
      <c r="E147" s="323"/>
    </row>
    <row r="148" spans="1:5" ht="12.75">
      <c r="A148" s="316"/>
      <c r="B148" s="324" t="s">
        <v>197</v>
      </c>
      <c r="C148" s="790"/>
      <c r="D148" s="1273"/>
      <c r="E148" s="323"/>
    </row>
    <row r="149" spans="1:5" ht="12.75">
      <c r="A149" s="316"/>
      <c r="B149" s="324" t="s">
        <v>198</v>
      </c>
      <c r="C149" s="790"/>
      <c r="D149" s="1273"/>
      <c r="E149" s="323"/>
    </row>
    <row r="150" spans="1:5" ht="12.75">
      <c r="A150" s="316"/>
      <c r="B150" s="326" t="s">
        <v>199</v>
      </c>
      <c r="C150" s="561"/>
      <c r="D150" s="1267"/>
      <c r="E150" s="323"/>
    </row>
    <row r="151" spans="1:5" ht="12.75">
      <c r="A151" s="316"/>
      <c r="B151" s="326" t="s">
        <v>200</v>
      </c>
      <c r="C151" s="561"/>
      <c r="D151" s="1267"/>
      <c r="E151" s="323"/>
    </row>
    <row r="152" spans="1:5" ht="12.75">
      <c r="A152" s="316"/>
      <c r="B152" s="326" t="s">
        <v>201</v>
      </c>
      <c r="C152" s="561"/>
      <c r="D152" s="1267"/>
      <c r="E152" s="323"/>
    </row>
    <row r="153" spans="1:5" ht="12.75">
      <c r="A153" s="316"/>
      <c r="B153" s="327" t="s">
        <v>473</v>
      </c>
      <c r="C153" s="561"/>
      <c r="D153" s="1267"/>
      <c r="E153" s="323"/>
    </row>
    <row r="154" spans="1:5" ht="13.5" thickBot="1">
      <c r="A154" s="316"/>
      <c r="B154" s="328" t="s">
        <v>202</v>
      </c>
      <c r="C154" s="786"/>
      <c r="D154" s="1268"/>
      <c r="E154" s="728"/>
    </row>
    <row r="155" spans="1:5" ht="13.5" thickBot="1">
      <c r="A155" s="316"/>
      <c r="B155" s="330" t="s">
        <v>352</v>
      </c>
      <c r="C155" s="791"/>
      <c r="D155" s="1274"/>
      <c r="E155" s="1208"/>
    </row>
    <row r="156" spans="1:5" ht="13.5" thickBot="1">
      <c r="A156" s="316"/>
      <c r="B156" s="332" t="s">
        <v>67</v>
      </c>
      <c r="C156" s="792"/>
      <c r="D156" s="1275"/>
      <c r="E156" s="1208"/>
    </row>
    <row r="157" spans="1:5" ht="13.5" thickBot="1">
      <c r="A157" s="316"/>
      <c r="B157" s="778" t="s">
        <v>487</v>
      </c>
      <c r="C157" s="780"/>
      <c r="D157" s="1276"/>
      <c r="E157" s="1208"/>
    </row>
    <row r="158" spans="1:5" ht="13.5" thickBot="1">
      <c r="A158" s="316"/>
      <c r="B158" s="334" t="s">
        <v>68</v>
      </c>
      <c r="C158" s="781"/>
      <c r="D158" s="1277"/>
      <c r="E158" s="1208"/>
    </row>
    <row r="159" spans="1:5" ht="12.75">
      <c r="A159" s="316"/>
      <c r="B159" s="772" t="s">
        <v>444</v>
      </c>
      <c r="C159" s="562"/>
      <c r="D159" s="1278"/>
      <c r="E159" s="323"/>
    </row>
    <row r="160" spans="1:6" ht="13.5" thickBot="1">
      <c r="A160" s="316"/>
      <c r="B160" s="337" t="s">
        <v>480</v>
      </c>
      <c r="C160" s="786">
        <v>159962</v>
      </c>
      <c r="D160" s="1268">
        <v>166323</v>
      </c>
      <c r="E160" s="728">
        <f>SUM(D160/C160)</f>
        <v>1.0397656943524087</v>
      </c>
      <c r="F160" s="812"/>
    </row>
    <row r="161" spans="1:5" ht="13.5" thickBot="1">
      <c r="A161" s="316"/>
      <c r="B161" s="338" t="s">
        <v>61</v>
      </c>
      <c r="C161" s="784">
        <f>SUM(C159:C160)</f>
        <v>159962</v>
      </c>
      <c r="D161" s="1266">
        <f>SUM(D159:D160)</f>
        <v>166323</v>
      </c>
      <c r="E161" s="1209">
        <f>SUM(D161/C161)</f>
        <v>1.0397656943524087</v>
      </c>
    </row>
    <row r="162" spans="1:5" ht="13.5" thickBot="1">
      <c r="A162" s="316"/>
      <c r="B162" s="251" t="s">
        <v>444</v>
      </c>
      <c r="C162" s="780"/>
      <c r="D162" s="1276"/>
      <c r="E162" s="1208"/>
    </row>
    <row r="163" spans="1:5" ht="13.5" thickBot="1">
      <c r="A163" s="316"/>
      <c r="B163" s="338" t="s">
        <v>63</v>
      </c>
      <c r="C163" s="784"/>
      <c r="D163" s="1266"/>
      <c r="E163" s="1208"/>
    </row>
    <row r="164" spans="1:5" ht="15.75" thickBot="1">
      <c r="A164" s="316"/>
      <c r="B164" s="340" t="s">
        <v>75</v>
      </c>
      <c r="C164" s="785">
        <f>SUM(C156+C158+C161+C163)</f>
        <v>159962</v>
      </c>
      <c r="D164" s="1083">
        <f>SUM(D156+D158+D161+D163)</f>
        <v>166323</v>
      </c>
      <c r="E164" s="1193">
        <f>SUM(D164/C164)</f>
        <v>1.0397656943524087</v>
      </c>
    </row>
    <row r="165" spans="1:6" ht="12.75">
      <c r="A165" s="316"/>
      <c r="B165" s="341" t="s">
        <v>330</v>
      </c>
      <c r="C165" s="561">
        <v>126167</v>
      </c>
      <c r="D165" s="1267">
        <v>132317</v>
      </c>
      <c r="E165" s="323">
        <f>SUM(D165/C165)</f>
        <v>1.0487449174506804</v>
      </c>
      <c r="F165" s="812"/>
    </row>
    <row r="166" spans="1:6" ht="12.75">
      <c r="A166" s="316"/>
      <c r="B166" s="341" t="s">
        <v>331</v>
      </c>
      <c r="C166" s="561">
        <v>27280</v>
      </c>
      <c r="D166" s="1267">
        <v>25947</v>
      </c>
      <c r="E166" s="323">
        <f>SUM(D166/C166)</f>
        <v>0.9511363636363637</v>
      </c>
      <c r="F166" s="812"/>
    </row>
    <row r="167" spans="1:6" ht="12.75">
      <c r="A167" s="316"/>
      <c r="B167" s="341" t="s">
        <v>332</v>
      </c>
      <c r="C167" s="561">
        <v>4991</v>
      </c>
      <c r="D167" s="1267">
        <v>6535</v>
      </c>
      <c r="E167" s="323">
        <f>SUM(D167/C167)</f>
        <v>1.309356842316169</v>
      </c>
      <c r="F167" s="812"/>
    </row>
    <row r="168" spans="1:5" ht="12.75">
      <c r="A168" s="316"/>
      <c r="B168" s="342" t="s">
        <v>334</v>
      </c>
      <c r="C168" s="561"/>
      <c r="D168" s="1267"/>
      <c r="E168" s="323"/>
    </row>
    <row r="169" spans="1:5" ht="13.5" thickBot="1">
      <c r="A169" s="316"/>
      <c r="B169" s="343" t="s">
        <v>333</v>
      </c>
      <c r="C169" s="786"/>
      <c r="D169" s="1268"/>
      <c r="E169" s="728"/>
    </row>
    <row r="170" spans="1:5" ht="13.5" thickBot="1">
      <c r="A170" s="316"/>
      <c r="B170" s="344" t="s">
        <v>60</v>
      </c>
      <c r="C170" s="791">
        <f>SUM(C165:C169)</f>
        <v>158438</v>
      </c>
      <c r="D170" s="1274">
        <f>SUM(D165:D169)</f>
        <v>164799</v>
      </c>
      <c r="E170" s="1193">
        <f>SUM(D170/C170)</f>
        <v>1.0401481967709767</v>
      </c>
    </row>
    <row r="171" spans="1:6" ht="12.75">
      <c r="A171" s="316"/>
      <c r="B171" s="341" t="s">
        <v>253</v>
      </c>
      <c r="C171" s="561">
        <v>1524</v>
      </c>
      <c r="D171" s="1267">
        <v>1524</v>
      </c>
      <c r="E171" s="323">
        <f>SUM(D171/C171)</f>
        <v>1</v>
      </c>
      <c r="F171" s="812"/>
    </row>
    <row r="172" spans="1:5" ht="12.75">
      <c r="A172" s="316"/>
      <c r="B172" s="341" t="s">
        <v>254</v>
      </c>
      <c r="C172" s="561"/>
      <c r="D172" s="1267"/>
      <c r="E172" s="323"/>
    </row>
    <row r="173" spans="1:5" ht="13.5" thickBot="1">
      <c r="A173" s="316"/>
      <c r="B173" s="343" t="s">
        <v>453</v>
      </c>
      <c r="C173" s="786"/>
      <c r="D173" s="1268"/>
      <c r="E173" s="728"/>
    </row>
    <row r="174" spans="1:5" ht="13.5" thickBot="1">
      <c r="A174" s="316"/>
      <c r="B174" s="345" t="s">
        <v>66</v>
      </c>
      <c r="C174" s="791">
        <f>SUM(C171:C173)</f>
        <v>1524</v>
      </c>
      <c r="D174" s="1274">
        <f>SUM(D171:D173)</f>
        <v>1524</v>
      </c>
      <c r="E174" s="1193">
        <f>SUM(D174/C174)</f>
        <v>1</v>
      </c>
    </row>
    <row r="175" spans="1:5" ht="15.75" thickBot="1">
      <c r="A175" s="313"/>
      <c r="B175" s="346" t="s">
        <v>112</v>
      </c>
      <c r="C175" s="785">
        <f>SUM(C170+C174)</f>
        <v>159962</v>
      </c>
      <c r="D175" s="1083">
        <f>SUM(D170+D174)</f>
        <v>166323</v>
      </c>
      <c r="E175" s="1209">
        <f>SUM(D175/C175)</f>
        <v>1.0397656943524087</v>
      </c>
    </row>
    <row r="176" spans="1:5" ht="15">
      <c r="A176" s="228">
        <v>2330</v>
      </c>
      <c r="B176" s="231" t="s">
        <v>339</v>
      </c>
      <c r="C176" s="561"/>
      <c r="D176" s="1267"/>
      <c r="E176" s="323"/>
    </row>
    <row r="177" spans="1:5" ht="12" customHeight="1">
      <c r="A177" s="316"/>
      <c r="B177" s="318" t="s">
        <v>193</v>
      </c>
      <c r="C177" s="588"/>
      <c r="D177" s="1270"/>
      <c r="E177" s="323"/>
    </row>
    <row r="178" spans="1:5" ht="13.5" thickBot="1">
      <c r="A178" s="316"/>
      <c r="B178" s="319" t="s">
        <v>194</v>
      </c>
      <c r="C178" s="788"/>
      <c r="D178" s="1271"/>
      <c r="E178" s="728"/>
    </row>
    <row r="179" spans="1:5" ht="13.5" thickBot="1">
      <c r="A179" s="316"/>
      <c r="B179" s="320" t="s">
        <v>207</v>
      </c>
      <c r="C179" s="789"/>
      <c r="D179" s="1272"/>
      <c r="E179" s="1208"/>
    </row>
    <row r="180" spans="1:5" ht="12.75">
      <c r="A180" s="316"/>
      <c r="B180" s="318" t="s">
        <v>196</v>
      </c>
      <c r="C180" s="561"/>
      <c r="D180" s="1267"/>
      <c r="E180" s="323"/>
    </row>
    <row r="181" spans="1:5" ht="12.75">
      <c r="A181" s="316"/>
      <c r="B181" s="324" t="s">
        <v>197</v>
      </c>
      <c r="C181" s="790"/>
      <c r="D181" s="1273"/>
      <c r="E181" s="323"/>
    </row>
    <row r="182" spans="1:5" ht="12.75">
      <c r="A182" s="316"/>
      <c r="B182" s="324" t="s">
        <v>198</v>
      </c>
      <c r="C182" s="790"/>
      <c r="D182" s="1273"/>
      <c r="E182" s="323"/>
    </row>
    <row r="183" spans="1:5" ht="12.75">
      <c r="A183" s="316"/>
      <c r="B183" s="326" t="s">
        <v>199</v>
      </c>
      <c r="C183" s="561"/>
      <c r="D183" s="1267"/>
      <c r="E183" s="323"/>
    </row>
    <row r="184" spans="1:5" ht="12.75">
      <c r="A184" s="316"/>
      <c r="B184" s="326" t="s">
        <v>200</v>
      </c>
      <c r="C184" s="561"/>
      <c r="D184" s="1267"/>
      <c r="E184" s="323"/>
    </row>
    <row r="185" spans="1:5" ht="12.75">
      <c r="A185" s="316"/>
      <c r="B185" s="326" t="s">
        <v>201</v>
      </c>
      <c r="C185" s="561"/>
      <c r="D185" s="1267"/>
      <c r="E185" s="323"/>
    </row>
    <row r="186" spans="1:5" ht="12.75">
      <c r="A186" s="316"/>
      <c r="B186" s="327" t="s">
        <v>473</v>
      </c>
      <c r="C186" s="561"/>
      <c r="D186" s="1267"/>
      <c r="E186" s="323"/>
    </row>
    <row r="187" spans="1:5" ht="13.5" thickBot="1">
      <c r="A187" s="316"/>
      <c r="B187" s="328" t="s">
        <v>202</v>
      </c>
      <c r="C187" s="786"/>
      <c r="D187" s="1268"/>
      <c r="E187" s="728"/>
    </row>
    <row r="188" spans="1:5" ht="13.5" thickBot="1">
      <c r="A188" s="316"/>
      <c r="B188" s="330" t="s">
        <v>352</v>
      </c>
      <c r="C188" s="791"/>
      <c r="D188" s="1274"/>
      <c r="E188" s="1208"/>
    </row>
    <row r="189" spans="1:5" ht="13.5" thickBot="1">
      <c r="A189" s="316"/>
      <c r="B189" s="332" t="s">
        <v>67</v>
      </c>
      <c r="C189" s="792"/>
      <c r="D189" s="1275"/>
      <c r="E189" s="1208"/>
    </row>
    <row r="190" spans="1:5" ht="13.5" thickBot="1">
      <c r="A190" s="316"/>
      <c r="B190" s="778" t="s">
        <v>487</v>
      </c>
      <c r="C190" s="780"/>
      <c r="D190" s="1276"/>
      <c r="E190" s="1208"/>
    </row>
    <row r="191" spans="1:5" ht="13.5" thickBot="1">
      <c r="A191" s="316"/>
      <c r="B191" s="334" t="s">
        <v>68</v>
      </c>
      <c r="C191" s="781"/>
      <c r="D191" s="1277"/>
      <c r="E191" s="1208"/>
    </row>
    <row r="192" spans="1:5" ht="12.75">
      <c r="A192" s="316"/>
      <c r="B192" s="772" t="s">
        <v>444</v>
      </c>
      <c r="C192" s="562"/>
      <c r="D192" s="1278"/>
      <c r="E192" s="323"/>
    </row>
    <row r="193" spans="1:6" ht="13.5" thickBot="1">
      <c r="A193" s="316"/>
      <c r="B193" s="337" t="s">
        <v>480</v>
      </c>
      <c r="C193" s="786">
        <v>118548</v>
      </c>
      <c r="D193" s="1268">
        <v>124323</v>
      </c>
      <c r="E193" s="728">
        <f aca="true" t="shared" si="0" ref="E193:E198">SUM(D193/C193)</f>
        <v>1.0487144447818606</v>
      </c>
      <c r="F193" s="812"/>
    </row>
    <row r="194" spans="1:5" ht="13.5" thickBot="1">
      <c r="A194" s="316"/>
      <c r="B194" s="338" t="s">
        <v>61</v>
      </c>
      <c r="C194" s="784">
        <f>SUM(C192:C193)</f>
        <v>118548</v>
      </c>
      <c r="D194" s="1266">
        <f>SUM(D192:D193)</f>
        <v>124323</v>
      </c>
      <c r="E194" s="1193">
        <f t="shared" si="0"/>
        <v>1.0487144447818606</v>
      </c>
    </row>
    <row r="195" spans="1:5" ht="15.75" thickBot="1">
      <c r="A195" s="316"/>
      <c r="B195" s="340" t="s">
        <v>75</v>
      </c>
      <c r="C195" s="785">
        <f>SUM(C189+C191+C194)</f>
        <v>118548</v>
      </c>
      <c r="D195" s="1083">
        <f>SUM(D189+D191+D194)</f>
        <v>124323</v>
      </c>
      <c r="E195" s="1209">
        <f t="shared" si="0"/>
        <v>1.0487144447818606</v>
      </c>
    </row>
    <row r="196" spans="1:6" ht="12.75">
      <c r="A196" s="316"/>
      <c r="B196" s="341" t="s">
        <v>330</v>
      </c>
      <c r="C196" s="561">
        <v>93997</v>
      </c>
      <c r="D196" s="1267">
        <v>99252</v>
      </c>
      <c r="E196" s="323">
        <f t="shared" si="0"/>
        <v>1.055906039554454</v>
      </c>
      <c r="F196" s="812"/>
    </row>
    <row r="197" spans="1:6" ht="12.75">
      <c r="A197" s="316"/>
      <c r="B197" s="341" t="s">
        <v>331</v>
      </c>
      <c r="C197" s="561">
        <v>18893</v>
      </c>
      <c r="D197" s="1267">
        <v>18055</v>
      </c>
      <c r="E197" s="323">
        <f t="shared" si="0"/>
        <v>0.9556449478642883</v>
      </c>
      <c r="F197" s="812"/>
    </row>
    <row r="198" spans="1:6" ht="12.75">
      <c r="A198" s="316"/>
      <c r="B198" s="341" t="s">
        <v>332</v>
      </c>
      <c r="C198" s="561">
        <v>4642</v>
      </c>
      <c r="D198" s="1267">
        <v>6000</v>
      </c>
      <c r="E198" s="323">
        <f t="shared" si="0"/>
        <v>1.2925463162429986</v>
      </c>
      <c r="F198" s="812"/>
    </row>
    <row r="199" spans="1:5" ht="12.75">
      <c r="A199" s="316"/>
      <c r="B199" s="342" t="s">
        <v>334</v>
      </c>
      <c r="C199" s="561"/>
      <c r="D199" s="1267"/>
      <c r="E199" s="323"/>
    </row>
    <row r="200" spans="1:5" ht="13.5" thickBot="1">
      <c r="A200" s="316"/>
      <c r="B200" s="343" t="s">
        <v>333</v>
      </c>
      <c r="C200" s="786"/>
      <c r="D200" s="1268"/>
      <c r="E200" s="728"/>
    </row>
    <row r="201" spans="1:5" ht="13.5" thickBot="1">
      <c r="A201" s="316"/>
      <c r="B201" s="344" t="s">
        <v>60</v>
      </c>
      <c r="C201" s="791">
        <f>SUM(C196:C200)</f>
        <v>117532</v>
      </c>
      <c r="D201" s="1274">
        <f>SUM(D196:D200)</f>
        <v>123307</v>
      </c>
      <c r="E201" s="1193">
        <f>SUM(D201/C201)</f>
        <v>1.0491355545723717</v>
      </c>
    </row>
    <row r="202" spans="1:6" ht="12.75">
      <c r="A202" s="316"/>
      <c r="B202" s="341" t="s">
        <v>253</v>
      </c>
      <c r="C202" s="561">
        <v>1016</v>
      </c>
      <c r="D202" s="1267">
        <v>1016</v>
      </c>
      <c r="E202" s="323">
        <f>SUM(D202/C202)</f>
        <v>1</v>
      </c>
      <c r="F202" s="812"/>
    </row>
    <row r="203" spans="1:5" ht="12.75">
      <c r="A203" s="316"/>
      <c r="B203" s="341" t="s">
        <v>254</v>
      </c>
      <c r="C203" s="561"/>
      <c r="D203" s="1267"/>
      <c r="E203" s="323"/>
    </row>
    <row r="204" spans="1:5" ht="13.5" thickBot="1">
      <c r="A204" s="316"/>
      <c r="B204" s="343" t="s">
        <v>453</v>
      </c>
      <c r="C204" s="786"/>
      <c r="D204" s="1268"/>
      <c r="E204" s="728"/>
    </row>
    <row r="205" spans="1:5" ht="13.5" thickBot="1">
      <c r="A205" s="316"/>
      <c r="B205" s="345" t="s">
        <v>66</v>
      </c>
      <c r="C205" s="791">
        <f>SUM(C202:C204)</f>
        <v>1016</v>
      </c>
      <c r="D205" s="1274">
        <f>SUM(D202:D204)</f>
        <v>1016</v>
      </c>
      <c r="E205" s="1193">
        <f>SUM(D205/C205)</f>
        <v>1</v>
      </c>
    </row>
    <row r="206" spans="1:5" ht="15.75" thickBot="1">
      <c r="A206" s="313"/>
      <c r="B206" s="346" t="s">
        <v>112</v>
      </c>
      <c r="C206" s="785">
        <f>SUM(C201+C205)</f>
        <v>118548</v>
      </c>
      <c r="D206" s="1083">
        <f>SUM(D201+D205)</f>
        <v>124323</v>
      </c>
      <c r="E206" s="1193">
        <f>SUM(D206/C206)</f>
        <v>1.0487144447818606</v>
      </c>
    </row>
    <row r="207" spans="1:5" ht="15">
      <c r="A207" s="229">
        <v>2335</v>
      </c>
      <c r="B207" s="231" t="s">
        <v>340</v>
      </c>
      <c r="C207" s="561"/>
      <c r="D207" s="1267"/>
      <c r="E207" s="323"/>
    </row>
    <row r="208" spans="1:5" ht="12" customHeight="1">
      <c r="A208" s="316"/>
      <c r="B208" s="318" t="s">
        <v>193</v>
      </c>
      <c r="C208" s="588"/>
      <c r="D208" s="1270"/>
      <c r="E208" s="323"/>
    </row>
    <row r="209" spans="1:5" ht="13.5" thickBot="1">
      <c r="A209" s="316"/>
      <c r="B209" s="319" t="s">
        <v>194</v>
      </c>
      <c r="C209" s="788"/>
      <c r="D209" s="1271"/>
      <c r="E209" s="728"/>
    </row>
    <row r="210" spans="1:5" ht="13.5" thickBot="1">
      <c r="A210" s="316"/>
      <c r="B210" s="320" t="s">
        <v>207</v>
      </c>
      <c r="C210" s="789"/>
      <c r="D210" s="1272"/>
      <c r="E210" s="1208"/>
    </row>
    <row r="211" spans="1:5" ht="12.75">
      <c r="A211" s="316"/>
      <c r="B211" s="318" t="s">
        <v>196</v>
      </c>
      <c r="C211" s="561"/>
      <c r="D211" s="1267"/>
      <c r="E211" s="323"/>
    </row>
    <row r="212" spans="1:5" ht="12.75">
      <c r="A212" s="316"/>
      <c r="B212" s="324" t="s">
        <v>197</v>
      </c>
      <c r="C212" s="790"/>
      <c r="D212" s="1273"/>
      <c r="E212" s="323"/>
    </row>
    <row r="213" spans="1:5" ht="12.75">
      <c r="A213" s="316"/>
      <c r="B213" s="324" t="s">
        <v>198</v>
      </c>
      <c r="C213" s="790"/>
      <c r="D213" s="1273"/>
      <c r="E213" s="323"/>
    </row>
    <row r="214" spans="1:5" ht="12.75">
      <c r="A214" s="316"/>
      <c r="B214" s="326" t="s">
        <v>199</v>
      </c>
      <c r="C214" s="561"/>
      <c r="D214" s="1267"/>
      <c r="E214" s="323"/>
    </row>
    <row r="215" spans="1:5" ht="12.75">
      <c r="A215" s="316"/>
      <c r="B215" s="326" t="s">
        <v>200</v>
      </c>
      <c r="C215" s="561"/>
      <c r="D215" s="1267"/>
      <c r="E215" s="323"/>
    </row>
    <row r="216" spans="1:5" ht="12.75">
      <c r="A216" s="316"/>
      <c r="B216" s="326" t="s">
        <v>201</v>
      </c>
      <c r="C216" s="561"/>
      <c r="D216" s="1267"/>
      <c r="E216" s="323"/>
    </row>
    <row r="217" spans="1:5" ht="12.75">
      <c r="A217" s="316"/>
      <c r="B217" s="327" t="s">
        <v>473</v>
      </c>
      <c r="C217" s="561"/>
      <c r="D217" s="1267"/>
      <c r="E217" s="323"/>
    </row>
    <row r="218" spans="1:5" ht="13.5" thickBot="1">
      <c r="A218" s="316"/>
      <c r="B218" s="328" t="s">
        <v>202</v>
      </c>
      <c r="C218" s="786"/>
      <c r="D218" s="1268"/>
      <c r="E218" s="728"/>
    </row>
    <row r="219" spans="1:5" ht="13.5" thickBot="1">
      <c r="A219" s="316"/>
      <c r="B219" s="330" t="s">
        <v>352</v>
      </c>
      <c r="C219" s="791"/>
      <c r="D219" s="1274"/>
      <c r="E219" s="1208"/>
    </row>
    <row r="220" spans="1:5" ht="13.5" thickBot="1">
      <c r="A220" s="316"/>
      <c r="B220" s="332" t="s">
        <v>67</v>
      </c>
      <c r="C220" s="792"/>
      <c r="D220" s="1275"/>
      <c r="E220" s="1208"/>
    </row>
    <row r="221" spans="1:5" ht="13.5" thickBot="1">
      <c r="A221" s="316"/>
      <c r="B221" s="778" t="s">
        <v>487</v>
      </c>
      <c r="C221" s="780"/>
      <c r="D221" s="1276"/>
      <c r="E221" s="1208"/>
    </row>
    <row r="222" spans="1:5" ht="13.5" thickBot="1">
      <c r="A222" s="316"/>
      <c r="B222" s="334" t="s">
        <v>68</v>
      </c>
      <c r="C222" s="781"/>
      <c r="D222" s="1277"/>
      <c r="E222" s="1208"/>
    </row>
    <row r="223" spans="1:5" ht="12.75">
      <c r="A223" s="316"/>
      <c r="B223" s="772" t="s">
        <v>444</v>
      </c>
      <c r="C223" s="562"/>
      <c r="D223" s="1278"/>
      <c r="E223" s="323"/>
    </row>
    <row r="224" spans="1:6" ht="13.5" thickBot="1">
      <c r="A224" s="316"/>
      <c r="B224" s="337" t="s">
        <v>480</v>
      </c>
      <c r="C224" s="786">
        <v>91508</v>
      </c>
      <c r="D224" s="1268">
        <v>91006</v>
      </c>
      <c r="E224" s="728">
        <f>SUM(D224/C224)</f>
        <v>0.9945141408401451</v>
      </c>
      <c r="F224" s="812"/>
    </row>
    <row r="225" spans="1:5" ht="13.5" thickBot="1">
      <c r="A225" s="316"/>
      <c r="B225" s="338" t="s">
        <v>61</v>
      </c>
      <c r="C225" s="784">
        <f>SUM(C223:C224)</f>
        <v>91508</v>
      </c>
      <c r="D225" s="1266">
        <f>SUM(D223:D224)</f>
        <v>91006</v>
      </c>
      <c r="E225" s="1193">
        <f>SUM(D225/C225)</f>
        <v>0.9945141408401451</v>
      </c>
    </row>
    <row r="226" spans="1:5" ht="13.5" thickBot="1">
      <c r="A226" s="316"/>
      <c r="B226" s="251" t="s">
        <v>444</v>
      </c>
      <c r="C226" s="780"/>
      <c r="D226" s="1276"/>
      <c r="E226" s="1208"/>
    </row>
    <row r="227" spans="1:5" ht="13.5" thickBot="1">
      <c r="A227" s="316"/>
      <c r="B227" s="338" t="s">
        <v>63</v>
      </c>
      <c r="C227" s="784"/>
      <c r="D227" s="1266"/>
      <c r="E227" s="1208"/>
    </row>
    <row r="228" spans="1:5" ht="15.75" thickBot="1">
      <c r="A228" s="316"/>
      <c r="B228" s="340" t="s">
        <v>75</v>
      </c>
      <c r="C228" s="785">
        <f>SUM(C220+C222+C225+C227)</f>
        <v>91508</v>
      </c>
      <c r="D228" s="1083">
        <f>SUM(D220+D222+D225+D227)</f>
        <v>91006</v>
      </c>
      <c r="E228" s="1193">
        <f>SUM(D228/C228)</f>
        <v>0.9945141408401451</v>
      </c>
    </row>
    <row r="229" spans="1:6" ht="12.75">
      <c r="A229" s="316"/>
      <c r="B229" s="341" t="s">
        <v>330</v>
      </c>
      <c r="C229" s="561">
        <v>71671</v>
      </c>
      <c r="D229" s="1267">
        <v>72150</v>
      </c>
      <c r="E229" s="323">
        <f>SUM(D229/C229)</f>
        <v>1.0066833168227038</v>
      </c>
      <c r="F229" s="812"/>
    </row>
    <row r="230" spans="1:6" ht="12.75">
      <c r="A230" s="316"/>
      <c r="B230" s="341" t="s">
        <v>331</v>
      </c>
      <c r="C230" s="561">
        <v>14328</v>
      </c>
      <c r="D230" s="1267">
        <v>13014</v>
      </c>
      <c r="E230" s="323">
        <f>SUM(D230/C230)</f>
        <v>0.9082914572864321</v>
      </c>
      <c r="F230" s="812"/>
    </row>
    <row r="231" spans="1:6" ht="12.75">
      <c r="A231" s="316"/>
      <c r="B231" s="341" t="s">
        <v>332</v>
      </c>
      <c r="C231" s="561">
        <v>2715</v>
      </c>
      <c r="D231" s="1267">
        <v>3048</v>
      </c>
      <c r="E231" s="323">
        <f>SUM(D231/C231)</f>
        <v>1.1226519337016574</v>
      </c>
      <c r="F231" s="812"/>
    </row>
    <row r="232" spans="1:5" ht="12.75">
      <c r="A232" s="316"/>
      <c r="B232" s="342" t="s">
        <v>334</v>
      </c>
      <c r="C232" s="561"/>
      <c r="D232" s="1267"/>
      <c r="E232" s="323"/>
    </row>
    <row r="233" spans="1:5" ht="13.5" thickBot="1">
      <c r="A233" s="316"/>
      <c r="B233" s="343" t="s">
        <v>333</v>
      </c>
      <c r="C233" s="786"/>
      <c r="D233" s="1268"/>
      <c r="E233" s="728"/>
    </row>
    <row r="234" spans="1:5" ht="13.5" thickBot="1">
      <c r="A234" s="316"/>
      <c r="B234" s="344" t="s">
        <v>60</v>
      </c>
      <c r="C234" s="787">
        <f>SUM(C229:C233)</f>
        <v>88714</v>
      </c>
      <c r="D234" s="1269">
        <f>SUM(D229:D233)</f>
        <v>88212</v>
      </c>
      <c r="E234" s="1193">
        <f>SUM(D234/C234)</f>
        <v>0.994341366638862</v>
      </c>
    </row>
    <row r="235" spans="1:6" ht="12.75">
      <c r="A235" s="316"/>
      <c r="B235" s="341" t="s">
        <v>253</v>
      </c>
      <c r="C235" s="561">
        <v>2794</v>
      </c>
      <c r="D235" s="1267">
        <v>2794</v>
      </c>
      <c r="E235" s="323">
        <f>SUM(D235/C235)</f>
        <v>1</v>
      </c>
      <c r="F235" s="812"/>
    </row>
    <row r="236" spans="1:5" ht="12.75">
      <c r="A236" s="316"/>
      <c r="B236" s="341" t="s">
        <v>254</v>
      </c>
      <c r="C236" s="561"/>
      <c r="D236" s="1267"/>
      <c r="E236" s="323"/>
    </row>
    <row r="237" spans="1:5" ht="13.5" thickBot="1">
      <c r="A237" s="316"/>
      <c r="B237" s="343" t="s">
        <v>453</v>
      </c>
      <c r="C237" s="786"/>
      <c r="D237" s="1268"/>
      <c r="E237" s="728"/>
    </row>
    <row r="238" spans="1:5" ht="13.5" thickBot="1">
      <c r="A238" s="316"/>
      <c r="B238" s="345" t="s">
        <v>66</v>
      </c>
      <c r="C238" s="787">
        <f>SUM(C235:C237)</f>
        <v>2794</v>
      </c>
      <c r="D238" s="1269">
        <f>SUM(D235:D237)</f>
        <v>2794</v>
      </c>
      <c r="E238" s="1193">
        <f>SUM(D238/C238)</f>
        <v>1</v>
      </c>
    </row>
    <row r="239" spans="1:5" ht="15.75" thickBot="1">
      <c r="A239" s="313"/>
      <c r="B239" s="346" t="s">
        <v>112</v>
      </c>
      <c r="C239" s="785">
        <f>SUM(C234+C238)</f>
        <v>91508</v>
      </c>
      <c r="D239" s="1083">
        <f>SUM(D234+D238)</f>
        <v>91006</v>
      </c>
      <c r="E239" s="1209">
        <f>SUM(D239/C239)</f>
        <v>0.9945141408401451</v>
      </c>
    </row>
    <row r="240" spans="1:5" ht="15">
      <c r="A240" s="228">
        <v>2345</v>
      </c>
      <c r="B240" s="349" t="s">
        <v>341</v>
      </c>
      <c r="C240" s="561"/>
      <c r="D240" s="1267"/>
      <c r="E240" s="323"/>
    </row>
    <row r="241" spans="1:5" ht="12" customHeight="1">
      <c r="A241" s="316"/>
      <c r="B241" s="318" t="s">
        <v>193</v>
      </c>
      <c r="C241" s="588"/>
      <c r="D241" s="1270"/>
      <c r="E241" s="323"/>
    </row>
    <row r="242" spans="1:5" ht="13.5" thickBot="1">
      <c r="A242" s="316"/>
      <c r="B242" s="319" t="s">
        <v>194</v>
      </c>
      <c r="C242" s="788"/>
      <c r="D242" s="1271"/>
      <c r="E242" s="728"/>
    </row>
    <row r="243" spans="1:5" ht="13.5" thickBot="1">
      <c r="A243" s="316"/>
      <c r="B243" s="320" t="s">
        <v>207</v>
      </c>
      <c r="C243" s="796"/>
      <c r="D243" s="1281"/>
      <c r="E243" s="1208"/>
    </row>
    <row r="244" spans="1:5" ht="12.75">
      <c r="A244" s="316"/>
      <c r="B244" s="318" t="s">
        <v>196</v>
      </c>
      <c r="C244" s="561"/>
      <c r="D244" s="1267"/>
      <c r="E244" s="323"/>
    </row>
    <row r="245" spans="1:5" ht="12.75">
      <c r="A245" s="316"/>
      <c r="B245" s="324" t="s">
        <v>197</v>
      </c>
      <c r="C245" s="790"/>
      <c r="D245" s="1273"/>
      <c r="E245" s="323"/>
    </row>
    <row r="246" spans="1:5" ht="12.75">
      <c r="A246" s="316"/>
      <c r="B246" s="324" t="s">
        <v>198</v>
      </c>
      <c r="C246" s="790"/>
      <c r="D246" s="1273"/>
      <c r="E246" s="323"/>
    </row>
    <row r="247" spans="1:5" ht="12.75">
      <c r="A247" s="316"/>
      <c r="B247" s="326" t="s">
        <v>199</v>
      </c>
      <c r="C247" s="561"/>
      <c r="D247" s="1267"/>
      <c r="E247" s="323"/>
    </row>
    <row r="248" spans="1:5" ht="12.75">
      <c r="A248" s="316"/>
      <c r="B248" s="326" t="s">
        <v>200</v>
      </c>
      <c r="C248" s="561"/>
      <c r="D248" s="1267"/>
      <c r="E248" s="323"/>
    </row>
    <row r="249" spans="1:5" ht="12.75">
      <c r="A249" s="316"/>
      <c r="B249" s="326" t="s">
        <v>201</v>
      </c>
      <c r="C249" s="561"/>
      <c r="D249" s="1267"/>
      <c r="E249" s="323"/>
    </row>
    <row r="250" spans="1:5" ht="12.75">
      <c r="A250" s="316"/>
      <c r="B250" s="327" t="s">
        <v>473</v>
      </c>
      <c r="C250" s="561"/>
      <c r="D250" s="1267"/>
      <c r="E250" s="323"/>
    </row>
    <row r="251" spans="1:5" ht="13.5" thickBot="1">
      <c r="A251" s="316"/>
      <c r="B251" s="328" t="s">
        <v>202</v>
      </c>
      <c r="C251" s="561"/>
      <c r="D251" s="1267"/>
      <c r="E251" s="728"/>
    </row>
    <row r="252" spans="1:5" ht="13.5" thickBot="1">
      <c r="A252" s="316"/>
      <c r="B252" s="330" t="s">
        <v>352</v>
      </c>
      <c r="C252" s="787"/>
      <c r="D252" s="1269"/>
      <c r="E252" s="1208"/>
    </row>
    <row r="253" spans="1:5" ht="13.5" thickBot="1">
      <c r="A253" s="316"/>
      <c r="B253" s="332" t="s">
        <v>67</v>
      </c>
      <c r="C253" s="792"/>
      <c r="D253" s="1275"/>
      <c r="E253" s="1208"/>
    </row>
    <row r="254" spans="1:5" ht="13.5" thickBot="1">
      <c r="A254" s="316"/>
      <c r="B254" s="778" t="s">
        <v>487</v>
      </c>
      <c r="C254" s="780"/>
      <c r="D254" s="1276"/>
      <c r="E254" s="728"/>
    </row>
    <row r="255" spans="1:5" ht="13.5" thickBot="1">
      <c r="A255" s="316"/>
      <c r="B255" s="334" t="s">
        <v>68</v>
      </c>
      <c r="C255" s="781"/>
      <c r="D255" s="1277"/>
      <c r="E255" s="1208"/>
    </row>
    <row r="256" spans="1:5" ht="12.75">
      <c r="A256" s="316"/>
      <c r="B256" s="772" t="s">
        <v>444</v>
      </c>
      <c r="C256" s="562"/>
      <c r="D256" s="1278"/>
      <c r="E256" s="323"/>
    </row>
    <row r="257" spans="1:6" ht="13.5" thickBot="1">
      <c r="A257" s="316"/>
      <c r="B257" s="337" t="s">
        <v>480</v>
      </c>
      <c r="C257" s="786">
        <v>83857</v>
      </c>
      <c r="D257" s="1268">
        <v>87956</v>
      </c>
      <c r="E257" s="728">
        <f>SUM(D257/C257)</f>
        <v>1.0488808328463932</v>
      </c>
      <c r="F257" s="812"/>
    </row>
    <row r="258" spans="1:5" ht="13.5" thickBot="1">
      <c r="A258" s="316"/>
      <c r="B258" s="338" t="s">
        <v>61</v>
      </c>
      <c r="C258" s="784">
        <f>SUM(C256:C257)</f>
        <v>83857</v>
      </c>
      <c r="D258" s="1266">
        <f>SUM(D256:D257)</f>
        <v>87956</v>
      </c>
      <c r="E258" s="1193">
        <f>SUM(D258/C258)</f>
        <v>1.0488808328463932</v>
      </c>
    </row>
    <row r="259" spans="1:5" ht="13.5" thickBot="1">
      <c r="A259" s="316"/>
      <c r="B259" s="251" t="s">
        <v>444</v>
      </c>
      <c r="C259" s="780"/>
      <c r="D259" s="1276"/>
      <c r="E259" s="1208"/>
    </row>
    <row r="260" spans="1:5" ht="13.5" thickBot="1">
      <c r="A260" s="316"/>
      <c r="B260" s="338" t="s">
        <v>63</v>
      </c>
      <c r="C260" s="784"/>
      <c r="D260" s="1266"/>
      <c r="E260" s="1208"/>
    </row>
    <row r="261" spans="1:5" ht="15.75" thickBot="1">
      <c r="A261" s="316"/>
      <c r="B261" s="340" t="s">
        <v>75</v>
      </c>
      <c r="C261" s="785">
        <f>SUM(C253+C255+C258+C260)</f>
        <v>83857</v>
      </c>
      <c r="D261" s="1083">
        <f>SUM(D253+D255+D258+D260)</f>
        <v>87956</v>
      </c>
      <c r="E261" s="1193">
        <f>SUM(D261/C261)</f>
        <v>1.0488808328463932</v>
      </c>
    </row>
    <row r="262" spans="1:6" ht="12.75">
      <c r="A262" s="316"/>
      <c r="B262" s="341" t="s">
        <v>330</v>
      </c>
      <c r="C262" s="561">
        <v>64327</v>
      </c>
      <c r="D262" s="1267">
        <v>68229</v>
      </c>
      <c r="E262" s="323">
        <f>SUM(D262/C262)</f>
        <v>1.0606588213347428</v>
      </c>
      <c r="F262" s="812"/>
    </row>
    <row r="263" spans="1:6" ht="12.75">
      <c r="A263" s="316"/>
      <c r="B263" s="341" t="s">
        <v>331</v>
      </c>
      <c r="C263" s="561">
        <v>12994</v>
      </c>
      <c r="D263" s="1267">
        <v>12631</v>
      </c>
      <c r="E263" s="323">
        <f>SUM(D263/C263)</f>
        <v>0.9720640295521009</v>
      </c>
      <c r="F263" s="812"/>
    </row>
    <row r="264" spans="1:6" ht="12.75">
      <c r="A264" s="316"/>
      <c r="B264" s="341" t="s">
        <v>332</v>
      </c>
      <c r="C264" s="561">
        <v>2908</v>
      </c>
      <c r="D264" s="1267">
        <v>3468</v>
      </c>
      <c r="E264" s="323">
        <f>SUM(D264/C264)</f>
        <v>1.1925722145804676</v>
      </c>
      <c r="F264" s="812"/>
    </row>
    <row r="265" spans="1:5" ht="12.75">
      <c r="A265" s="316"/>
      <c r="B265" s="342" t="s">
        <v>334</v>
      </c>
      <c r="C265" s="561"/>
      <c r="D265" s="1267"/>
      <c r="E265" s="323"/>
    </row>
    <row r="266" spans="1:5" ht="13.5" thickBot="1">
      <c r="A266" s="316"/>
      <c r="B266" s="343" t="s">
        <v>333</v>
      </c>
      <c r="C266" s="561"/>
      <c r="D266" s="1267"/>
      <c r="E266" s="728"/>
    </row>
    <row r="267" spans="1:5" ht="13.5" thickBot="1">
      <c r="A267" s="316"/>
      <c r="B267" s="344" t="s">
        <v>60</v>
      </c>
      <c r="C267" s="787">
        <f>SUM(C262:C266)</f>
        <v>80229</v>
      </c>
      <c r="D267" s="1269">
        <f>SUM(D262:D266)</f>
        <v>84328</v>
      </c>
      <c r="E267" s="1193">
        <f>SUM(D267/C267)</f>
        <v>1.0510912512931734</v>
      </c>
    </row>
    <row r="268" spans="1:6" ht="12.75">
      <c r="A268" s="316"/>
      <c r="B268" s="341" t="s">
        <v>253</v>
      </c>
      <c r="C268" s="561">
        <v>3628</v>
      </c>
      <c r="D268" s="1267">
        <v>3628</v>
      </c>
      <c r="E268" s="323">
        <f>SUM(D268/C268)</f>
        <v>1</v>
      </c>
      <c r="F268" s="812"/>
    </row>
    <row r="269" spans="1:5" ht="12.75">
      <c r="A269" s="316"/>
      <c r="B269" s="341" t="s">
        <v>254</v>
      </c>
      <c r="C269" s="561"/>
      <c r="D269" s="1267"/>
      <c r="E269" s="323"/>
    </row>
    <row r="270" spans="1:5" ht="13.5" thickBot="1">
      <c r="A270" s="316"/>
      <c r="B270" s="343" t="s">
        <v>453</v>
      </c>
      <c r="C270" s="561"/>
      <c r="D270" s="1267"/>
      <c r="E270" s="728"/>
    </row>
    <row r="271" spans="1:5" ht="13.5" thickBot="1">
      <c r="A271" s="316"/>
      <c r="B271" s="345" t="s">
        <v>66</v>
      </c>
      <c r="C271" s="787">
        <f>SUM(C268:C270)</f>
        <v>3628</v>
      </c>
      <c r="D271" s="1269">
        <f>SUM(D268:D270)</f>
        <v>3628</v>
      </c>
      <c r="E271" s="1193">
        <f>SUM(D271/C271)</f>
        <v>1</v>
      </c>
    </row>
    <row r="272" spans="1:5" ht="15.75" thickBot="1">
      <c r="A272" s="313"/>
      <c r="B272" s="346" t="s">
        <v>112</v>
      </c>
      <c r="C272" s="785">
        <f>SUM(C267+C271)</f>
        <v>83857</v>
      </c>
      <c r="D272" s="1083">
        <f>SUM(D267+D271)</f>
        <v>87956</v>
      </c>
      <c r="E272" s="1209">
        <f>SUM(D272/C272)</f>
        <v>1.0488808328463932</v>
      </c>
    </row>
    <row r="273" spans="1:5" ht="15">
      <c r="A273" s="228">
        <v>2360</v>
      </c>
      <c r="B273" s="348" t="s">
        <v>342</v>
      </c>
      <c r="C273" s="561"/>
      <c r="D273" s="1267"/>
      <c r="E273" s="323"/>
    </row>
    <row r="274" spans="1:5" ht="12.75" customHeight="1">
      <c r="A274" s="316"/>
      <c r="B274" s="318" t="s">
        <v>193</v>
      </c>
      <c r="C274" s="588"/>
      <c r="D274" s="1270"/>
      <c r="E274" s="323"/>
    </row>
    <row r="275" spans="1:5" ht="13.5" thickBot="1">
      <c r="A275" s="316"/>
      <c r="B275" s="319" t="s">
        <v>194</v>
      </c>
      <c r="C275" s="788"/>
      <c r="D275" s="1271"/>
      <c r="E275" s="728"/>
    </row>
    <row r="276" spans="1:5" ht="13.5" thickBot="1">
      <c r="A276" s="316"/>
      <c r="B276" s="320" t="s">
        <v>207</v>
      </c>
      <c r="C276" s="789"/>
      <c r="D276" s="1272"/>
      <c r="E276" s="1208"/>
    </row>
    <row r="277" spans="1:5" ht="12.75">
      <c r="A277" s="316"/>
      <c r="B277" s="318" t="s">
        <v>196</v>
      </c>
      <c r="C277" s="561"/>
      <c r="D277" s="1267"/>
      <c r="E277" s="323"/>
    </row>
    <row r="278" spans="1:5" ht="12.75">
      <c r="A278" s="316"/>
      <c r="B278" s="324" t="s">
        <v>197</v>
      </c>
      <c r="C278" s="790"/>
      <c r="D278" s="1273"/>
      <c r="E278" s="323"/>
    </row>
    <row r="279" spans="1:5" ht="12.75">
      <c r="A279" s="316"/>
      <c r="B279" s="324" t="s">
        <v>198</v>
      </c>
      <c r="C279" s="790"/>
      <c r="D279" s="1273"/>
      <c r="E279" s="323"/>
    </row>
    <row r="280" spans="1:5" ht="12.75">
      <c r="A280" s="316"/>
      <c r="B280" s="326" t="s">
        <v>199</v>
      </c>
      <c r="C280" s="561"/>
      <c r="D280" s="1267"/>
      <c r="E280" s="323"/>
    </row>
    <row r="281" spans="1:5" ht="12.75">
      <c r="A281" s="316"/>
      <c r="B281" s="326" t="s">
        <v>200</v>
      </c>
      <c r="C281" s="561"/>
      <c r="D281" s="1267"/>
      <c r="E281" s="323"/>
    </row>
    <row r="282" spans="1:5" ht="12.75">
      <c r="A282" s="316"/>
      <c r="B282" s="326" t="s">
        <v>201</v>
      </c>
      <c r="C282" s="561"/>
      <c r="D282" s="1267"/>
      <c r="E282" s="323"/>
    </row>
    <row r="283" spans="1:5" ht="12.75">
      <c r="A283" s="316"/>
      <c r="B283" s="327" t="s">
        <v>473</v>
      </c>
      <c r="C283" s="561"/>
      <c r="D283" s="1267"/>
      <c r="E283" s="323"/>
    </row>
    <row r="284" spans="1:5" ht="13.5" thickBot="1">
      <c r="A284" s="316"/>
      <c r="B284" s="328" t="s">
        <v>202</v>
      </c>
      <c r="C284" s="786"/>
      <c r="D284" s="1268"/>
      <c r="E284" s="728"/>
    </row>
    <row r="285" spans="1:5" ht="13.5" thickBot="1">
      <c r="A285" s="316"/>
      <c r="B285" s="330" t="s">
        <v>352</v>
      </c>
      <c r="C285" s="791"/>
      <c r="D285" s="1274"/>
      <c r="E285" s="728"/>
    </row>
    <row r="286" spans="1:5" ht="13.5" thickBot="1">
      <c r="A286" s="316"/>
      <c r="B286" s="332" t="s">
        <v>67</v>
      </c>
      <c r="C286" s="792"/>
      <c r="D286" s="1275"/>
      <c r="E286" s="1208"/>
    </row>
    <row r="287" spans="1:5" ht="13.5" thickBot="1">
      <c r="A287" s="316"/>
      <c r="B287" s="778" t="s">
        <v>487</v>
      </c>
      <c r="C287" s="780"/>
      <c r="D287" s="1276"/>
      <c r="E287" s="1208"/>
    </row>
    <row r="288" spans="1:5" ht="13.5" thickBot="1">
      <c r="A288" s="316"/>
      <c r="B288" s="334" t="s">
        <v>68</v>
      </c>
      <c r="C288" s="781"/>
      <c r="D288" s="1277"/>
      <c r="E288" s="1208"/>
    </row>
    <row r="289" spans="1:5" ht="12.75">
      <c r="A289" s="316"/>
      <c r="B289" s="772" t="s">
        <v>444</v>
      </c>
      <c r="C289" s="562"/>
      <c r="D289" s="1278"/>
      <c r="E289" s="323"/>
    </row>
    <row r="290" spans="1:6" ht="13.5" thickBot="1">
      <c r="A290" s="316"/>
      <c r="B290" s="337" t="s">
        <v>480</v>
      </c>
      <c r="C290" s="786">
        <v>82978</v>
      </c>
      <c r="D290" s="1268">
        <v>87366</v>
      </c>
      <c r="E290" s="728">
        <f>SUM(D290/C290)</f>
        <v>1.0528814866591145</v>
      </c>
      <c r="F290" s="812"/>
    </row>
    <row r="291" spans="1:5" ht="13.5" thickBot="1">
      <c r="A291" s="316"/>
      <c r="B291" s="338" t="s">
        <v>61</v>
      </c>
      <c r="C291" s="784">
        <f>SUM(C289:C290)</f>
        <v>82978</v>
      </c>
      <c r="D291" s="1266">
        <f>SUM(D289:D290)</f>
        <v>87366</v>
      </c>
      <c r="E291" s="1193">
        <f>SUM(D291/C291)</f>
        <v>1.0528814866591145</v>
      </c>
    </row>
    <row r="292" spans="1:5" ht="13.5" thickBot="1">
      <c r="A292" s="316"/>
      <c r="B292" s="251" t="s">
        <v>444</v>
      </c>
      <c r="C292" s="780"/>
      <c r="D292" s="1276"/>
      <c r="E292" s="1208"/>
    </row>
    <row r="293" spans="1:5" ht="13.5" thickBot="1">
      <c r="A293" s="316"/>
      <c r="B293" s="338" t="s">
        <v>63</v>
      </c>
      <c r="C293" s="784"/>
      <c r="D293" s="1266"/>
      <c r="E293" s="728"/>
    </row>
    <row r="294" spans="1:5" ht="15.75" thickBot="1">
      <c r="A294" s="316"/>
      <c r="B294" s="340" t="s">
        <v>75</v>
      </c>
      <c r="C294" s="785">
        <f>SUM(C286+C288+C291+C293)</f>
        <v>82978</v>
      </c>
      <c r="D294" s="1083">
        <f>SUM(D286+D288+D291+D293)</f>
        <v>87366</v>
      </c>
      <c r="E294" s="1193">
        <f>SUM(D294/C294)</f>
        <v>1.0528814866591145</v>
      </c>
    </row>
    <row r="295" spans="1:6" ht="12.75">
      <c r="A295" s="316"/>
      <c r="B295" s="341" t="s">
        <v>330</v>
      </c>
      <c r="C295" s="561">
        <v>65952</v>
      </c>
      <c r="D295" s="1267">
        <v>70051</v>
      </c>
      <c r="E295" s="323">
        <f>SUM(D295/C295)</f>
        <v>1.0621512615235322</v>
      </c>
      <c r="F295" s="812"/>
    </row>
    <row r="296" spans="1:6" ht="12.75">
      <c r="A296" s="316"/>
      <c r="B296" s="341" t="s">
        <v>331</v>
      </c>
      <c r="C296" s="561">
        <v>13328</v>
      </c>
      <c r="D296" s="1267">
        <v>12727</v>
      </c>
      <c r="E296" s="323">
        <f>SUM(D296/C296)</f>
        <v>0.954906962785114</v>
      </c>
      <c r="F296" s="812"/>
    </row>
    <row r="297" spans="1:6" ht="12.75">
      <c r="A297" s="316"/>
      <c r="B297" s="341" t="s">
        <v>332</v>
      </c>
      <c r="C297" s="561">
        <v>2580</v>
      </c>
      <c r="D297" s="1267">
        <v>3550</v>
      </c>
      <c r="E297" s="323">
        <f>SUM(D297/C297)</f>
        <v>1.375968992248062</v>
      </c>
      <c r="F297" s="812"/>
    </row>
    <row r="298" spans="1:5" ht="12.75">
      <c r="A298" s="316"/>
      <c r="B298" s="342" t="s">
        <v>334</v>
      </c>
      <c r="C298" s="561"/>
      <c r="D298" s="1267"/>
      <c r="E298" s="323"/>
    </row>
    <row r="299" spans="1:5" ht="13.5" thickBot="1">
      <c r="A299" s="316"/>
      <c r="B299" s="343" t="s">
        <v>333</v>
      </c>
      <c r="C299" s="561"/>
      <c r="D299" s="1267"/>
      <c r="E299" s="728"/>
    </row>
    <row r="300" spans="1:5" ht="13.5" thickBot="1">
      <c r="A300" s="316"/>
      <c r="B300" s="344" t="s">
        <v>60</v>
      </c>
      <c r="C300" s="787">
        <f>SUM(C295:C299)</f>
        <v>81860</v>
      </c>
      <c r="D300" s="1269">
        <f>SUM(D295:D299)</f>
        <v>86328</v>
      </c>
      <c r="E300" s="1193">
        <f>SUM(D300/C300)</f>
        <v>1.0545809919374542</v>
      </c>
    </row>
    <row r="301" spans="1:6" ht="12.75">
      <c r="A301" s="316"/>
      <c r="B301" s="341" t="s">
        <v>253</v>
      </c>
      <c r="C301" s="561">
        <v>1118</v>
      </c>
      <c r="D301" s="1267">
        <v>1038</v>
      </c>
      <c r="E301" s="323">
        <f>SUM(D301/C301)</f>
        <v>0.9284436493738819</v>
      </c>
      <c r="F301" s="812"/>
    </row>
    <row r="302" spans="1:5" ht="12.75">
      <c r="A302" s="316"/>
      <c r="B302" s="341" t="s">
        <v>254</v>
      </c>
      <c r="C302" s="561"/>
      <c r="D302" s="1267"/>
      <c r="E302" s="323"/>
    </row>
    <row r="303" spans="1:5" ht="13.5" thickBot="1">
      <c r="A303" s="316"/>
      <c r="B303" s="343" t="s">
        <v>453</v>
      </c>
      <c r="C303" s="561"/>
      <c r="D303" s="1267"/>
      <c r="E303" s="728"/>
    </row>
    <row r="304" spans="1:5" ht="13.5" thickBot="1">
      <c r="A304" s="316"/>
      <c r="B304" s="345" t="s">
        <v>66</v>
      </c>
      <c r="C304" s="787">
        <f>SUM(C301:C303)</f>
        <v>1118</v>
      </c>
      <c r="D304" s="1269">
        <f>SUM(D301:D303)</f>
        <v>1038</v>
      </c>
      <c r="E304" s="1193">
        <f>SUM(D304/C304)</f>
        <v>0.9284436493738819</v>
      </c>
    </row>
    <row r="305" spans="1:5" ht="15.75" thickBot="1">
      <c r="A305" s="313"/>
      <c r="B305" s="346" t="s">
        <v>112</v>
      </c>
      <c r="C305" s="785">
        <f>SUM(C300+C304)</f>
        <v>82978</v>
      </c>
      <c r="D305" s="1083">
        <f>SUM(D300+D304)</f>
        <v>87366</v>
      </c>
      <c r="E305" s="1193">
        <f>SUM(D305/C305)</f>
        <v>1.0528814866591145</v>
      </c>
    </row>
    <row r="306" spans="1:5" ht="15">
      <c r="A306" s="348">
        <v>2499</v>
      </c>
      <c r="B306" s="231" t="s">
        <v>343</v>
      </c>
      <c r="C306" s="794"/>
      <c r="D306" s="1282"/>
      <c r="E306" s="323"/>
    </row>
    <row r="307" spans="1:5" ht="12.75" customHeight="1">
      <c r="A307" s="348"/>
      <c r="B307" s="318" t="s">
        <v>193</v>
      </c>
      <c r="C307" s="588"/>
      <c r="D307" s="1270"/>
      <c r="E307" s="323"/>
    </row>
    <row r="308" spans="1:5" ht="12.75" customHeight="1" thickBot="1">
      <c r="A308" s="348"/>
      <c r="B308" s="319" t="s">
        <v>194</v>
      </c>
      <c r="C308" s="795">
        <f>SUM(C11+C44+C78+C111+C145+C178+C209+C242+C275)</f>
        <v>0</v>
      </c>
      <c r="D308" s="1283">
        <f>SUM(D11+D44+D78+D111+D145+D178+D209+D242+D275)</f>
        <v>0</v>
      </c>
      <c r="E308" s="728"/>
    </row>
    <row r="309" spans="1:5" ht="12.75" customHeight="1" thickBot="1">
      <c r="A309" s="348"/>
      <c r="B309" s="320" t="s">
        <v>207</v>
      </c>
      <c r="C309" s="796">
        <f>SUM(C308)</f>
        <v>0</v>
      </c>
      <c r="D309" s="1281">
        <f>SUM(D308)</f>
        <v>0</v>
      </c>
      <c r="E309" s="1208"/>
    </row>
    <row r="310" spans="1:5" ht="12.75" customHeight="1">
      <c r="A310" s="348"/>
      <c r="B310" s="318" t="s">
        <v>196</v>
      </c>
      <c r="C310" s="561"/>
      <c r="D310" s="1267">
        <f>SUM(D311)</f>
        <v>0</v>
      </c>
      <c r="E310" s="323"/>
    </row>
    <row r="311" spans="1:5" ht="12.75" customHeight="1">
      <c r="A311" s="348"/>
      <c r="B311" s="324" t="s">
        <v>197</v>
      </c>
      <c r="C311" s="790"/>
      <c r="D311" s="1273">
        <f>SUM(D81)</f>
        <v>0</v>
      </c>
      <c r="E311" s="323"/>
    </row>
    <row r="312" spans="1:5" ht="12.75" customHeight="1">
      <c r="A312" s="348"/>
      <c r="B312" s="324" t="s">
        <v>198</v>
      </c>
      <c r="C312" s="790"/>
      <c r="D312" s="1273"/>
      <c r="E312" s="323"/>
    </row>
    <row r="313" spans="1:5" ht="12.75" customHeight="1">
      <c r="A313" s="348"/>
      <c r="B313" s="326" t="s">
        <v>199</v>
      </c>
      <c r="C313" s="561">
        <f>SUM(C16)</f>
        <v>0</v>
      </c>
      <c r="D313" s="1267">
        <f>SUM(D16)</f>
        <v>0</v>
      </c>
      <c r="E313" s="323"/>
    </row>
    <row r="314" spans="1:5" ht="12.75" customHeight="1">
      <c r="A314" s="348"/>
      <c r="B314" s="326" t="s">
        <v>200</v>
      </c>
      <c r="C314" s="561"/>
      <c r="D314" s="1267"/>
      <c r="E314" s="323"/>
    </row>
    <row r="315" spans="1:5" ht="13.5" customHeight="1">
      <c r="A315" s="348"/>
      <c r="B315" s="326" t="s">
        <v>201</v>
      </c>
      <c r="C315" s="561"/>
      <c r="D315" s="1267"/>
      <c r="E315" s="323"/>
    </row>
    <row r="316" spans="1:5" ht="12.75" customHeight="1">
      <c r="A316" s="348"/>
      <c r="B316" s="326" t="s">
        <v>356</v>
      </c>
      <c r="C316" s="561"/>
      <c r="D316" s="1267"/>
      <c r="E316" s="323"/>
    </row>
    <row r="317" spans="1:5" ht="12.75" customHeight="1">
      <c r="A317" s="348"/>
      <c r="B317" s="327" t="s">
        <v>473</v>
      </c>
      <c r="C317" s="561"/>
      <c r="D317" s="1267"/>
      <c r="E317" s="323"/>
    </row>
    <row r="318" spans="1:5" ht="12.75" customHeight="1" thickBot="1">
      <c r="A318" s="348"/>
      <c r="B318" s="328" t="s">
        <v>202</v>
      </c>
      <c r="C318" s="561">
        <f>SUM(C20+C54+C87+C121+C154+C187+C218+C251+C284)</f>
        <v>0</v>
      </c>
      <c r="D318" s="1267">
        <f>SUM(D20+D54+D87+D121+D154+D187+D218+D251+D284)</f>
        <v>0</v>
      </c>
      <c r="E318" s="728"/>
    </row>
    <row r="319" spans="1:5" ht="12.75" customHeight="1" thickBot="1">
      <c r="A319" s="348"/>
      <c r="B319" s="330" t="s">
        <v>352</v>
      </c>
      <c r="C319" s="787">
        <f>SUM(C313:C318)</f>
        <v>0</v>
      </c>
      <c r="D319" s="1269">
        <f>SUM(D310)</f>
        <v>0</v>
      </c>
      <c r="E319" s="1208"/>
    </row>
    <row r="320" spans="1:5" ht="12.75" customHeight="1" thickBot="1">
      <c r="A320" s="348"/>
      <c r="B320" s="332" t="s">
        <v>67</v>
      </c>
      <c r="C320" s="793">
        <f>SUM(C319+C309)</f>
        <v>0</v>
      </c>
      <c r="D320" s="1280">
        <f>SUM(D319+D309)</f>
        <v>0</v>
      </c>
      <c r="E320" s="1208"/>
    </row>
    <row r="321" spans="1:5" ht="12.75" customHeight="1" thickBot="1">
      <c r="A321" s="348"/>
      <c r="B321" s="778" t="s">
        <v>487</v>
      </c>
      <c r="C321" s="797">
        <f>SUM(C23+C57+C90+C124+C157+C190+C221+C254+C287)</f>
        <v>0</v>
      </c>
      <c r="D321" s="1279">
        <f>SUM(D23+D57+D90+D124+D157+D190+D221+D254+D287)</f>
        <v>0</v>
      </c>
      <c r="E321" s="1208"/>
    </row>
    <row r="322" spans="1:5" ht="12.75" customHeight="1" thickBot="1">
      <c r="A322" s="348"/>
      <c r="B322" s="334" t="s">
        <v>68</v>
      </c>
      <c r="C322" s="798">
        <f>SUM(C321)</f>
        <v>0</v>
      </c>
      <c r="D322" s="1284">
        <f>SUM(D321)</f>
        <v>0</v>
      </c>
      <c r="E322" s="1208"/>
    </row>
    <row r="323" spans="1:5" ht="12.75" customHeight="1">
      <c r="A323" s="348"/>
      <c r="B323" s="772" t="s">
        <v>444</v>
      </c>
      <c r="C323" s="562">
        <f>SUM(C25+C59+C92+C126+C159+C192+C223+C256+C289)</f>
        <v>0</v>
      </c>
      <c r="D323" s="1278">
        <f>SUM(D25+D59+D92+D126+D159+D192+D223+D256+D289)</f>
        <v>0</v>
      </c>
      <c r="E323" s="323"/>
    </row>
    <row r="324" spans="1:6" ht="12.75" customHeight="1" thickBot="1">
      <c r="A324" s="348"/>
      <c r="B324" s="337" t="s">
        <v>480</v>
      </c>
      <c r="C324" s="786">
        <f>SUM(C26+C60+C93+C127+C160+C193+C224+C257+C290)</f>
        <v>1217590</v>
      </c>
      <c r="D324" s="1268">
        <f>SUM(D26+D60+D93+D127+D160+D193+D224+D257+D290)</f>
        <v>1226073</v>
      </c>
      <c r="E324" s="728">
        <f>SUM(D324/C324)</f>
        <v>1.0069670414507346</v>
      </c>
      <c r="F324" s="812"/>
    </row>
    <row r="325" spans="1:5" ht="12.75" customHeight="1" thickBot="1">
      <c r="A325" s="348"/>
      <c r="B325" s="338" t="s">
        <v>61</v>
      </c>
      <c r="C325" s="784">
        <f>SUM(C323:C324)</f>
        <v>1217590</v>
      </c>
      <c r="D325" s="1266">
        <f>SUM(D323:D324)</f>
        <v>1226073</v>
      </c>
      <c r="E325" s="1193">
        <f>SUM(D325/C325)</f>
        <v>1.0069670414507346</v>
      </c>
    </row>
    <row r="326" spans="1:5" ht="12.75" customHeight="1" thickBot="1">
      <c r="A326" s="348"/>
      <c r="B326" s="251" t="s">
        <v>444</v>
      </c>
      <c r="C326" s="780">
        <f>SUM(C29+C63+C96+C130+C163+C227+C260+C293)</f>
        <v>0</v>
      </c>
      <c r="D326" s="1276">
        <f>SUM(D29+D63+D96+D130+D163+D227+D260+D293)</f>
        <v>0</v>
      </c>
      <c r="E326" s="1208"/>
    </row>
    <row r="327" spans="1:5" ht="12.75" customHeight="1" thickBot="1">
      <c r="A327" s="348"/>
      <c r="B327" s="338" t="s">
        <v>63</v>
      </c>
      <c r="C327" s="784">
        <f>SUM(C326)</f>
        <v>0</v>
      </c>
      <c r="D327" s="1266">
        <f>SUM(D326)</f>
        <v>0</v>
      </c>
      <c r="E327" s="1208"/>
    </row>
    <row r="328" spans="1:5" ht="12.75" customHeight="1" thickBot="1">
      <c r="A328" s="348"/>
      <c r="B328" s="350" t="s">
        <v>75</v>
      </c>
      <c r="C328" s="799">
        <f>SUM(C320+C322+C325+C327)</f>
        <v>1217590</v>
      </c>
      <c r="D328" s="1285">
        <f>SUM(D320+D322+D325+D327)</f>
        <v>1226073</v>
      </c>
      <c r="E328" s="1193">
        <f>SUM(D328/C328)</f>
        <v>1.0069670414507346</v>
      </c>
    </row>
    <row r="329" spans="1:6" ht="15">
      <c r="A329" s="348"/>
      <c r="B329" s="341" t="s">
        <v>330</v>
      </c>
      <c r="C329" s="561">
        <f aca="true" t="shared" si="1" ref="C329:D333">SUM(C31+C65+C98+C132+C165+C196+C229+C262+C295)</f>
        <v>954907</v>
      </c>
      <c r="D329" s="1267">
        <f t="shared" si="1"/>
        <v>969209</v>
      </c>
      <c r="E329" s="323">
        <f>SUM(D329/C329)</f>
        <v>1.0149773747600552</v>
      </c>
      <c r="F329" s="812"/>
    </row>
    <row r="330" spans="1:6" ht="12.75">
      <c r="A330" s="316"/>
      <c r="B330" s="341" t="s">
        <v>331</v>
      </c>
      <c r="C330" s="561">
        <f t="shared" si="1"/>
        <v>201241</v>
      </c>
      <c r="D330" s="1267">
        <f t="shared" si="1"/>
        <v>186544</v>
      </c>
      <c r="E330" s="323">
        <f>SUM(D330/C330)</f>
        <v>0.9269681625513687</v>
      </c>
      <c r="F330" s="812"/>
    </row>
    <row r="331" spans="1:6" ht="12.75">
      <c r="A331" s="316"/>
      <c r="B331" s="341" t="s">
        <v>332</v>
      </c>
      <c r="C331" s="561">
        <f t="shared" si="1"/>
        <v>43481</v>
      </c>
      <c r="D331" s="1267">
        <f t="shared" si="1"/>
        <v>52439</v>
      </c>
      <c r="E331" s="323">
        <f>SUM(D331/C331)</f>
        <v>1.2060210206756974</v>
      </c>
      <c r="F331" s="812"/>
    </row>
    <row r="332" spans="1:5" ht="12.75">
      <c r="A332" s="316"/>
      <c r="B332" s="342" t="s">
        <v>334</v>
      </c>
      <c r="C332" s="561">
        <f t="shared" si="1"/>
        <v>0</v>
      </c>
      <c r="D332" s="1267">
        <f t="shared" si="1"/>
        <v>0</v>
      </c>
      <c r="E332" s="323"/>
    </row>
    <row r="333" spans="1:5" ht="13.5" thickBot="1">
      <c r="A333" s="316"/>
      <c r="B333" s="343" t="s">
        <v>333</v>
      </c>
      <c r="C333" s="561">
        <f t="shared" si="1"/>
        <v>0</v>
      </c>
      <c r="D333" s="1267">
        <f t="shared" si="1"/>
        <v>0</v>
      </c>
      <c r="E333" s="728"/>
    </row>
    <row r="334" spans="1:5" ht="13.5" thickBot="1">
      <c r="A334" s="316"/>
      <c r="B334" s="344" t="s">
        <v>60</v>
      </c>
      <c r="C334" s="787">
        <f>SUM(C329:C333)</f>
        <v>1199629</v>
      </c>
      <c r="D334" s="1269">
        <f>SUM(D329:D333)</f>
        <v>1208192</v>
      </c>
      <c r="E334" s="1193">
        <f>SUM(D334/C334)</f>
        <v>1.0071380401774215</v>
      </c>
    </row>
    <row r="335" spans="1:6" ht="12.75">
      <c r="A335" s="316"/>
      <c r="B335" s="341" t="s">
        <v>253</v>
      </c>
      <c r="C335" s="561">
        <f>SUM(C301+C268+C235+C202+C171+C138+C104+C71+C37)</f>
        <v>17961</v>
      </c>
      <c r="D335" s="1267">
        <f>SUM(D301+D268+D235+D202+D171+D138+D104+D71+D37)</f>
        <v>17881</v>
      </c>
      <c r="E335" s="323">
        <f>SUM(D335/C335)</f>
        <v>0.9955459050164245</v>
      </c>
      <c r="F335" s="812"/>
    </row>
    <row r="336" spans="1:5" ht="12.75">
      <c r="A336" s="316"/>
      <c r="B336" s="341" t="s">
        <v>254</v>
      </c>
      <c r="C336" s="561">
        <f>C38+C72+C105+C139+C172+C203+C236+C269</f>
        <v>0</v>
      </c>
      <c r="D336" s="1267">
        <f>D38+D72+D105+D139+D172+D203+D236+D269</f>
        <v>0</v>
      </c>
      <c r="E336" s="323"/>
    </row>
    <row r="337" spans="1:5" ht="13.5" thickBot="1">
      <c r="A337" s="316"/>
      <c r="B337" s="343" t="s">
        <v>453</v>
      </c>
      <c r="C337" s="786"/>
      <c r="D337" s="1268"/>
      <c r="E337" s="728"/>
    </row>
    <row r="338" spans="1:5" ht="13.5" thickBot="1">
      <c r="A338" s="316"/>
      <c r="B338" s="345" t="s">
        <v>66</v>
      </c>
      <c r="C338" s="787">
        <f>SUM(C335:C337)</f>
        <v>17961</v>
      </c>
      <c r="D338" s="1269">
        <f>SUM(D335:D337)</f>
        <v>17881</v>
      </c>
      <c r="E338" s="1193">
        <f>SUM(D338/C338)</f>
        <v>0.9955459050164245</v>
      </c>
    </row>
    <row r="339" spans="1:5" ht="15.75" thickBot="1">
      <c r="A339" s="313"/>
      <c r="B339" s="346" t="s">
        <v>112</v>
      </c>
      <c r="C339" s="1083">
        <f>SUM(C334+C338)</f>
        <v>1217590</v>
      </c>
      <c r="D339" s="1083">
        <f>SUM(D334+D338)</f>
        <v>1226073</v>
      </c>
      <c r="E339" s="1209">
        <f>SUM(D339/C339)</f>
        <v>1.0069670414507346</v>
      </c>
    </row>
    <row r="340" spans="1:5" ht="15">
      <c r="A340" s="230">
        <v>2795</v>
      </c>
      <c r="B340" s="351" t="s">
        <v>24</v>
      </c>
      <c r="C340" s="800"/>
      <c r="D340" s="1286"/>
      <c r="E340" s="323"/>
    </row>
    <row r="341" spans="1:5" ht="12" customHeight="1">
      <c r="A341" s="316"/>
      <c r="B341" s="318" t="s">
        <v>193</v>
      </c>
      <c r="C341" s="588"/>
      <c r="D341" s="1270"/>
      <c r="E341" s="323"/>
    </row>
    <row r="342" spans="1:5" ht="13.5" thickBot="1">
      <c r="A342" s="316"/>
      <c r="B342" s="319" t="s">
        <v>194</v>
      </c>
      <c r="C342" s="786"/>
      <c r="D342" s="1268"/>
      <c r="E342" s="728"/>
    </row>
    <row r="343" spans="1:5" ht="13.5" thickBot="1">
      <c r="A343" s="316"/>
      <c r="B343" s="320" t="s">
        <v>207</v>
      </c>
      <c r="C343" s="801"/>
      <c r="D343" s="1287"/>
      <c r="E343" s="1208"/>
    </row>
    <row r="344" spans="1:5" ht="12.75">
      <c r="A344" s="316"/>
      <c r="B344" s="318" t="s">
        <v>196</v>
      </c>
      <c r="C344" s="561">
        <f>SUM(C345:C346)</f>
        <v>51274</v>
      </c>
      <c r="D344" s="1267">
        <f>SUM(D345:D346)</f>
        <v>41380</v>
      </c>
      <c r="E344" s="323">
        <f>SUM(D344/C344)</f>
        <v>0.8070367047626478</v>
      </c>
    </row>
    <row r="345" spans="1:5" ht="12.75">
      <c r="A345" s="316"/>
      <c r="B345" s="324" t="s">
        <v>197</v>
      </c>
      <c r="C345" s="790"/>
      <c r="D345" s="1273"/>
      <c r="E345" s="323"/>
    </row>
    <row r="346" spans="1:6" ht="12.75">
      <c r="A346" s="316"/>
      <c r="B346" s="324" t="s">
        <v>198</v>
      </c>
      <c r="C346" s="790">
        <v>51274</v>
      </c>
      <c r="D346" s="1273">
        <v>41380</v>
      </c>
      <c r="E346" s="323">
        <f>SUM(D346/C346)</f>
        <v>0.8070367047626478</v>
      </c>
      <c r="F346" s="812"/>
    </row>
    <row r="347" spans="1:6" ht="12.75">
      <c r="A347" s="316"/>
      <c r="B347" s="326" t="s">
        <v>199</v>
      </c>
      <c r="C347" s="561">
        <v>8845</v>
      </c>
      <c r="D347" s="1267">
        <v>8845</v>
      </c>
      <c r="E347" s="323">
        <f>SUM(D347/C347)</f>
        <v>1</v>
      </c>
      <c r="F347" s="812"/>
    </row>
    <row r="348" spans="1:6" ht="12.75">
      <c r="A348" s="316"/>
      <c r="B348" s="326" t="s">
        <v>200</v>
      </c>
      <c r="C348" s="561">
        <v>127194</v>
      </c>
      <c r="D348" s="1267">
        <v>138949</v>
      </c>
      <c r="E348" s="323">
        <f>SUM(D348/C348)</f>
        <v>1.0924178813466043</v>
      </c>
      <c r="F348" s="812"/>
    </row>
    <row r="349" spans="1:6" ht="12.75">
      <c r="A349" s="316"/>
      <c r="B349" s="326" t="s">
        <v>201</v>
      </c>
      <c r="C349" s="561">
        <v>49535</v>
      </c>
      <c r="D349" s="1267">
        <v>51077</v>
      </c>
      <c r="E349" s="323">
        <f>SUM(D349/C349)</f>
        <v>1.0311295043908348</v>
      </c>
      <c r="F349" s="812"/>
    </row>
    <row r="350" spans="1:5" ht="12.75">
      <c r="A350" s="316"/>
      <c r="B350" s="327" t="s">
        <v>473</v>
      </c>
      <c r="C350" s="561"/>
      <c r="D350" s="1267"/>
      <c r="E350" s="323"/>
    </row>
    <row r="351" spans="1:5" ht="13.5" thickBot="1">
      <c r="A351" s="316"/>
      <c r="B351" s="328" t="s">
        <v>202</v>
      </c>
      <c r="C351" s="561"/>
      <c r="D351" s="1267"/>
      <c r="E351" s="728"/>
    </row>
    <row r="352" spans="1:5" ht="13.5" thickBot="1">
      <c r="A352" s="316"/>
      <c r="B352" s="330" t="s">
        <v>352</v>
      </c>
      <c r="C352" s="787">
        <f>SUM(C344+C347+C348+C349+C351+C350)</f>
        <v>236848</v>
      </c>
      <c r="D352" s="1269">
        <f>SUM(D344+D347+D348+D349+D351+D350)</f>
        <v>240251</v>
      </c>
      <c r="E352" s="1193">
        <f>SUM(D352/C352)</f>
        <v>1.014367864622036</v>
      </c>
    </row>
    <row r="353" spans="1:5" ht="13.5" thickBot="1">
      <c r="A353" s="316"/>
      <c r="B353" s="332" t="s">
        <v>67</v>
      </c>
      <c r="C353" s="333">
        <f>SUM(C352+C343)</f>
        <v>236848</v>
      </c>
      <c r="D353" s="1288">
        <f>SUM(D352+D343)</f>
        <v>240251</v>
      </c>
      <c r="E353" s="1209">
        <f>SUM(D353/C353)</f>
        <v>1.014367864622036</v>
      </c>
    </row>
    <row r="354" spans="1:5" ht="13.5" thickBot="1">
      <c r="A354" s="316"/>
      <c r="B354" s="778" t="s">
        <v>420</v>
      </c>
      <c r="C354" s="780"/>
      <c r="D354" s="1276"/>
      <c r="E354" s="1208"/>
    </row>
    <row r="355" spans="1:5" ht="13.5" thickBot="1">
      <c r="A355" s="316"/>
      <c r="B355" s="334" t="s">
        <v>68</v>
      </c>
      <c r="C355" s="781"/>
      <c r="D355" s="1277"/>
      <c r="E355" s="1208"/>
    </row>
    <row r="356" spans="1:5" ht="12.75">
      <c r="A356" s="316"/>
      <c r="B356" s="772" t="s">
        <v>444</v>
      </c>
      <c r="C356" s="562"/>
      <c r="D356" s="1278"/>
      <c r="E356" s="323"/>
    </row>
    <row r="357" spans="1:6" ht="12.75">
      <c r="A357" s="316"/>
      <c r="B357" s="336" t="s">
        <v>480</v>
      </c>
      <c r="C357" s="561">
        <v>975151</v>
      </c>
      <c r="D357" s="1267">
        <v>1058993</v>
      </c>
      <c r="E357" s="323">
        <f aca="true" t="shared" si="2" ref="E357:E363">SUM(D357/C357)</f>
        <v>1.0859784792303961</v>
      </c>
      <c r="F357" s="1110"/>
    </row>
    <row r="358" spans="1:6" ht="13.5" thickBot="1">
      <c r="A358" s="316"/>
      <c r="B358" s="337" t="s">
        <v>483</v>
      </c>
      <c r="C358" s="786">
        <v>388613</v>
      </c>
      <c r="D358" s="1268">
        <v>396792</v>
      </c>
      <c r="E358" s="728">
        <f t="shared" si="2"/>
        <v>1.0210466453772777</v>
      </c>
      <c r="F358" s="812"/>
    </row>
    <row r="359" spans="1:5" ht="13.5" thickBot="1">
      <c r="A359" s="316"/>
      <c r="B359" s="338" t="s">
        <v>61</v>
      </c>
      <c r="C359" s="784">
        <f>SUM(C356:C358)</f>
        <v>1363764</v>
      </c>
      <c r="D359" s="1266">
        <f>SUM(D356:D358)</f>
        <v>1455785</v>
      </c>
      <c r="E359" s="1193">
        <f t="shared" si="2"/>
        <v>1.067475750936379</v>
      </c>
    </row>
    <row r="360" spans="1:5" ht="15.75" thickBot="1">
      <c r="A360" s="316"/>
      <c r="B360" s="340" t="s">
        <v>75</v>
      </c>
      <c r="C360" s="785">
        <f>SUM(C353+C355+C359)</f>
        <v>1600612</v>
      </c>
      <c r="D360" s="1083">
        <f>SUM(D353+D355+D359)</f>
        <v>1696036</v>
      </c>
      <c r="E360" s="1193">
        <f t="shared" si="2"/>
        <v>1.0596171964223684</v>
      </c>
    </row>
    <row r="361" spans="1:6" ht="12.75">
      <c r="A361" s="316"/>
      <c r="B361" s="341" t="s">
        <v>330</v>
      </c>
      <c r="C361" s="561">
        <v>468641</v>
      </c>
      <c r="D361" s="1267">
        <v>529315</v>
      </c>
      <c r="E361" s="323">
        <f t="shared" si="2"/>
        <v>1.1294679722858223</v>
      </c>
      <c r="F361" s="812"/>
    </row>
    <row r="362" spans="1:6" ht="12.75">
      <c r="A362" s="316"/>
      <c r="B362" s="341" t="s">
        <v>331</v>
      </c>
      <c r="C362" s="561">
        <v>103852</v>
      </c>
      <c r="D362" s="1267">
        <v>105623</v>
      </c>
      <c r="E362" s="323">
        <f t="shared" si="2"/>
        <v>1.017053114046913</v>
      </c>
      <c r="F362" s="812"/>
    </row>
    <row r="363" spans="1:6" ht="12.75">
      <c r="A363" s="316"/>
      <c r="B363" s="341" t="s">
        <v>332</v>
      </c>
      <c r="C363" s="561">
        <v>1021039</v>
      </c>
      <c r="D363" s="1267">
        <v>1049978</v>
      </c>
      <c r="E363" s="323">
        <f t="shared" si="2"/>
        <v>1.0283426979772565</v>
      </c>
      <c r="F363" s="812"/>
    </row>
    <row r="364" spans="1:5" ht="12.75">
      <c r="A364" s="316"/>
      <c r="B364" s="342" t="s">
        <v>334</v>
      </c>
      <c r="C364" s="561"/>
      <c r="D364" s="1267"/>
      <c r="E364" s="323"/>
    </row>
    <row r="365" spans="1:5" ht="13.5" thickBot="1">
      <c r="A365" s="316"/>
      <c r="B365" s="343" t="s">
        <v>333</v>
      </c>
      <c r="C365" s="561"/>
      <c r="D365" s="1267"/>
      <c r="E365" s="728"/>
    </row>
    <row r="366" spans="1:5" ht="13.5" thickBot="1">
      <c r="A366" s="316"/>
      <c r="B366" s="344" t="s">
        <v>60</v>
      </c>
      <c r="C366" s="787">
        <f>SUM(C361:C365)</f>
        <v>1593532</v>
      </c>
      <c r="D366" s="1269">
        <f>SUM(D361:D365)</f>
        <v>1684916</v>
      </c>
      <c r="E366" s="1193">
        <f>SUM(D366/C366)</f>
        <v>1.0573468245381956</v>
      </c>
    </row>
    <row r="367" spans="1:5" ht="12.75">
      <c r="A367" s="316"/>
      <c r="B367" s="341" t="s">
        <v>253</v>
      </c>
      <c r="C367" s="561">
        <v>7080</v>
      </c>
      <c r="D367" s="1267">
        <v>11120</v>
      </c>
      <c r="E367" s="323">
        <f>SUM(D367/C367)</f>
        <v>1.5706214689265536</v>
      </c>
    </row>
    <row r="368" spans="1:5" ht="12.75">
      <c r="A368" s="316"/>
      <c r="B368" s="341" t="s">
        <v>254</v>
      </c>
      <c r="C368" s="561"/>
      <c r="D368" s="1267"/>
      <c r="E368" s="323"/>
    </row>
    <row r="369" spans="1:5" ht="13.5" thickBot="1">
      <c r="A369" s="316"/>
      <c r="B369" s="343" t="s">
        <v>453</v>
      </c>
      <c r="C369" s="791"/>
      <c r="D369" s="1274"/>
      <c r="E369" s="728"/>
    </row>
    <row r="370" spans="1:5" ht="13.5" thickBot="1">
      <c r="A370" s="316"/>
      <c r="B370" s="345" t="s">
        <v>66</v>
      </c>
      <c r="C370" s="791">
        <f>SUM(C367:C369)</f>
        <v>7080</v>
      </c>
      <c r="D370" s="1274">
        <f>SUM(D367:D369)</f>
        <v>11120</v>
      </c>
      <c r="E370" s="1209">
        <f>SUM(D370/C370)</f>
        <v>1.5706214689265536</v>
      </c>
    </row>
    <row r="371" spans="1:5" ht="15.75" thickBot="1">
      <c r="A371" s="313"/>
      <c r="B371" s="346" t="s">
        <v>112</v>
      </c>
      <c r="C371" s="785">
        <f>SUM(C366+C370)</f>
        <v>1600612</v>
      </c>
      <c r="D371" s="1083">
        <f>SUM(D366+D370)</f>
        <v>1696036</v>
      </c>
      <c r="E371" s="1193">
        <f>SUM(D371/C371)</f>
        <v>1.0596171964223684</v>
      </c>
    </row>
    <row r="372" spans="1:5" ht="15">
      <c r="A372" s="228">
        <v>2799</v>
      </c>
      <c r="B372" s="231" t="s">
        <v>84</v>
      </c>
      <c r="C372" s="794"/>
      <c r="D372" s="1282"/>
      <c r="E372" s="323"/>
    </row>
    <row r="373" spans="1:5" ht="12.75">
      <c r="A373" s="316"/>
      <c r="B373" s="318" t="s">
        <v>193</v>
      </c>
      <c r="C373" s="588"/>
      <c r="D373" s="1270"/>
      <c r="E373" s="323"/>
    </row>
    <row r="374" spans="1:5" ht="13.5" thickBot="1">
      <c r="A374" s="316"/>
      <c r="B374" s="319" t="s">
        <v>194</v>
      </c>
      <c r="C374" s="795">
        <f>C308+C342</f>
        <v>0</v>
      </c>
      <c r="D374" s="1283">
        <f>D308+D342</f>
        <v>0</v>
      </c>
      <c r="E374" s="728"/>
    </row>
    <row r="375" spans="1:5" ht="13.5" thickBot="1">
      <c r="A375" s="316"/>
      <c r="B375" s="320" t="s">
        <v>207</v>
      </c>
      <c r="C375" s="796">
        <f>SUM(C374)</f>
        <v>0</v>
      </c>
      <c r="D375" s="1281">
        <f>SUM(D374)</f>
        <v>0</v>
      </c>
      <c r="E375" s="1208"/>
    </row>
    <row r="376" spans="1:5" ht="12.75">
      <c r="A376" s="316"/>
      <c r="B376" s="318" t="s">
        <v>196</v>
      </c>
      <c r="C376" s="561">
        <f>SUM(C377:C378)</f>
        <v>51274</v>
      </c>
      <c r="D376" s="1267">
        <f>SUM(D377:D378)</f>
        <v>41380</v>
      </c>
      <c r="E376" s="323">
        <f>SUM(D376/C376)</f>
        <v>0.8070367047626478</v>
      </c>
    </row>
    <row r="377" spans="1:5" ht="12.75">
      <c r="A377" s="316"/>
      <c r="B377" s="324" t="s">
        <v>197</v>
      </c>
      <c r="C377" s="790">
        <f aca="true" t="shared" si="3" ref="C377:D381">SUM(C345+C311)</f>
        <v>0</v>
      </c>
      <c r="D377" s="1273">
        <f t="shared" si="3"/>
        <v>0</v>
      </c>
      <c r="E377" s="323"/>
    </row>
    <row r="378" spans="1:6" ht="12.75">
      <c r="A378" s="316"/>
      <c r="B378" s="324" t="s">
        <v>198</v>
      </c>
      <c r="C378" s="790">
        <f t="shared" si="3"/>
        <v>51274</v>
      </c>
      <c r="D378" s="1273">
        <f t="shared" si="3"/>
        <v>41380</v>
      </c>
      <c r="E378" s="323">
        <f>SUM(D378/C378)</f>
        <v>0.8070367047626478</v>
      </c>
      <c r="F378" s="812"/>
    </row>
    <row r="379" spans="1:6" ht="12.75">
      <c r="A379" s="316"/>
      <c r="B379" s="326" t="s">
        <v>199</v>
      </c>
      <c r="C379" s="561">
        <f t="shared" si="3"/>
        <v>8845</v>
      </c>
      <c r="D379" s="1267">
        <f t="shared" si="3"/>
        <v>8845</v>
      </c>
      <c r="E379" s="323">
        <f>SUM(D379/C379)</f>
        <v>1</v>
      </c>
      <c r="F379" s="812"/>
    </row>
    <row r="380" spans="1:6" ht="12.75">
      <c r="A380" s="316"/>
      <c r="B380" s="326" t="s">
        <v>200</v>
      </c>
      <c r="C380" s="561">
        <f t="shared" si="3"/>
        <v>127194</v>
      </c>
      <c r="D380" s="1267">
        <f t="shared" si="3"/>
        <v>138949</v>
      </c>
      <c r="E380" s="323">
        <f>SUM(D380/C380)</f>
        <v>1.0924178813466043</v>
      </c>
      <c r="F380" s="812"/>
    </row>
    <row r="381" spans="1:6" ht="12.75">
      <c r="A381" s="316"/>
      <c r="B381" s="326" t="s">
        <v>201</v>
      </c>
      <c r="C381" s="561">
        <f t="shared" si="3"/>
        <v>49535</v>
      </c>
      <c r="D381" s="1267">
        <f t="shared" si="3"/>
        <v>51077</v>
      </c>
      <c r="E381" s="323">
        <f>SUM(D381/C381)</f>
        <v>1.0311295043908348</v>
      </c>
      <c r="F381" s="812"/>
    </row>
    <row r="382" spans="1:5" ht="12.75">
      <c r="A382" s="316"/>
      <c r="B382" s="326" t="s">
        <v>356</v>
      </c>
      <c r="C382" s="561">
        <f>C316</f>
        <v>0</v>
      </c>
      <c r="D382" s="1267">
        <f>D316</f>
        <v>0</v>
      </c>
      <c r="E382" s="323"/>
    </row>
    <row r="383" spans="1:5" ht="12.75">
      <c r="A383" s="316"/>
      <c r="B383" s="327" t="s">
        <v>473</v>
      </c>
      <c r="C383" s="561">
        <f>SUM(C350+C317)</f>
        <v>0</v>
      </c>
      <c r="D383" s="1267">
        <f>SUM(D350+D317)</f>
        <v>0</v>
      </c>
      <c r="E383" s="323"/>
    </row>
    <row r="384" spans="1:5" ht="13.5" thickBot="1">
      <c r="A384" s="316"/>
      <c r="B384" s="328" t="s">
        <v>202</v>
      </c>
      <c r="C384" s="561">
        <f>SUM(C351+C318)</f>
        <v>0</v>
      </c>
      <c r="D384" s="1267">
        <f>SUM(D351+D318)</f>
        <v>0</v>
      </c>
      <c r="E384" s="728"/>
    </row>
    <row r="385" spans="1:5" ht="13.5" thickBot="1">
      <c r="A385" s="316"/>
      <c r="B385" s="330" t="s">
        <v>352</v>
      </c>
      <c r="C385" s="787">
        <f>SUM(C376+C379+C380+C381+C384+C382+C383)</f>
        <v>236848</v>
      </c>
      <c r="D385" s="1269">
        <f>SUM(D376+D379+D380+D381+D384+D382+D383)</f>
        <v>240251</v>
      </c>
      <c r="E385" s="1193">
        <f>SUM(D385/C385)</f>
        <v>1.014367864622036</v>
      </c>
    </row>
    <row r="386" spans="1:5" ht="13.5" thickBot="1">
      <c r="A386" s="316"/>
      <c r="B386" s="332" t="s">
        <v>67</v>
      </c>
      <c r="C386" s="793">
        <f>SUM(C385+C375)</f>
        <v>236848</v>
      </c>
      <c r="D386" s="1280">
        <f>SUM(D385+D375)</f>
        <v>240251</v>
      </c>
      <c r="E386" s="1193">
        <f>SUM(D386/C386)</f>
        <v>1.014367864622036</v>
      </c>
    </row>
    <row r="387" spans="1:5" ht="12.75">
      <c r="A387" s="316"/>
      <c r="B387" s="810" t="s">
        <v>487</v>
      </c>
      <c r="C387" s="782">
        <f>SUM(C321)</f>
        <v>0</v>
      </c>
      <c r="D387" s="1289">
        <f>SUM(D321)</f>
        <v>0</v>
      </c>
      <c r="E387" s="323"/>
    </row>
    <row r="388" spans="1:5" ht="13.5" thickBot="1">
      <c r="A388" s="316"/>
      <c r="B388" s="778" t="s">
        <v>488</v>
      </c>
      <c r="C388" s="780">
        <f>SUM(C354)</f>
        <v>0</v>
      </c>
      <c r="D388" s="1276">
        <f>SUM(D354)</f>
        <v>0</v>
      </c>
      <c r="E388" s="728"/>
    </row>
    <row r="389" spans="1:5" ht="13.5" thickBot="1">
      <c r="A389" s="316"/>
      <c r="B389" s="334" t="s">
        <v>68</v>
      </c>
      <c r="C389" s="802">
        <f>SUM(C387:C388)</f>
        <v>0</v>
      </c>
      <c r="D389" s="1290">
        <f>SUM(D387:D388)</f>
        <v>0</v>
      </c>
      <c r="E389" s="1208"/>
    </row>
    <row r="390" spans="1:5" ht="12.75">
      <c r="A390" s="316"/>
      <c r="B390" s="772" t="s">
        <v>444</v>
      </c>
      <c r="C390" s="562">
        <f>SUM(C356+C323)</f>
        <v>0</v>
      </c>
      <c r="D390" s="1278">
        <f>SUM(D356+D323)</f>
        <v>0</v>
      </c>
      <c r="E390" s="323"/>
    </row>
    <row r="391" spans="1:6" ht="12.75">
      <c r="A391" s="316"/>
      <c r="B391" s="336" t="s">
        <v>480</v>
      </c>
      <c r="C391" s="561">
        <f>SUM(C357+C324)</f>
        <v>2192741</v>
      </c>
      <c r="D391" s="1267">
        <f>SUM(D357+D324)</f>
        <v>2285066</v>
      </c>
      <c r="E391" s="323">
        <f>SUM(D391/C391)</f>
        <v>1.0421048359108531</v>
      </c>
      <c r="F391" s="812"/>
    </row>
    <row r="392" spans="1:6" ht="13.5" thickBot="1">
      <c r="A392" s="316"/>
      <c r="B392" s="337" t="s">
        <v>483</v>
      </c>
      <c r="C392" s="786">
        <f>SUM(C358)</f>
        <v>388613</v>
      </c>
      <c r="D392" s="1268">
        <f>SUM(D358)</f>
        <v>396792</v>
      </c>
      <c r="E392" s="728">
        <f>SUM(D392/C392)</f>
        <v>1.0210466453772777</v>
      </c>
      <c r="F392" s="812"/>
    </row>
    <row r="393" spans="1:5" ht="13.5" thickBot="1">
      <c r="A393" s="316"/>
      <c r="B393" s="338" t="s">
        <v>61</v>
      </c>
      <c r="C393" s="784">
        <f>SUM(C390:C392)</f>
        <v>2581354</v>
      </c>
      <c r="D393" s="1266">
        <f>SUM(D390:D392)</f>
        <v>2681858</v>
      </c>
      <c r="E393" s="1193">
        <f>SUM(D393/C393)</f>
        <v>1.0389346056371966</v>
      </c>
    </row>
    <row r="394" spans="1:5" ht="13.5" thickBot="1">
      <c r="A394" s="316"/>
      <c r="B394" s="251" t="s">
        <v>444</v>
      </c>
      <c r="C394" s="780">
        <f>SUM(C327)</f>
        <v>0</v>
      </c>
      <c r="D394" s="1276">
        <f>SUM(D327)</f>
        <v>0</v>
      </c>
      <c r="E394" s="1208"/>
    </row>
    <row r="395" spans="1:5" ht="13.5" thickBot="1">
      <c r="A395" s="316"/>
      <c r="B395" s="338" t="s">
        <v>63</v>
      </c>
      <c r="C395" s="784">
        <f>SUM(C394)</f>
        <v>0</v>
      </c>
      <c r="D395" s="1266">
        <f>SUM(D394)</f>
        <v>0</v>
      </c>
      <c r="E395" s="1208"/>
    </row>
    <row r="396" spans="1:5" ht="15.75" thickBot="1">
      <c r="A396" s="316"/>
      <c r="B396" s="340" t="s">
        <v>75</v>
      </c>
      <c r="C396" s="785">
        <f>SUM(C386+C389+C393+C395)</f>
        <v>2818202</v>
      </c>
      <c r="D396" s="1083">
        <f>SUM(D386+D389+D393+D395)</f>
        <v>2922109</v>
      </c>
      <c r="E396" s="1193">
        <f>SUM(D396/C396)</f>
        <v>1.0368699617699513</v>
      </c>
    </row>
    <row r="397" spans="1:6" ht="12.75">
      <c r="A397" s="316"/>
      <c r="B397" s="341" t="s">
        <v>330</v>
      </c>
      <c r="C397" s="561">
        <f aca="true" t="shared" si="4" ref="C397:D401">SUM(C361+C329)</f>
        <v>1423548</v>
      </c>
      <c r="D397" s="1267">
        <f t="shared" si="4"/>
        <v>1498524</v>
      </c>
      <c r="E397" s="323">
        <f>SUM(D397/C397)</f>
        <v>1.0526684031729172</v>
      </c>
      <c r="F397" s="812"/>
    </row>
    <row r="398" spans="1:6" ht="12.75">
      <c r="A398" s="316"/>
      <c r="B398" s="341" t="s">
        <v>331</v>
      </c>
      <c r="C398" s="561">
        <f t="shared" si="4"/>
        <v>305093</v>
      </c>
      <c r="D398" s="1267">
        <f t="shared" si="4"/>
        <v>292167</v>
      </c>
      <c r="E398" s="323">
        <f>SUM(D398/C398)</f>
        <v>0.95763259071824</v>
      </c>
      <c r="F398" s="812"/>
    </row>
    <row r="399" spans="1:6" ht="12.75">
      <c r="A399" s="316"/>
      <c r="B399" s="341" t="s">
        <v>332</v>
      </c>
      <c r="C399" s="561">
        <f t="shared" si="4"/>
        <v>1064520</v>
      </c>
      <c r="D399" s="1267">
        <f t="shared" si="4"/>
        <v>1102417</v>
      </c>
      <c r="E399" s="323">
        <f>SUM(D399/C399)</f>
        <v>1.035600082666366</v>
      </c>
      <c r="F399" s="812"/>
    </row>
    <row r="400" spans="1:5" ht="12.75">
      <c r="A400" s="316"/>
      <c r="B400" s="342" t="s">
        <v>334</v>
      </c>
      <c r="C400" s="561">
        <f t="shared" si="4"/>
        <v>0</v>
      </c>
      <c r="D400" s="1267">
        <f t="shared" si="4"/>
        <v>0</v>
      </c>
      <c r="E400" s="323"/>
    </row>
    <row r="401" spans="1:5" ht="13.5" thickBot="1">
      <c r="A401" s="316"/>
      <c r="B401" s="343" t="s">
        <v>333</v>
      </c>
      <c r="C401" s="561">
        <f t="shared" si="4"/>
        <v>0</v>
      </c>
      <c r="D401" s="1267">
        <f t="shared" si="4"/>
        <v>0</v>
      </c>
      <c r="E401" s="728"/>
    </row>
    <row r="402" spans="1:5" ht="13.5" thickBot="1">
      <c r="A402" s="316"/>
      <c r="B402" s="344" t="s">
        <v>60</v>
      </c>
      <c r="C402" s="787">
        <f>SUM(C397:C401)</f>
        <v>2793161</v>
      </c>
      <c r="D402" s="1269">
        <f>SUM(D397:D401)</f>
        <v>2893108</v>
      </c>
      <c r="E402" s="1193">
        <f>SUM(D402/C402)</f>
        <v>1.0357827565256712</v>
      </c>
    </row>
    <row r="403" spans="1:6" ht="12.75">
      <c r="A403" s="316"/>
      <c r="B403" s="341" t="s">
        <v>253</v>
      </c>
      <c r="C403" s="561">
        <f>SUM(C367+C335)</f>
        <v>25041</v>
      </c>
      <c r="D403" s="1267">
        <f>SUM(D367+D335)</f>
        <v>29001</v>
      </c>
      <c r="E403" s="323">
        <f>SUM(D403/C403)</f>
        <v>1.1581406493350905</v>
      </c>
      <c r="F403" s="812"/>
    </row>
    <row r="404" spans="1:5" ht="12.75">
      <c r="A404" s="316"/>
      <c r="B404" s="341" t="s">
        <v>254</v>
      </c>
      <c r="C404" s="561">
        <f>SUM(C368+C336)</f>
        <v>0</v>
      </c>
      <c r="D404" s="1267">
        <f>SUM(D368+D336)</f>
        <v>0</v>
      </c>
      <c r="E404" s="323"/>
    </row>
    <row r="405" spans="1:5" ht="13.5" thickBot="1">
      <c r="A405" s="316"/>
      <c r="B405" s="343" t="s">
        <v>453</v>
      </c>
      <c r="C405" s="786"/>
      <c r="D405" s="1268"/>
      <c r="E405" s="728"/>
    </row>
    <row r="406" spans="1:5" ht="13.5" thickBot="1">
      <c r="A406" s="316"/>
      <c r="B406" s="345" t="s">
        <v>66</v>
      </c>
      <c r="C406" s="787">
        <f>SUM(C403:C405)</f>
        <v>25041</v>
      </c>
      <c r="D406" s="1269">
        <f>SUM(D403:D405)</f>
        <v>29001</v>
      </c>
      <c r="E406" s="1193">
        <f>SUM(D406/C406)</f>
        <v>1.1581406493350905</v>
      </c>
    </row>
    <row r="407" spans="1:5" ht="15.75" thickBot="1">
      <c r="A407" s="313"/>
      <c r="B407" s="346" t="s">
        <v>112</v>
      </c>
      <c r="C407" s="785">
        <f>SUM(C402+C406)</f>
        <v>2818202</v>
      </c>
      <c r="D407" s="1083">
        <f>SUM(D402+D406)</f>
        <v>2922109</v>
      </c>
      <c r="E407" s="1193">
        <f>SUM(D407/C407)</f>
        <v>1.0368699617699513</v>
      </c>
    </row>
    <row r="408" spans="1:5" ht="15">
      <c r="A408" s="228">
        <v>2850</v>
      </c>
      <c r="B408" s="231" t="s">
        <v>344</v>
      </c>
      <c r="C408" s="561"/>
      <c r="D408" s="1267"/>
      <c r="E408" s="323"/>
    </row>
    <row r="409" spans="1:5" ht="12" customHeight="1">
      <c r="A409" s="316"/>
      <c r="B409" s="318" t="s">
        <v>193</v>
      </c>
      <c r="C409" s="588"/>
      <c r="D409" s="1270"/>
      <c r="E409" s="323"/>
    </row>
    <row r="410" spans="1:5" ht="13.5" thickBot="1">
      <c r="A410" s="316"/>
      <c r="B410" s="319" t="s">
        <v>194</v>
      </c>
      <c r="C410" s="803"/>
      <c r="D410" s="1291"/>
      <c r="E410" s="728"/>
    </row>
    <row r="411" spans="1:5" ht="13.5" thickBot="1">
      <c r="A411" s="316"/>
      <c r="B411" s="320" t="s">
        <v>207</v>
      </c>
      <c r="C411" s="804"/>
      <c r="D411" s="1292"/>
      <c r="E411" s="1208"/>
    </row>
    <row r="412" spans="1:5" ht="12.75">
      <c r="A412" s="316"/>
      <c r="B412" s="318" t="s">
        <v>196</v>
      </c>
      <c r="C412" s="561">
        <f>SUM(C413)</f>
        <v>0</v>
      </c>
      <c r="D412" s="1267">
        <f>SUM(D413)</f>
        <v>3565</v>
      </c>
      <c r="E412" s="323"/>
    </row>
    <row r="413" spans="1:5" ht="12.75">
      <c r="A413" s="316"/>
      <c r="B413" s="324" t="s">
        <v>197</v>
      </c>
      <c r="C413" s="790">
        <v>0</v>
      </c>
      <c r="D413" s="1273">
        <v>3565</v>
      </c>
      <c r="E413" s="323"/>
    </row>
    <row r="414" spans="1:5" ht="12.75">
      <c r="A414" s="316"/>
      <c r="B414" s="324" t="s">
        <v>198</v>
      </c>
      <c r="C414" s="790"/>
      <c r="D414" s="1273"/>
      <c r="E414" s="323"/>
    </row>
    <row r="415" spans="1:6" ht="12.75">
      <c r="A415" s="316"/>
      <c r="B415" s="326" t="s">
        <v>199</v>
      </c>
      <c r="C415" s="561"/>
      <c r="D415" s="1267"/>
      <c r="E415" s="323"/>
      <c r="F415" s="812"/>
    </row>
    <row r="416" spans="1:6" ht="12.75">
      <c r="A416" s="316"/>
      <c r="B416" s="326" t="s">
        <v>200</v>
      </c>
      <c r="C416" s="561">
        <v>15590</v>
      </c>
      <c r="D416" s="1267">
        <v>17784</v>
      </c>
      <c r="E416" s="323">
        <f>SUM(D416/C416)</f>
        <v>1.1407312379730596</v>
      </c>
      <c r="F416" s="812"/>
    </row>
    <row r="417" spans="1:6" ht="12.75">
      <c r="A417" s="316"/>
      <c r="B417" s="326" t="s">
        <v>201</v>
      </c>
      <c r="C417" s="561">
        <v>5248</v>
      </c>
      <c r="D417" s="1267">
        <v>4802</v>
      </c>
      <c r="E417" s="323">
        <f>SUM(D417/C417)</f>
        <v>0.915015243902439</v>
      </c>
      <c r="F417" s="812"/>
    </row>
    <row r="418" spans="1:5" ht="12.75">
      <c r="A418" s="316"/>
      <c r="B418" s="326" t="s">
        <v>356</v>
      </c>
      <c r="C418" s="561"/>
      <c r="D418" s="1267"/>
      <c r="E418" s="323"/>
    </row>
    <row r="419" spans="1:5" ht="12.75">
      <c r="A419" s="316"/>
      <c r="B419" s="327" t="s">
        <v>473</v>
      </c>
      <c r="C419" s="561"/>
      <c r="D419" s="1267"/>
      <c r="E419" s="323"/>
    </row>
    <row r="420" spans="1:5" ht="13.5" thickBot="1">
      <c r="A420" s="316"/>
      <c r="B420" s="328" t="s">
        <v>202</v>
      </c>
      <c r="C420" s="561"/>
      <c r="D420" s="1267"/>
      <c r="E420" s="728"/>
    </row>
    <row r="421" spans="1:5" ht="13.5" thickBot="1">
      <c r="A421" s="316"/>
      <c r="B421" s="330" t="s">
        <v>352</v>
      </c>
      <c r="C421" s="787">
        <f>SUM(C412+C415+C416+C417+C420+C418)</f>
        <v>20838</v>
      </c>
      <c r="D421" s="1269">
        <f>SUM(D412+D415+D416+D417+D420+D418)</f>
        <v>26151</v>
      </c>
      <c r="E421" s="1193">
        <f>SUM(D421/C421)</f>
        <v>1.2549668874172186</v>
      </c>
    </row>
    <row r="422" spans="1:5" ht="13.5" thickBot="1">
      <c r="A422" s="316"/>
      <c r="B422" s="332" t="s">
        <v>67</v>
      </c>
      <c r="C422" s="793">
        <f>SUM(C421+C411)</f>
        <v>20838</v>
      </c>
      <c r="D422" s="1280">
        <f>SUM(D421+D411)</f>
        <v>26151</v>
      </c>
      <c r="E422" s="1209">
        <f>SUM(D422/C422)</f>
        <v>1.2549668874172186</v>
      </c>
    </row>
    <row r="423" spans="1:5" ht="13.5" thickBot="1">
      <c r="A423" s="316"/>
      <c r="B423" s="334" t="s">
        <v>68</v>
      </c>
      <c r="C423" s="780"/>
      <c r="D423" s="1276"/>
      <c r="E423" s="1208"/>
    </row>
    <row r="424" spans="1:5" ht="12.75">
      <c r="A424" s="316"/>
      <c r="B424" s="772" t="s">
        <v>444</v>
      </c>
      <c r="C424" s="562"/>
      <c r="D424" s="1278"/>
      <c r="E424" s="323"/>
    </row>
    <row r="425" spans="1:6" ht="12.75">
      <c r="A425" s="316"/>
      <c r="B425" s="336" t="s">
        <v>480</v>
      </c>
      <c r="C425" s="561">
        <v>533153</v>
      </c>
      <c r="D425" s="1267">
        <v>548023</v>
      </c>
      <c r="E425" s="323">
        <f aca="true" t="shared" si="5" ref="E425:E431">SUM(D425/C425)</f>
        <v>1.0278906805363563</v>
      </c>
      <c r="F425" s="812"/>
    </row>
    <row r="426" spans="1:6" ht="13.5" thickBot="1">
      <c r="A426" s="316"/>
      <c r="B426" s="337" t="s">
        <v>483</v>
      </c>
      <c r="C426" s="786">
        <v>17789</v>
      </c>
      <c r="D426" s="1268">
        <v>20246</v>
      </c>
      <c r="E426" s="728">
        <f t="shared" si="5"/>
        <v>1.1381190623418966</v>
      </c>
      <c r="F426" s="812"/>
    </row>
    <row r="427" spans="1:5" ht="13.5" thickBot="1">
      <c r="A427" s="316"/>
      <c r="B427" s="338" t="s">
        <v>61</v>
      </c>
      <c r="C427" s="798">
        <f>SUM(C424:C426)</f>
        <v>550942</v>
      </c>
      <c r="D427" s="1284">
        <f>SUM(D424:D426)</f>
        <v>568269</v>
      </c>
      <c r="E427" s="1193">
        <f t="shared" si="5"/>
        <v>1.0314497714822977</v>
      </c>
    </row>
    <row r="428" spans="1:5" ht="15.75" thickBot="1">
      <c r="A428" s="316"/>
      <c r="B428" s="340" t="s">
        <v>75</v>
      </c>
      <c r="C428" s="805">
        <f>SUM(C422+C423+C427)</f>
        <v>571780</v>
      </c>
      <c r="D428" s="1293">
        <f>SUM(D422+D423+D427)</f>
        <v>594420</v>
      </c>
      <c r="E428" s="1193">
        <f t="shared" si="5"/>
        <v>1.0395956486760642</v>
      </c>
    </row>
    <row r="429" spans="1:6" ht="12.75" customHeight="1">
      <c r="A429" s="316"/>
      <c r="B429" s="341" t="s">
        <v>330</v>
      </c>
      <c r="C429" s="561">
        <v>405977</v>
      </c>
      <c r="D429" s="1267">
        <v>430293</v>
      </c>
      <c r="E429" s="323">
        <f t="shared" si="5"/>
        <v>1.0598950186833245</v>
      </c>
      <c r="F429" s="812"/>
    </row>
    <row r="430" spans="1:6" ht="12.75">
      <c r="A430" s="316"/>
      <c r="B430" s="341" t="s">
        <v>331</v>
      </c>
      <c r="C430" s="561">
        <v>88532</v>
      </c>
      <c r="D430" s="1267">
        <v>84399</v>
      </c>
      <c r="E430" s="323">
        <f t="shared" si="5"/>
        <v>0.953316315004744</v>
      </c>
      <c r="F430" s="812"/>
    </row>
    <row r="431" spans="1:6" ht="12.75">
      <c r="A431" s="316"/>
      <c r="B431" s="341" t="s">
        <v>332</v>
      </c>
      <c r="C431" s="561">
        <v>70326</v>
      </c>
      <c r="D431" s="1267">
        <v>72783</v>
      </c>
      <c r="E431" s="323">
        <f t="shared" si="5"/>
        <v>1.0349372920399282</v>
      </c>
      <c r="F431" s="812"/>
    </row>
    <row r="432" spans="1:5" ht="12.75">
      <c r="A432" s="316"/>
      <c r="B432" s="342" t="s">
        <v>334</v>
      </c>
      <c r="C432" s="561"/>
      <c r="D432" s="1267"/>
      <c r="E432" s="323"/>
    </row>
    <row r="433" spans="1:5" ht="13.5" thickBot="1">
      <c r="A433" s="316"/>
      <c r="B433" s="343" t="s">
        <v>333</v>
      </c>
      <c r="C433" s="561"/>
      <c r="D433" s="1267"/>
      <c r="E433" s="728"/>
    </row>
    <row r="434" spans="1:5" ht="13.5" thickBot="1">
      <c r="A434" s="316"/>
      <c r="B434" s="344" t="s">
        <v>60</v>
      </c>
      <c r="C434" s="787">
        <f>SUM(C429:C433)</f>
        <v>564835</v>
      </c>
      <c r="D434" s="1269">
        <f>SUM(D429:D433)</f>
        <v>587475</v>
      </c>
      <c r="E434" s="1193">
        <f>SUM(D434/C434)</f>
        <v>1.0400825019696018</v>
      </c>
    </row>
    <row r="435" spans="1:6" ht="12.75">
      <c r="A435" s="316"/>
      <c r="B435" s="341" t="s">
        <v>253</v>
      </c>
      <c r="C435" s="561">
        <v>6945</v>
      </c>
      <c r="D435" s="1267">
        <v>6945</v>
      </c>
      <c r="E435" s="323">
        <f>SUM(D435/C435)</f>
        <v>1</v>
      </c>
      <c r="F435" s="812"/>
    </row>
    <row r="436" spans="1:5" ht="12.75">
      <c r="A436" s="316"/>
      <c r="B436" s="341" t="s">
        <v>254</v>
      </c>
      <c r="C436" s="561"/>
      <c r="D436" s="1267"/>
      <c r="E436" s="323"/>
    </row>
    <row r="437" spans="1:5" ht="13.5" thickBot="1">
      <c r="A437" s="316"/>
      <c r="B437" s="343" t="s">
        <v>453</v>
      </c>
      <c r="C437" s="561"/>
      <c r="D437" s="1267"/>
      <c r="E437" s="728"/>
    </row>
    <row r="438" spans="1:5" ht="13.5" thickBot="1">
      <c r="A438" s="316"/>
      <c r="B438" s="345" t="s">
        <v>66</v>
      </c>
      <c r="C438" s="787">
        <f>SUM(C435:C437)</f>
        <v>6945</v>
      </c>
      <c r="D438" s="1269">
        <f>SUM(D435:D437)</f>
        <v>6945</v>
      </c>
      <c r="E438" s="1193">
        <f>SUM(D438/C438)</f>
        <v>1</v>
      </c>
    </row>
    <row r="439" spans="1:5" ht="15.75" thickBot="1">
      <c r="A439" s="313"/>
      <c r="B439" s="346" t="s">
        <v>112</v>
      </c>
      <c r="C439" s="785">
        <f>SUM(C434+C438)</f>
        <v>571780</v>
      </c>
      <c r="D439" s="1083">
        <f>SUM(D434+D438)</f>
        <v>594420</v>
      </c>
      <c r="E439" s="1209">
        <f>SUM(D439/C439)</f>
        <v>1.0395956486760642</v>
      </c>
    </row>
    <row r="440" spans="1:5" ht="15">
      <c r="A440" s="228">
        <v>2875</v>
      </c>
      <c r="B440" s="231" t="s">
        <v>310</v>
      </c>
      <c r="C440" s="561"/>
      <c r="D440" s="1267"/>
      <c r="E440" s="323"/>
    </row>
    <row r="441" spans="1:5" ht="12" customHeight="1">
      <c r="A441" s="316"/>
      <c r="B441" s="318" t="s">
        <v>193</v>
      </c>
      <c r="C441" s="588"/>
      <c r="D441" s="1270"/>
      <c r="E441" s="323"/>
    </row>
    <row r="442" spans="1:5" ht="13.5" thickBot="1">
      <c r="A442" s="316"/>
      <c r="B442" s="319" t="s">
        <v>194</v>
      </c>
      <c r="C442" s="786"/>
      <c r="D442" s="1268"/>
      <c r="E442" s="728"/>
    </row>
    <row r="443" spans="1:5" ht="13.5" thickBot="1">
      <c r="A443" s="316"/>
      <c r="B443" s="320" t="s">
        <v>207</v>
      </c>
      <c r="C443" s="801"/>
      <c r="D443" s="1287"/>
      <c r="E443" s="1208"/>
    </row>
    <row r="444" spans="1:5" ht="12.75">
      <c r="A444" s="316"/>
      <c r="B444" s="318" t="s">
        <v>196</v>
      </c>
      <c r="C444" s="561">
        <v>493</v>
      </c>
      <c r="D444" s="1267">
        <v>493</v>
      </c>
      <c r="E444" s="323">
        <f>SUM(D444/C444)</f>
        <v>1</v>
      </c>
    </row>
    <row r="445" spans="1:5" ht="12.75">
      <c r="A445" s="316"/>
      <c r="B445" s="324" t="s">
        <v>197</v>
      </c>
      <c r="C445" s="790"/>
      <c r="D445" s="1273"/>
      <c r="E445" s="323"/>
    </row>
    <row r="446" spans="1:6" ht="12.75">
      <c r="A446" s="316"/>
      <c r="B446" s="324" t="s">
        <v>198</v>
      </c>
      <c r="C446" s="790">
        <v>493</v>
      </c>
      <c r="D446" s="1273">
        <v>493</v>
      </c>
      <c r="E446" s="323">
        <f>SUM(D446/C446)</f>
        <v>1</v>
      </c>
      <c r="F446" s="812"/>
    </row>
    <row r="447" spans="1:6" ht="12.75">
      <c r="A447" s="316"/>
      <c r="B447" s="326" t="s">
        <v>199</v>
      </c>
      <c r="C447" s="561"/>
      <c r="D447" s="1267"/>
      <c r="E447" s="323"/>
      <c r="F447" s="812"/>
    </row>
    <row r="448" spans="1:6" ht="12.75">
      <c r="A448" s="316"/>
      <c r="B448" s="326" t="s">
        <v>200</v>
      </c>
      <c r="C448" s="561">
        <v>39405</v>
      </c>
      <c r="D448" s="1267">
        <v>37982</v>
      </c>
      <c r="E448" s="323">
        <f>SUM(D448/C448)</f>
        <v>0.9638878314934652</v>
      </c>
      <c r="F448" s="812"/>
    </row>
    <row r="449" spans="1:6" ht="12.75">
      <c r="A449" s="316"/>
      <c r="B449" s="326" t="s">
        <v>201</v>
      </c>
      <c r="C449" s="561">
        <v>5169</v>
      </c>
      <c r="D449" s="1267">
        <v>5691</v>
      </c>
      <c r="E449" s="323">
        <f>SUM(D449/C449)</f>
        <v>1.1009866511897852</v>
      </c>
      <c r="F449" s="812"/>
    </row>
    <row r="450" spans="1:5" ht="12.75">
      <c r="A450" s="316"/>
      <c r="B450" s="326" t="s">
        <v>356</v>
      </c>
      <c r="C450" s="561">
        <v>4401</v>
      </c>
      <c r="D450" s="1267">
        <v>4401</v>
      </c>
      <c r="E450" s="323">
        <f>SUM(D450/C450)</f>
        <v>1</v>
      </c>
    </row>
    <row r="451" spans="1:5" ht="12.75">
      <c r="A451" s="316"/>
      <c r="B451" s="327" t="s">
        <v>473</v>
      </c>
      <c r="C451" s="561"/>
      <c r="D451" s="1267"/>
      <c r="E451" s="323"/>
    </row>
    <row r="452" spans="1:5" ht="13.5" thickBot="1">
      <c r="A452" s="316"/>
      <c r="B452" s="328" t="s">
        <v>202</v>
      </c>
      <c r="C452" s="561"/>
      <c r="D452" s="1267"/>
      <c r="E452" s="728"/>
    </row>
    <row r="453" spans="1:5" ht="13.5" thickBot="1">
      <c r="A453" s="316"/>
      <c r="B453" s="330" t="s">
        <v>352</v>
      </c>
      <c r="C453" s="787">
        <f>SUM(C444+C447+C448+C449+C452+C450)</f>
        <v>49468</v>
      </c>
      <c r="D453" s="1269">
        <f>SUM(D444+D447+D448+D449+D452+D450)</f>
        <v>48567</v>
      </c>
      <c r="E453" s="1193">
        <f>SUM(D453/C453)</f>
        <v>0.9817862052235788</v>
      </c>
    </row>
    <row r="454" spans="1:5" ht="13.5" thickBot="1">
      <c r="A454" s="316"/>
      <c r="B454" s="332" t="s">
        <v>67</v>
      </c>
      <c r="C454" s="793">
        <f>SUM(C453+C443)</f>
        <v>49468</v>
      </c>
      <c r="D454" s="1280">
        <f>SUM(D453+D443)</f>
        <v>48567</v>
      </c>
      <c r="E454" s="1209">
        <f>SUM(D454/C454)</f>
        <v>0.9817862052235788</v>
      </c>
    </row>
    <row r="455" spans="1:5" ht="13.5" thickBot="1">
      <c r="A455" s="316"/>
      <c r="B455" s="334" t="s">
        <v>68</v>
      </c>
      <c r="C455" s="780"/>
      <c r="D455" s="1276"/>
      <c r="E455" s="1208"/>
    </row>
    <row r="456" spans="1:5" ht="12.75">
      <c r="A456" s="316"/>
      <c r="B456" s="772" t="s">
        <v>444</v>
      </c>
      <c r="C456" s="562"/>
      <c r="D456" s="1278"/>
      <c r="E456" s="323"/>
    </row>
    <row r="457" spans="1:6" ht="13.5" thickBot="1">
      <c r="A457" s="316"/>
      <c r="B457" s="337" t="s">
        <v>480</v>
      </c>
      <c r="C457" s="786">
        <v>859751</v>
      </c>
      <c r="D457" s="1268">
        <v>899472</v>
      </c>
      <c r="E457" s="728">
        <f>SUM(D457/C457)</f>
        <v>1.046200585983616</v>
      </c>
      <c r="F457" s="812"/>
    </row>
    <row r="458" spans="1:5" ht="13.5" thickBot="1">
      <c r="A458" s="316"/>
      <c r="B458" s="338" t="s">
        <v>61</v>
      </c>
      <c r="C458" s="784">
        <f>SUM(C456:C457)</f>
        <v>859751</v>
      </c>
      <c r="D458" s="1266">
        <f>SUM(D456:D457)</f>
        <v>899472</v>
      </c>
      <c r="E458" s="1193">
        <f>SUM(D458/C458)</f>
        <v>1.046200585983616</v>
      </c>
    </row>
    <row r="459" spans="1:5" ht="13.5" thickBot="1">
      <c r="A459" s="316"/>
      <c r="B459" s="251" t="s">
        <v>444</v>
      </c>
      <c r="C459" s="780"/>
      <c r="D459" s="1276"/>
      <c r="E459" s="1208"/>
    </row>
    <row r="460" spans="1:5" ht="13.5" thickBot="1">
      <c r="A460" s="316"/>
      <c r="B460" s="338" t="s">
        <v>63</v>
      </c>
      <c r="C460" s="784"/>
      <c r="D460" s="1266"/>
      <c r="E460" s="1208"/>
    </row>
    <row r="461" spans="1:5" ht="15.75" thickBot="1">
      <c r="A461" s="316"/>
      <c r="B461" s="340" t="s">
        <v>75</v>
      </c>
      <c r="C461" s="785">
        <f>SUM(C454+C455+C458+C460)</f>
        <v>909219</v>
      </c>
      <c r="D461" s="1083">
        <f>SUM(D454+D455+D458+D460)</f>
        <v>948039</v>
      </c>
      <c r="E461" s="1193">
        <f>SUM(D461/C461)</f>
        <v>1.0426959841358352</v>
      </c>
    </row>
    <row r="462" spans="1:6" ht="12.75">
      <c r="A462" s="316"/>
      <c r="B462" s="341" t="s">
        <v>330</v>
      </c>
      <c r="C462" s="561">
        <v>560302</v>
      </c>
      <c r="D462" s="1267">
        <v>601688</v>
      </c>
      <c r="E462" s="323">
        <f>SUM(D462/C462)</f>
        <v>1.0738637377699882</v>
      </c>
      <c r="F462" s="812"/>
    </row>
    <row r="463" spans="1:6" ht="12.75">
      <c r="A463" s="316"/>
      <c r="B463" s="341" t="s">
        <v>331</v>
      </c>
      <c r="C463" s="561">
        <v>121693</v>
      </c>
      <c r="D463" s="1267">
        <v>117654</v>
      </c>
      <c r="E463" s="323">
        <f>SUM(D463/C463)</f>
        <v>0.9668099233316625</v>
      </c>
      <c r="F463" s="812"/>
    </row>
    <row r="464" spans="1:6" ht="12.75">
      <c r="A464" s="316"/>
      <c r="B464" s="341" t="s">
        <v>332</v>
      </c>
      <c r="C464" s="561">
        <v>219045</v>
      </c>
      <c r="D464" s="1267">
        <v>220461</v>
      </c>
      <c r="E464" s="323">
        <f>SUM(D464/C464)</f>
        <v>1.0064644251181265</v>
      </c>
      <c r="F464" s="812"/>
    </row>
    <row r="465" spans="1:6" ht="12.75">
      <c r="A465" s="316"/>
      <c r="B465" s="342" t="s">
        <v>334</v>
      </c>
      <c r="C465" s="561">
        <v>600</v>
      </c>
      <c r="D465" s="1267">
        <v>600</v>
      </c>
      <c r="E465" s="323">
        <f>SUM(D465/C465)</f>
        <v>1</v>
      </c>
      <c r="F465" s="812"/>
    </row>
    <row r="466" spans="1:5" ht="13.5" thickBot="1">
      <c r="A466" s="316"/>
      <c r="B466" s="343" t="s">
        <v>333</v>
      </c>
      <c r="C466" s="561"/>
      <c r="D466" s="1267"/>
      <c r="E466" s="728"/>
    </row>
    <row r="467" spans="1:5" ht="13.5" thickBot="1">
      <c r="A467" s="316"/>
      <c r="B467" s="344" t="s">
        <v>60</v>
      </c>
      <c r="C467" s="787">
        <f>SUM(C462:C466)</f>
        <v>901640</v>
      </c>
      <c r="D467" s="1269">
        <f>SUM(D462:D466)</f>
        <v>940403</v>
      </c>
      <c r="E467" s="1193">
        <f>SUM(D467/C467)</f>
        <v>1.0429916596424293</v>
      </c>
    </row>
    <row r="468" spans="1:6" ht="12.75">
      <c r="A468" s="316"/>
      <c r="B468" s="341" t="s">
        <v>253</v>
      </c>
      <c r="C468" s="561">
        <v>7579</v>
      </c>
      <c r="D468" s="1267">
        <v>7636</v>
      </c>
      <c r="E468" s="323">
        <f>SUM(D468/C468)</f>
        <v>1.0075207811056868</v>
      </c>
      <c r="F468" s="812"/>
    </row>
    <row r="469" spans="1:5" ht="12.75">
      <c r="A469" s="316"/>
      <c r="B469" s="341" t="s">
        <v>254</v>
      </c>
      <c r="C469" s="561"/>
      <c r="D469" s="1267"/>
      <c r="E469" s="323"/>
    </row>
    <row r="470" spans="1:5" ht="13.5" thickBot="1">
      <c r="A470" s="316"/>
      <c r="B470" s="343" t="s">
        <v>453</v>
      </c>
      <c r="C470" s="561"/>
      <c r="D470" s="1267"/>
      <c r="E470" s="728"/>
    </row>
    <row r="471" spans="1:5" ht="13.5" thickBot="1">
      <c r="A471" s="316"/>
      <c r="B471" s="345" t="s">
        <v>66</v>
      </c>
      <c r="C471" s="787">
        <f>SUM(C468:C470)</f>
        <v>7579</v>
      </c>
      <c r="D471" s="1269">
        <f>SUM(D468:D470)</f>
        <v>7636</v>
      </c>
      <c r="E471" s="1193">
        <f>SUM(D471/C471)</f>
        <v>1.0075207811056868</v>
      </c>
    </row>
    <row r="472" spans="1:5" ht="15.75" thickBot="1">
      <c r="A472" s="313"/>
      <c r="B472" s="346" t="s">
        <v>112</v>
      </c>
      <c r="C472" s="785">
        <f>SUM(C467+C471)</f>
        <v>909219</v>
      </c>
      <c r="D472" s="1083">
        <f>SUM(D467+D471)</f>
        <v>948039</v>
      </c>
      <c r="E472" s="1209">
        <f>SUM(D472/C472)</f>
        <v>1.0426959841358352</v>
      </c>
    </row>
    <row r="473" spans="1:5" ht="15">
      <c r="A473" s="228">
        <v>2898</v>
      </c>
      <c r="B473" s="348" t="s">
        <v>345</v>
      </c>
      <c r="C473" s="794"/>
      <c r="D473" s="1282"/>
      <c r="E473" s="323"/>
    </row>
    <row r="474" spans="1:5" ht="12.75">
      <c r="A474" s="316"/>
      <c r="B474" s="318" t="s">
        <v>193</v>
      </c>
      <c r="C474" s="588"/>
      <c r="D474" s="1270"/>
      <c r="E474" s="323"/>
    </row>
    <row r="475" spans="1:5" ht="13.5" thickBot="1">
      <c r="A475" s="316"/>
      <c r="B475" s="319" t="s">
        <v>194</v>
      </c>
      <c r="C475" s="786">
        <f>SUM(C442+C410)</f>
        <v>0</v>
      </c>
      <c r="D475" s="1268">
        <f>SUM(D442+D410)</f>
        <v>0</v>
      </c>
      <c r="E475" s="728"/>
    </row>
    <row r="476" spans="1:5" ht="13.5" thickBot="1">
      <c r="A476" s="316"/>
      <c r="B476" s="320" t="s">
        <v>207</v>
      </c>
      <c r="C476" s="801">
        <f>SUM(C475)</f>
        <v>0</v>
      </c>
      <c r="D476" s="1287">
        <f>SUM(D475)</f>
        <v>0</v>
      </c>
      <c r="E476" s="1208"/>
    </row>
    <row r="477" spans="1:5" ht="12.75">
      <c r="A477" s="316"/>
      <c r="B477" s="318" t="s">
        <v>196</v>
      </c>
      <c r="C477" s="561">
        <f aca="true" t="shared" si="6" ref="C477:C482">SUM(C444+C412)</f>
        <v>493</v>
      </c>
      <c r="D477" s="1267">
        <f aca="true" t="shared" si="7" ref="D477:D482">SUM(D444+D412)</f>
        <v>4058</v>
      </c>
      <c r="E477" s="323">
        <f>SUM(D477/C477)</f>
        <v>8.231237322515213</v>
      </c>
    </row>
    <row r="478" spans="1:5" ht="12.75">
      <c r="A478" s="316"/>
      <c r="B478" s="324" t="s">
        <v>197</v>
      </c>
      <c r="C478" s="790">
        <f t="shared" si="6"/>
        <v>0</v>
      </c>
      <c r="D478" s="1273">
        <f t="shared" si="7"/>
        <v>3565</v>
      </c>
      <c r="E478" s="323"/>
    </row>
    <row r="479" spans="1:5" ht="12.75">
      <c r="A479" s="316"/>
      <c r="B479" s="324" t="s">
        <v>198</v>
      </c>
      <c r="C479" s="790">
        <f t="shared" si="6"/>
        <v>493</v>
      </c>
      <c r="D479" s="1273">
        <f t="shared" si="7"/>
        <v>493</v>
      </c>
      <c r="E479" s="323">
        <f>SUM(D479/C479)</f>
        <v>1</v>
      </c>
    </row>
    <row r="480" spans="1:6" ht="12.75">
      <c r="A480" s="316"/>
      <c r="B480" s="326" t="s">
        <v>199</v>
      </c>
      <c r="C480" s="561">
        <f t="shared" si="6"/>
        <v>0</v>
      </c>
      <c r="D480" s="1267">
        <f t="shared" si="7"/>
        <v>0</v>
      </c>
      <c r="E480" s="323"/>
      <c r="F480" s="812"/>
    </row>
    <row r="481" spans="1:6" ht="12.75">
      <c r="A481" s="316"/>
      <c r="B481" s="326" t="s">
        <v>200</v>
      </c>
      <c r="C481" s="561">
        <f t="shared" si="6"/>
        <v>54995</v>
      </c>
      <c r="D481" s="1267">
        <f t="shared" si="7"/>
        <v>55766</v>
      </c>
      <c r="E481" s="323">
        <f>SUM(D481/C481)</f>
        <v>1.0140194563142104</v>
      </c>
      <c r="F481" s="812"/>
    </row>
    <row r="482" spans="1:6" ht="12.75">
      <c r="A482" s="316"/>
      <c r="B482" s="326" t="s">
        <v>201</v>
      </c>
      <c r="C482" s="561">
        <f t="shared" si="6"/>
        <v>10417</v>
      </c>
      <c r="D482" s="1267">
        <f t="shared" si="7"/>
        <v>10493</v>
      </c>
      <c r="E482" s="323">
        <f>SUM(D482/C482)</f>
        <v>1.007295766535471</v>
      </c>
      <c r="F482" s="812"/>
    </row>
    <row r="483" spans="1:5" ht="12.75">
      <c r="A483" s="316"/>
      <c r="B483" s="326" t="s">
        <v>356</v>
      </c>
      <c r="C483" s="561">
        <f>SUM(C418+C450)</f>
        <v>4401</v>
      </c>
      <c r="D483" s="1267">
        <f>SUM(D418+D450)</f>
        <v>4401</v>
      </c>
      <c r="E483" s="323">
        <f>SUM(D483/C483)</f>
        <v>1</v>
      </c>
    </row>
    <row r="484" spans="1:5" ht="12.75">
      <c r="A484" s="316"/>
      <c r="B484" s="327" t="s">
        <v>473</v>
      </c>
      <c r="C484" s="561">
        <f>SUM(C451+C419)</f>
        <v>0</v>
      </c>
      <c r="D484" s="1267">
        <f>SUM(D451+D419)</f>
        <v>0</v>
      </c>
      <c r="E484" s="323"/>
    </row>
    <row r="485" spans="1:5" ht="13.5" thickBot="1">
      <c r="A485" s="316"/>
      <c r="B485" s="328" t="s">
        <v>202</v>
      </c>
      <c r="C485" s="561">
        <f>SUM(C452+C420)</f>
        <v>0</v>
      </c>
      <c r="D485" s="1267">
        <f>SUM(D452+D420)</f>
        <v>0</v>
      </c>
      <c r="E485" s="728"/>
    </row>
    <row r="486" spans="1:5" ht="13.5" thickBot="1">
      <c r="A486" s="316"/>
      <c r="B486" s="330" t="s">
        <v>352</v>
      </c>
      <c r="C486" s="787">
        <f>SUM(C477+C480+C481+C482+C485+C483)</f>
        <v>70306</v>
      </c>
      <c r="D486" s="1269">
        <f>SUM(D477+D480+D481+D482+D485+D483)</f>
        <v>74718</v>
      </c>
      <c r="E486" s="1193">
        <f>SUM(D486/C486)</f>
        <v>1.062754245725827</v>
      </c>
    </row>
    <row r="487" spans="1:5" ht="13.5" thickBot="1">
      <c r="A487" s="316"/>
      <c r="B487" s="332" t="s">
        <v>67</v>
      </c>
      <c r="C487" s="793">
        <f>SUM(C486+C476)</f>
        <v>70306</v>
      </c>
      <c r="D487" s="1280">
        <f>SUM(D486+D476)</f>
        <v>74718</v>
      </c>
      <c r="E487" s="1209">
        <f>SUM(D487/C487)</f>
        <v>1.062754245725827</v>
      </c>
    </row>
    <row r="488" spans="1:5" ht="13.5" thickBot="1">
      <c r="A488" s="316"/>
      <c r="B488" s="334" t="s">
        <v>68</v>
      </c>
      <c r="C488" s="797"/>
      <c r="D488" s="1279"/>
      <c r="E488" s="1208"/>
    </row>
    <row r="489" spans="1:5" ht="12.75">
      <c r="A489" s="316"/>
      <c r="B489" s="772" t="s">
        <v>444</v>
      </c>
      <c r="C489" s="562">
        <f>SUM(C456+C424)</f>
        <v>0</v>
      </c>
      <c r="D489" s="1278">
        <f>SUM(D456+D424)</f>
        <v>0</v>
      </c>
      <c r="E489" s="323"/>
    </row>
    <row r="490" spans="1:6" ht="12.75">
      <c r="A490" s="316"/>
      <c r="B490" s="336" t="s">
        <v>480</v>
      </c>
      <c r="C490" s="561">
        <f>SUM(C457+C425)</f>
        <v>1392904</v>
      </c>
      <c r="D490" s="1267">
        <f>SUM(D457+D425)</f>
        <v>1447495</v>
      </c>
      <c r="E490" s="323">
        <f>SUM(D490/C490)</f>
        <v>1.0391922199950607</v>
      </c>
      <c r="F490" s="812"/>
    </row>
    <row r="491" spans="1:6" ht="13.5" thickBot="1">
      <c r="A491" s="316"/>
      <c r="B491" s="337" t="s">
        <v>483</v>
      </c>
      <c r="C491" s="786">
        <f>SUM(C426)</f>
        <v>17789</v>
      </c>
      <c r="D491" s="1268">
        <f>SUM(D426)</f>
        <v>20246</v>
      </c>
      <c r="E491" s="728">
        <f>SUM(D491/C491)</f>
        <v>1.1381190623418966</v>
      </c>
      <c r="F491" s="812"/>
    </row>
    <row r="492" spans="1:5" ht="13.5" thickBot="1">
      <c r="A492" s="316"/>
      <c r="B492" s="338" t="s">
        <v>61</v>
      </c>
      <c r="C492" s="784">
        <f>SUM(C489:C491)</f>
        <v>1410693</v>
      </c>
      <c r="D492" s="1266">
        <f>SUM(D489:D491)</f>
        <v>1467741</v>
      </c>
      <c r="E492" s="1193">
        <f>SUM(D492/C492)</f>
        <v>1.0404396987863411</v>
      </c>
    </row>
    <row r="493" spans="1:5" ht="13.5" thickBot="1">
      <c r="A493" s="316"/>
      <c r="B493" s="251" t="s">
        <v>444</v>
      </c>
      <c r="C493" s="823">
        <f>SUM(C459)</f>
        <v>0</v>
      </c>
      <c r="D493" s="1294">
        <f>SUM(D459)</f>
        <v>0</v>
      </c>
      <c r="E493" s="1208"/>
    </row>
    <row r="494" spans="1:5" ht="13.5" thickBot="1">
      <c r="A494" s="316"/>
      <c r="B494" s="338" t="s">
        <v>63</v>
      </c>
      <c r="C494" s="784">
        <f>SUM(C493)</f>
        <v>0</v>
      </c>
      <c r="D494" s="1266">
        <f>SUM(D493)</f>
        <v>0</v>
      </c>
      <c r="E494" s="1208"/>
    </row>
    <row r="495" spans="1:5" ht="15.75" thickBot="1">
      <c r="A495" s="316"/>
      <c r="B495" s="340" t="s">
        <v>75</v>
      </c>
      <c r="C495" s="785">
        <f>SUM(C487+C488+C492+C494)</f>
        <v>1480999</v>
      </c>
      <c r="D495" s="1083">
        <f>SUM(D487+D488+D492+D494)</f>
        <v>1542459</v>
      </c>
      <c r="E495" s="1193">
        <f>SUM(D495/C495)</f>
        <v>1.0414990151917727</v>
      </c>
    </row>
    <row r="496" spans="1:6" ht="12.75">
      <c r="A496" s="316"/>
      <c r="B496" s="341" t="s">
        <v>330</v>
      </c>
      <c r="C496" s="561">
        <f aca="true" t="shared" si="8" ref="C496:D500">SUM(C462+C429)</f>
        <v>966279</v>
      </c>
      <c r="D496" s="1267">
        <f t="shared" si="8"/>
        <v>1031981</v>
      </c>
      <c r="E496" s="323">
        <f>SUM(D496/C496)</f>
        <v>1.0679948544881965</v>
      </c>
      <c r="F496" s="812"/>
    </row>
    <row r="497" spans="1:6" ht="12.75">
      <c r="A497" s="316"/>
      <c r="B497" s="341" t="s">
        <v>331</v>
      </c>
      <c r="C497" s="561">
        <f t="shared" si="8"/>
        <v>210225</v>
      </c>
      <c r="D497" s="1267">
        <f t="shared" si="8"/>
        <v>202053</v>
      </c>
      <c r="E497" s="323">
        <f>SUM(D497/C497)</f>
        <v>0.9611273635390652</v>
      </c>
      <c r="F497" s="812"/>
    </row>
    <row r="498" spans="1:6" ht="12.75">
      <c r="A498" s="316"/>
      <c r="B498" s="341" t="s">
        <v>332</v>
      </c>
      <c r="C498" s="561">
        <f t="shared" si="8"/>
        <v>289371</v>
      </c>
      <c r="D498" s="1267">
        <f t="shared" si="8"/>
        <v>293244</v>
      </c>
      <c r="E498" s="323">
        <f>SUM(D498/C498)</f>
        <v>1.0133842022870294</v>
      </c>
      <c r="F498" s="812"/>
    </row>
    <row r="499" spans="1:6" ht="12.75">
      <c r="A499" s="316"/>
      <c r="B499" s="342" t="s">
        <v>334</v>
      </c>
      <c r="C499" s="561">
        <f t="shared" si="8"/>
        <v>600</v>
      </c>
      <c r="D499" s="1267">
        <f t="shared" si="8"/>
        <v>600</v>
      </c>
      <c r="E499" s="323">
        <f>SUM(D499/C499)</f>
        <v>1</v>
      </c>
      <c r="F499" s="812"/>
    </row>
    <row r="500" spans="1:5" ht="13.5" thickBot="1">
      <c r="A500" s="316"/>
      <c r="B500" s="343" t="s">
        <v>333</v>
      </c>
      <c r="C500" s="561">
        <f t="shared" si="8"/>
        <v>0</v>
      </c>
      <c r="D500" s="1267">
        <f t="shared" si="8"/>
        <v>0</v>
      </c>
      <c r="E500" s="728"/>
    </row>
    <row r="501" spans="1:5" ht="13.5" thickBot="1">
      <c r="A501" s="316"/>
      <c r="B501" s="344" t="s">
        <v>60</v>
      </c>
      <c r="C501" s="787">
        <f>SUM(C496:C500)</f>
        <v>1466475</v>
      </c>
      <c r="D501" s="1269">
        <f>SUM(D496:D500)</f>
        <v>1527878</v>
      </c>
      <c r="E501" s="1193">
        <f>SUM(D501/C501)</f>
        <v>1.0418711536166658</v>
      </c>
    </row>
    <row r="502" spans="1:5" ht="12.75">
      <c r="A502" s="316"/>
      <c r="B502" s="341" t="s">
        <v>253</v>
      </c>
      <c r="C502" s="561">
        <f>SUM(C468+C435)</f>
        <v>14524</v>
      </c>
      <c r="D502" s="1267">
        <f>SUM(D468+D435)</f>
        <v>14581</v>
      </c>
      <c r="E502" s="323">
        <f>SUM(D502/C502)</f>
        <v>1.0039245386945745</v>
      </c>
    </row>
    <row r="503" spans="1:5" ht="12.75">
      <c r="A503" s="316"/>
      <c r="B503" s="341" t="s">
        <v>254</v>
      </c>
      <c r="C503" s="561">
        <f>SUM(C469)</f>
        <v>0</v>
      </c>
      <c r="D503" s="1267">
        <f>SUM(D469)</f>
        <v>0</v>
      </c>
      <c r="E503" s="323"/>
    </row>
    <row r="504" spans="1:5" ht="13.5" thickBot="1">
      <c r="A504" s="316"/>
      <c r="B504" s="343" t="s">
        <v>453</v>
      </c>
      <c r="C504" s="786"/>
      <c r="D504" s="1268"/>
      <c r="E504" s="728"/>
    </row>
    <row r="505" spans="1:5" ht="13.5" thickBot="1">
      <c r="A505" s="316"/>
      <c r="B505" s="345" t="s">
        <v>66</v>
      </c>
      <c r="C505" s="787">
        <f>SUM(C502:C504)</f>
        <v>14524</v>
      </c>
      <c r="D505" s="1269">
        <f>SUM(D502:D504)</f>
        <v>14581</v>
      </c>
      <c r="E505" s="1193">
        <f>SUM(D505/C505)</f>
        <v>1.0039245386945745</v>
      </c>
    </row>
    <row r="506" spans="1:5" ht="15.75" thickBot="1">
      <c r="A506" s="313"/>
      <c r="B506" s="346" t="s">
        <v>112</v>
      </c>
      <c r="C506" s="805">
        <f>SUM(C501+C505)</f>
        <v>1480999</v>
      </c>
      <c r="D506" s="1293">
        <f>SUM(D501+D505)</f>
        <v>1542459</v>
      </c>
      <c r="E506" s="1209">
        <f>SUM(D506/C506)</f>
        <v>1.0414990151917727</v>
      </c>
    </row>
    <row r="507" spans="1:5" ht="15">
      <c r="A507" s="228">
        <v>2985</v>
      </c>
      <c r="B507" s="231" t="s">
        <v>346</v>
      </c>
      <c r="C507" s="561"/>
      <c r="D507" s="1267"/>
      <c r="E507" s="323"/>
    </row>
    <row r="508" spans="1:5" ht="12" customHeight="1">
      <c r="A508" s="316"/>
      <c r="B508" s="318" t="s">
        <v>193</v>
      </c>
      <c r="C508" s="588"/>
      <c r="D508" s="1270"/>
      <c r="E508" s="323"/>
    </row>
    <row r="509" spans="1:5" ht="13.5" thickBot="1">
      <c r="A509" s="316"/>
      <c r="B509" s="319" t="s">
        <v>194</v>
      </c>
      <c r="C509" s="795"/>
      <c r="D509" s="1283"/>
      <c r="E509" s="728"/>
    </row>
    <row r="510" spans="1:5" ht="13.5" thickBot="1">
      <c r="A510" s="316"/>
      <c r="B510" s="320" t="s">
        <v>207</v>
      </c>
      <c r="C510" s="796"/>
      <c r="D510" s="1281"/>
      <c r="E510" s="1208"/>
    </row>
    <row r="511" spans="1:5" ht="12.75">
      <c r="A511" s="316"/>
      <c r="B511" s="318" t="s">
        <v>419</v>
      </c>
      <c r="C511" s="809"/>
      <c r="D511" s="1295"/>
      <c r="E511" s="323"/>
    </row>
    <row r="512" spans="1:5" ht="12.75">
      <c r="A512" s="316"/>
      <c r="B512" s="318" t="s">
        <v>196</v>
      </c>
      <c r="C512" s="561">
        <f>SUM(C513)</f>
        <v>9764</v>
      </c>
      <c r="D512" s="1267">
        <f>SUM(D513)</f>
        <v>12126</v>
      </c>
      <c r="E512" s="323">
        <f>SUM(D512/C512)</f>
        <v>1.24190905366653</v>
      </c>
    </row>
    <row r="513" spans="1:6" ht="12.75">
      <c r="A513" s="316"/>
      <c r="B513" s="324" t="s">
        <v>197</v>
      </c>
      <c r="C513" s="790">
        <v>9764</v>
      </c>
      <c r="D513" s="1273">
        <v>12126</v>
      </c>
      <c r="E513" s="323">
        <f>SUM(D513/C513)</f>
        <v>1.24190905366653</v>
      </c>
      <c r="F513" s="812"/>
    </row>
    <row r="514" spans="1:5" ht="12.75">
      <c r="A514" s="316"/>
      <c r="B514" s="324" t="s">
        <v>198</v>
      </c>
      <c r="C514" s="790"/>
      <c r="D514" s="1273"/>
      <c r="E514" s="323"/>
    </row>
    <row r="515" spans="1:5" ht="12.75">
      <c r="A515" s="316"/>
      <c r="B515" s="326" t="s">
        <v>199</v>
      </c>
      <c r="C515" s="561"/>
      <c r="D515" s="1267"/>
      <c r="E515" s="323"/>
    </row>
    <row r="516" spans="1:5" ht="12.75">
      <c r="A516" s="316"/>
      <c r="B516" s="326" t="s">
        <v>200</v>
      </c>
      <c r="C516" s="561"/>
      <c r="D516" s="1267"/>
      <c r="E516" s="323"/>
    </row>
    <row r="517" spans="1:6" ht="12.75">
      <c r="A517" s="316"/>
      <c r="B517" s="326" t="s">
        <v>201</v>
      </c>
      <c r="C517" s="561">
        <v>2636</v>
      </c>
      <c r="D517" s="1267">
        <v>3274</v>
      </c>
      <c r="E517" s="323">
        <f>SUM(D517/C517)</f>
        <v>1.2420333839150228</v>
      </c>
      <c r="F517" s="812"/>
    </row>
    <row r="518" spans="1:5" ht="12.75">
      <c r="A518" s="316"/>
      <c r="B518" s="326" t="s">
        <v>356</v>
      </c>
      <c r="C518" s="561"/>
      <c r="D518" s="1267"/>
      <c r="E518" s="323"/>
    </row>
    <row r="519" spans="1:5" ht="12.75">
      <c r="A519" s="316"/>
      <c r="B519" s="327" t="s">
        <v>473</v>
      </c>
      <c r="C519" s="561"/>
      <c r="D519" s="1267"/>
      <c r="E519" s="323"/>
    </row>
    <row r="520" spans="1:5" ht="13.5" thickBot="1">
      <c r="A520" s="316"/>
      <c r="B520" s="328" t="s">
        <v>202</v>
      </c>
      <c r="C520" s="561"/>
      <c r="D520" s="1267"/>
      <c r="E520" s="728"/>
    </row>
    <row r="521" spans="1:5" ht="13.5" thickBot="1">
      <c r="A521" s="316"/>
      <c r="B521" s="330" t="s">
        <v>352</v>
      </c>
      <c r="C521" s="787">
        <f>SUM(C512+C515+C516+C517+C520+C511+C518+C519)</f>
        <v>12400</v>
      </c>
      <c r="D521" s="1269">
        <f>SUM(D512+D515+D516+D517+D520+D511+D518+D519)</f>
        <v>15400</v>
      </c>
      <c r="E521" s="1193">
        <f>SUM(D521/C521)</f>
        <v>1.2419354838709677</v>
      </c>
    </row>
    <row r="522" spans="1:5" ht="13.5" thickBot="1">
      <c r="A522" s="316"/>
      <c r="B522" s="647" t="s">
        <v>232</v>
      </c>
      <c r="C522" s="791"/>
      <c r="D522" s="1274"/>
      <c r="E522" s="1208"/>
    </row>
    <row r="523" spans="1:5" ht="13.5" thickBot="1">
      <c r="A523" s="316"/>
      <c r="B523" s="332" t="s">
        <v>67</v>
      </c>
      <c r="C523" s="793">
        <f>SUM(C521+C510+C522)</f>
        <v>12400</v>
      </c>
      <c r="D523" s="1280">
        <f>SUM(D521+D510+D522)</f>
        <v>15400</v>
      </c>
      <c r="E523" s="1193">
        <f>SUM(D523/C523)</f>
        <v>1.2419354838709677</v>
      </c>
    </row>
    <row r="524" spans="1:5" ht="13.5" thickBot="1">
      <c r="A524" s="316"/>
      <c r="B524" s="131" t="s">
        <v>246</v>
      </c>
      <c r="C524" s="780"/>
      <c r="D524" s="1276"/>
      <c r="E524" s="1208"/>
    </row>
    <row r="525" spans="1:5" ht="13.5" thickBot="1">
      <c r="A525" s="316"/>
      <c r="B525" s="334" t="s">
        <v>68</v>
      </c>
      <c r="C525" s="781"/>
      <c r="D525" s="1277"/>
      <c r="E525" s="1208"/>
    </row>
    <row r="526" spans="1:5" ht="12.75">
      <c r="A526" s="316"/>
      <c r="B526" s="772" t="s">
        <v>444</v>
      </c>
      <c r="C526" s="562"/>
      <c r="D526" s="1278"/>
      <c r="E526" s="323"/>
    </row>
    <row r="527" spans="1:6" ht="13.5" thickBot="1">
      <c r="A527" s="316"/>
      <c r="B527" s="337" t="s">
        <v>480</v>
      </c>
      <c r="C527" s="786">
        <v>315956</v>
      </c>
      <c r="D527" s="1268">
        <v>378516</v>
      </c>
      <c r="E527" s="728">
        <f aca="true" t="shared" si="9" ref="E527:E532">SUM(D527/C527)</f>
        <v>1.1980022534783323</v>
      </c>
      <c r="F527" s="812"/>
    </row>
    <row r="528" spans="1:5" ht="13.5" thickBot="1">
      <c r="A528" s="316"/>
      <c r="B528" s="338" t="s">
        <v>61</v>
      </c>
      <c r="C528" s="784">
        <f>SUM(C526:C527)</f>
        <v>315956</v>
      </c>
      <c r="D528" s="1266">
        <f>SUM(D526:D527)</f>
        <v>378516</v>
      </c>
      <c r="E528" s="1193">
        <f t="shared" si="9"/>
        <v>1.1980022534783323</v>
      </c>
    </row>
    <row r="529" spans="1:5" ht="15.75" thickBot="1">
      <c r="A529" s="316"/>
      <c r="B529" s="340" t="s">
        <v>75</v>
      </c>
      <c r="C529" s="785">
        <f>SUM(C523+C525+C528)</f>
        <v>328356</v>
      </c>
      <c r="D529" s="1083">
        <f>SUM(D523+D525+D528)</f>
        <v>393916</v>
      </c>
      <c r="E529" s="1209">
        <f t="shared" si="9"/>
        <v>1.1996613431763086</v>
      </c>
    </row>
    <row r="530" spans="1:6" ht="12.75">
      <c r="A530" s="316"/>
      <c r="B530" s="341" t="s">
        <v>330</v>
      </c>
      <c r="C530" s="561">
        <v>123884</v>
      </c>
      <c r="D530" s="1267">
        <v>142652</v>
      </c>
      <c r="E530" s="323">
        <f t="shared" si="9"/>
        <v>1.15149656129928</v>
      </c>
      <c r="F530" s="812"/>
    </row>
    <row r="531" spans="1:6" ht="12.75">
      <c r="A531" s="316"/>
      <c r="B531" s="341" t="s">
        <v>331</v>
      </c>
      <c r="C531" s="561">
        <v>27427</v>
      </c>
      <c r="D531" s="1267">
        <v>29361</v>
      </c>
      <c r="E531" s="323">
        <f t="shared" si="9"/>
        <v>1.070514456557407</v>
      </c>
      <c r="F531" s="812"/>
    </row>
    <row r="532" spans="1:6" ht="12.75">
      <c r="A532" s="316"/>
      <c r="B532" s="341" t="s">
        <v>332</v>
      </c>
      <c r="C532" s="561">
        <v>172588</v>
      </c>
      <c r="D532" s="1267">
        <v>217446</v>
      </c>
      <c r="E532" s="323">
        <f t="shared" si="9"/>
        <v>1.259913783113542</v>
      </c>
      <c r="F532" s="812"/>
    </row>
    <row r="533" spans="1:5" ht="12.75">
      <c r="A533" s="316"/>
      <c r="B533" s="341" t="s">
        <v>334</v>
      </c>
      <c r="C533" s="561"/>
      <c r="D533" s="1267"/>
      <c r="E533" s="323"/>
    </row>
    <row r="534" spans="1:5" ht="13.5" thickBot="1">
      <c r="A534" s="316"/>
      <c r="B534" s="589" t="s">
        <v>333</v>
      </c>
      <c r="C534" s="786"/>
      <c r="D534" s="1268"/>
      <c r="E534" s="728"/>
    </row>
    <row r="535" spans="1:5" ht="12.75">
      <c r="A535" s="588"/>
      <c r="B535" s="830" t="s">
        <v>60</v>
      </c>
      <c r="C535" s="831">
        <f>SUM(C530:C534)</f>
        <v>323899</v>
      </c>
      <c r="D535" s="1296">
        <f>SUM(D530:D534)</f>
        <v>389459</v>
      </c>
      <c r="E535" s="1210">
        <f>SUM(D535/C535)</f>
        <v>1.202408775575102</v>
      </c>
    </row>
    <row r="536" spans="1:6" ht="12.75">
      <c r="A536" s="316"/>
      <c r="B536" s="586" t="s">
        <v>14</v>
      </c>
      <c r="C536" s="790">
        <v>79000</v>
      </c>
      <c r="D536" s="1273">
        <v>105176</v>
      </c>
      <c r="E536" s="323">
        <f>SUM(D536/C536)</f>
        <v>1.3313417721518988</v>
      </c>
      <c r="F536" s="1110"/>
    </row>
    <row r="537" spans="1:6" ht="12.75">
      <c r="A537" s="316"/>
      <c r="B537" s="828" t="s">
        <v>13</v>
      </c>
      <c r="C537" s="829">
        <v>46255</v>
      </c>
      <c r="D537" s="1297">
        <v>46255</v>
      </c>
      <c r="E537" s="1221">
        <f>SUM(D537/C537)</f>
        <v>1</v>
      </c>
      <c r="F537" s="1110"/>
    </row>
    <row r="538" spans="1:6" ht="12.75">
      <c r="A538" s="316"/>
      <c r="B538" s="341" t="s">
        <v>253</v>
      </c>
      <c r="C538" s="561">
        <v>4457</v>
      </c>
      <c r="D538" s="1267">
        <v>4457</v>
      </c>
      <c r="E538" s="323">
        <f>SUM(D538/C538)</f>
        <v>1</v>
      </c>
      <c r="F538" s="812"/>
    </row>
    <row r="539" spans="1:5" ht="12.75">
      <c r="A539" s="316"/>
      <c r="B539" s="341" t="s">
        <v>254</v>
      </c>
      <c r="C539" s="561"/>
      <c r="D539" s="1267"/>
      <c r="E539" s="323"/>
    </row>
    <row r="540" spans="1:5" ht="13.5" thickBot="1">
      <c r="A540" s="316"/>
      <c r="B540" s="343" t="s">
        <v>453</v>
      </c>
      <c r="C540" s="786"/>
      <c r="D540" s="1268"/>
      <c r="E540" s="728"/>
    </row>
    <row r="541" spans="1:5" ht="13.5" thickBot="1">
      <c r="A541" s="316"/>
      <c r="B541" s="345" t="s">
        <v>66</v>
      </c>
      <c r="C541" s="787">
        <f>SUM(C538:C540)</f>
        <v>4457</v>
      </c>
      <c r="D541" s="1269">
        <f>SUM(D538:D540)</f>
        <v>4457</v>
      </c>
      <c r="E541" s="1193">
        <f>SUM(D541/C541)</f>
        <v>1</v>
      </c>
    </row>
    <row r="542" spans="1:5" ht="15.75" thickBot="1">
      <c r="A542" s="313"/>
      <c r="B542" s="346" t="s">
        <v>112</v>
      </c>
      <c r="C542" s="785">
        <f>SUM(C535+C541)</f>
        <v>328356</v>
      </c>
      <c r="D542" s="1083">
        <f>SUM(D535+D541)</f>
        <v>393916</v>
      </c>
      <c r="E542" s="1209">
        <f>SUM(D542/C542)</f>
        <v>1.1996613431763086</v>
      </c>
    </row>
    <row r="543" spans="1:5" ht="15">
      <c r="A543" s="228">
        <v>2986</v>
      </c>
      <c r="B543" s="231" t="s">
        <v>416</v>
      </c>
      <c r="C543" s="561"/>
      <c r="D543" s="1267"/>
      <c r="E543" s="323"/>
    </row>
    <row r="544" spans="1:5" ht="12.75">
      <c r="A544" s="316"/>
      <c r="B544" s="318" t="s">
        <v>193</v>
      </c>
      <c r="C544" s="588"/>
      <c r="D544" s="1270"/>
      <c r="E544" s="323"/>
    </row>
    <row r="545" spans="1:6" ht="13.5" thickBot="1">
      <c r="A545" s="316"/>
      <c r="B545" s="319" t="s">
        <v>194</v>
      </c>
      <c r="C545" s="795">
        <v>0</v>
      </c>
      <c r="D545" s="1283"/>
      <c r="E545" s="728"/>
      <c r="F545" s="812"/>
    </row>
    <row r="546" spans="1:5" ht="13.5" thickBot="1">
      <c r="A546" s="316"/>
      <c r="B546" s="320" t="s">
        <v>207</v>
      </c>
      <c r="C546" s="796">
        <f>SUM(C545)</f>
        <v>0</v>
      </c>
      <c r="D546" s="1281"/>
      <c r="E546" s="1208"/>
    </row>
    <row r="547" spans="1:5" ht="12.75">
      <c r="A547" s="316"/>
      <c r="B547" s="318" t="s">
        <v>196</v>
      </c>
      <c r="C547" s="561">
        <f>SUM(C548:C549)</f>
        <v>13386</v>
      </c>
      <c r="D547" s="1267">
        <f>SUM(D548:D549)</f>
        <v>13386</v>
      </c>
      <c r="E547" s="323">
        <f>SUM(D547/C547)</f>
        <v>1</v>
      </c>
    </row>
    <row r="548" spans="1:6" ht="12.75">
      <c r="A548" s="316"/>
      <c r="B548" s="324" t="s">
        <v>197</v>
      </c>
      <c r="C548" s="790">
        <v>13386</v>
      </c>
      <c r="D548" s="1273">
        <v>13386</v>
      </c>
      <c r="E548" s="323">
        <f>SUM(D548/C548)</f>
        <v>1</v>
      </c>
      <c r="F548" s="812"/>
    </row>
    <row r="549" spans="1:5" ht="12.75">
      <c r="A549" s="316"/>
      <c r="B549" s="324" t="s">
        <v>198</v>
      </c>
      <c r="C549" s="790"/>
      <c r="D549" s="1273"/>
      <c r="E549" s="323"/>
    </row>
    <row r="550" spans="1:5" ht="12.75">
      <c r="A550" s="316"/>
      <c r="B550" s="326" t="s">
        <v>199</v>
      </c>
      <c r="C550" s="561"/>
      <c r="D550" s="1267"/>
      <c r="E550" s="323"/>
    </row>
    <row r="551" spans="1:5" ht="12.75">
      <c r="A551" s="316"/>
      <c r="B551" s="326" t="s">
        <v>200</v>
      </c>
      <c r="C551" s="561"/>
      <c r="D551" s="1267"/>
      <c r="E551" s="323"/>
    </row>
    <row r="552" spans="1:6" ht="12.75">
      <c r="A552" s="316"/>
      <c r="B552" s="326" t="s">
        <v>201</v>
      </c>
      <c r="C552" s="561">
        <v>3614</v>
      </c>
      <c r="D552" s="1267">
        <v>3614</v>
      </c>
      <c r="E552" s="323">
        <f>SUM(D552/C552)</f>
        <v>1</v>
      </c>
      <c r="F552" s="812"/>
    </row>
    <row r="553" spans="1:6" ht="12.75">
      <c r="A553" s="316"/>
      <c r="B553" s="326" t="s">
        <v>1070</v>
      </c>
      <c r="C553" s="561"/>
      <c r="D553" s="1267"/>
      <c r="E553" s="323"/>
      <c r="F553" s="812"/>
    </row>
    <row r="554" spans="1:5" ht="12.75">
      <c r="A554" s="316"/>
      <c r="B554" s="327" t="s">
        <v>473</v>
      </c>
      <c r="C554" s="561"/>
      <c r="D554" s="1267"/>
      <c r="E554" s="323"/>
    </row>
    <row r="555" spans="1:5" ht="13.5" thickBot="1">
      <c r="A555" s="316"/>
      <c r="B555" s="328" t="s">
        <v>202</v>
      </c>
      <c r="C555" s="561"/>
      <c r="D555" s="1267"/>
      <c r="E555" s="728"/>
    </row>
    <row r="556" spans="1:5" ht="13.5" thickBot="1">
      <c r="A556" s="316"/>
      <c r="B556" s="330" t="s">
        <v>352</v>
      </c>
      <c r="C556" s="787">
        <f>SUM(C547+C550+C551+C552+C555)</f>
        <v>17000</v>
      </c>
      <c r="D556" s="1269">
        <f>SUM(D547+D550+D551+D552+D555+D553+D554)</f>
        <v>17000</v>
      </c>
      <c r="E556" s="1193">
        <f>SUM(D556/C556)</f>
        <v>1</v>
      </c>
    </row>
    <row r="557" spans="1:5" ht="13.5" thickBot="1">
      <c r="A557" s="316"/>
      <c r="B557" s="647" t="s">
        <v>232</v>
      </c>
      <c r="C557" s="791"/>
      <c r="D557" s="1274"/>
      <c r="E557" s="1208"/>
    </row>
    <row r="558" spans="1:5" ht="13.5" thickBot="1">
      <c r="A558" s="316"/>
      <c r="B558" s="332" t="s">
        <v>67</v>
      </c>
      <c r="C558" s="793">
        <f>SUM(C556+C546+C557)</f>
        <v>17000</v>
      </c>
      <c r="D558" s="1280">
        <f>SUM(D556+D546+D557)</f>
        <v>17000</v>
      </c>
      <c r="E558" s="1193">
        <f>SUM(D558/C558)</f>
        <v>1</v>
      </c>
    </row>
    <row r="559" spans="1:5" ht="13.5" thickBot="1">
      <c r="A559" s="316"/>
      <c r="B559" s="131" t="s">
        <v>246</v>
      </c>
      <c r="C559" s="780"/>
      <c r="D559" s="1276"/>
      <c r="E559" s="1208"/>
    </row>
    <row r="560" spans="1:5" ht="13.5" thickBot="1">
      <c r="A560" s="316"/>
      <c r="B560" s="334" t="s">
        <v>68</v>
      </c>
      <c r="C560" s="781"/>
      <c r="D560" s="1277"/>
      <c r="E560" s="1208"/>
    </row>
    <row r="561" spans="1:5" ht="12.75">
      <c r="A561" s="316"/>
      <c r="B561" s="772" t="s">
        <v>444</v>
      </c>
      <c r="C561" s="562"/>
      <c r="D561" s="1278"/>
      <c r="E561" s="323"/>
    </row>
    <row r="562" spans="1:6" ht="13.5" thickBot="1">
      <c r="A562" s="316"/>
      <c r="B562" s="337" t="s">
        <v>480</v>
      </c>
      <c r="C562" s="786">
        <v>144849</v>
      </c>
      <c r="D562" s="1268">
        <v>181083</v>
      </c>
      <c r="E562" s="728">
        <f aca="true" t="shared" si="10" ref="E562:E567">SUM(D562/C562)</f>
        <v>1.2501501563697368</v>
      </c>
      <c r="F562" s="812"/>
    </row>
    <row r="563" spans="1:5" ht="13.5" thickBot="1">
      <c r="A563" s="316"/>
      <c r="B563" s="338" t="s">
        <v>61</v>
      </c>
      <c r="C563" s="784">
        <f>SUM(C561:C562)</f>
        <v>144849</v>
      </c>
      <c r="D563" s="1266">
        <f>SUM(D561:D562)</f>
        <v>181083</v>
      </c>
      <c r="E563" s="1193">
        <f t="shared" si="10"/>
        <v>1.2501501563697368</v>
      </c>
    </row>
    <row r="564" spans="1:5" ht="15.75" thickBot="1">
      <c r="A564" s="316"/>
      <c r="B564" s="340" t="s">
        <v>75</v>
      </c>
      <c r="C564" s="785">
        <f>SUM(C558+C560+C563)</f>
        <v>161849</v>
      </c>
      <c r="D564" s="1083">
        <f>SUM(D558+D560+D563)</f>
        <v>198083</v>
      </c>
      <c r="E564" s="1209">
        <f t="shared" si="10"/>
        <v>1.2238753405952463</v>
      </c>
    </row>
    <row r="565" spans="1:6" ht="12.75">
      <c r="A565" s="316"/>
      <c r="B565" s="341" t="s">
        <v>330</v>
      </c>
      <c r="C565" s="561">
        <v>50431</v>
      </c>
      <c r="D565" s="1267">
        <v>58261</v>
      </c>
      <c r="E565" s="323">
        <f t="shared" si="10"/>
        <v>1.1552616446233468</v>
      </c>
      <c r="F565" s="812"/>
    </row>
    <row r="566" spans="1:6" ht="12.75">
      <c r="A566" s="316"/>
      <c r="B566" s="341" t="s">
        <v>331</v>
      </c>
      <c r="C566" s="561">
        <v>10065</v>
      </c>
      <c r="D566" s="1267">
        <v>10530</v>
      </c>
      <c r="E566" s="323">
        <f t="shared" si="10"/>
        <v>1.0461997019374067</v>
      </c>
      <c r="F566" s="812"/>
    </row>
    <row r="567" spans="1:6" ht="12.75">
      <c r="A567" s="316"/>
      <c r="B567" s="341" t="s">
        <v>332</v>
      </c>
      <c r="C567" s="561">
        <v>98853</v>
      </c>
      <c r="D567" s="1267">
        <v>126792</v>
      </c>
      <c r="E567" s="323">
        <f t="shared" si="10"/>
        <v>1.2826317865922128</v>
      </c>
      <c r="F567" s="812"/>
    </row>
    <row r="568" spans="1:5" ht="12.75">
      <c r="A568" s="316"/>
      <c r="B568" s="341" t="s">
        <v>334</v>
      </c>
      <c r="C568" s="561"/>
      <c r="D568" s="1267"/>
      <c r="E568" s="323"/>
    </row>
    <row r="569" spans="1:5" ht="13.5" thickBot="1">
      <c r="A569" s="316"/>
      <c r="B569" s="589" t="s">
        <v>333</v>
      </c>
      <c r="C569" s="786"/>
      <c r="D569" s="1268"/>
      <c r="E569" s="728"/>
    </row>
    <row r="570" spans="1:5" ht="13.5" thickBot="1">
      <c r="A570" s="316"/>
      <c r="B570" s="344" t="s">
        <v>60</v>
      </c>
      <c r="C570" s="806">
        <f>SUM(C565:C569)</f>
        <v>159349</v>
      </c>
      <c r="D570" s="1298">
        <f>SUM(D565:D569)</f>
        <v>195583</v>
      </c>
      <c r="E570" s="1193">
        <f>SUM(D570/C570)</f>
        <v>1.2273876836378013</v>
      </c>
    </row>
    <row r="571" spans="1:6" ht="12.75">
      <c r="A571" s="316"/>
      <c r="B571" s="341" t="s">
        <v>253</v>
      </c>
      <c r="C571" s="561">
        <v>2500</v>
      </c>
      <c r="D571" s="1267">
        <v>2500</v>
      </c>
      <c r="E571" s="323">
        <f>SUM(D571/C571)</f>
        <v>1</v>
      </c>
      <c r="F571" s="812"/>
    </row>
    <row r="572" spans="1:5" ht="12.75">
      <c r="A572" s="316"/>
      <c r="B572" s="341" t="s">
        <v>254</v>
      </c>
      <c r="C572" s="561"/>
      <c r="D572" s="1267"/>
      <c r="E572" s="323"/>
    </row>
    <row r="573" spans="1:5" ht="13.5" thickBot="1">
      <c r="A573" s="316"/>
      <c r="B573" s="343" t="s">
        <v>453</v>
      </c>
      <c r="C573" s="786"/>
      <c r="D573" s="1268"/>
      <c r="E573" s="728"/>
    </row>
    <row r="574" spans="1:5" ht="13.5" thickBot="1">
      <c r="A574" s="316"/>
      <c r="B574" s="345" t="s">
        <v>66</v>
      </c>
      <c r="C574" s="787">
        <f>SUM(C571:C573)</f>
        <v>2500</v>
      </c>
      <c r="D574" s="1269">
        <f>SUM(D571:D573)</f>
        <v>2500</v>
      </c>
      <c r="E574" s="1193">
        <f>SUM(D574/C574)</f>
        <v>1</v>
      </c>
    </row>
    <row r="575" spans="1:5" ht="15.75" thickBot="1">
      <c r="A575" s="313"/>
      <c r="B575" s="346" t="s">
        <v>112</v>
      </c>
      <c r="C575" s="785">
        <f>SUM(C574,C570)</f>
        <v>161849</v>
      </c>
      <c r="D575" s="1083">
        <f>SUM(D574,D570)</f>
        <v>198083</v>
      </c>
      <c r="E575" s="1209">
        <f>SUM(D575/C575)</f>
        <v>1.2238753405952463</v>
      </c>
    </row>
    <row r="576" spans="1:5" ht="15">
      <c r="A576" s="228">
        <v>2991</v>
      </c>
      <c r="B576" s="231" t="s">
        <v>208</v>
      </c>
      <c r="C576" s="794"/>
      <c r="D576" s="1282"/>
      <c r="E576" s="323"/>
    </row>
    <row r="577" spans="1:5" ht="12.75">
      <c r="A577" s="316"/>
      <c r="B577" s="318" t="s">
        <v>193</v>
      </c>
      <c r="C577" s="588"/>
      <c r="D577" s="1270"/>
      <c r="E577" s="323"/>
    </row>
    <row r="578" spans="1:6" ht="13.5" thickBot="1">
      <c r="A578" s="316"/>
      <c r="B578" s="319" t="s">
        <v>194</v>
      </c>
      <c r="C578" s="786">
        <f>SUM(C475+C509+C374+C545)</f>
        <v>0</v>
      </c>
      <c r="D578" s="1268">
        <f>SUM(D475+D509+D374+D545)</f>
        <v>0</v>
      </c>
      <c r="E578" s="728"/>
      <c r="F578" s="812"/>
    </row>
    <row r="579" spans="1:5" ht="13.5" thickBot="1">
      <c r="A579" s="316"/>
      <c r="B579" s="320" t="s">
        <v>207</v>
      </c>
      <c r="C579" s="801">
        <f>SUM(C578)</f>
        <v>0</v>
      </c>
      <c r="D579" s="1299">
        <f>SUM(D578)</f>
        <v>0</v>
      </c>
      <c r="E579" s="1208"/>
    </row>
    <row r="580" spans="1:5" ht="12.75">
      <c r="A580" s="316"/>
      <c r="B580" s="318" t="s">
        <v>421</v>
      </c>
      <c r="C580" s="561">
        <f>SUM(C511)</f>
        <v>0</v>
      </c>
      <c r="D580" s="1267">
        <f>SUM(D511)</f>
        <v>0</v>
      </c>
      <c r="E580" s="323"/>
    </row>
    <row r="581" spans="1:5" ht="12.75">
      <c r="A581" s="316"/>
      <c r="B581" s="318" t="s">
        <v>196</v>
      </c>
      <c r="C581" s="561">
        <f>SUM(C512+C477+C376+C547)</f>
        <v>74917</v>
      </c>
      <c r="D581" s="1267">
        <f>SUM(D512+D477+D376+D547)</f>
        <v>70950</v>
      </c>
      <c r="E581" s="323">
        <f aca="true" t="shared" si="11" ref="E581:E587">SUM(D581/C581)</f>
        <v>0.9470480665269565</v>
      </c>
    </row>
    <row r="582" spans="1:6" ht="12.75">
      <c r="A582" s="316"/>
      <c r="B582" s="324" t="s">
        <v>197</v>
      </c>
      <c r="C582" s="790">
        <f>SUM(C513+C478+C377+C548)</f>
        <v>23150</v>
      </c>
      <c r="D582" s="1273">
        <f>SUM(D513+D478+D377+D548)</f>
        <v>29077</v>
      </c>
      <c r="E582" s="323">
        <f t="shared" si="11"/>
        <v>1.2560259179265658</v>
      </c>
      <c r="F582" s="812"/>
    </row>
    <row r="583" spans="1:6" ht="12.75">
      <c r="A583" s="316"/>
      <c r="B583" s="324" t="s">
        <v>198</v>
      </c>
      <c r="C583" s="790">
        <f aca="true" t="shared" si="12" ref="C583:D585">SUM(C514+C479+C378)</f>
        <v>51767</v>
      </c>
      <c r="D583" s="1273">
        <f t="shared" si="12"/>
        <v>41873</v>
      </c>
      <c r="E583" s="323">
        <f t="shared" si="11"/>
        <v>0.8088743794309116</v>
      </c>
      <c r="F583" s="812"/>
    </row>
    <row r="584" spans="1:6" ht="12.75">
      <c r="A584" s="316"/>
      <c r="B584" s="326" t="s">
        <v>199</v>
      </c>
      <c r="C584" s="561">
        <f t="shared" si="12"/>
        <v>8845</v>
      </c>
      <c r="D584" s="1267">
        <f t="shared" si="12"/>
        <v>8845</v>
      </c>
      <c r="E584" s="323">
        <f t="shared" si="11"/>
        <v>1</v>
      </c>
      <c r="F584" s="812"/>
    </row>
    <row r="585" spans="1:6" ht="12.75">
      <c r="A585" s="316"/>
      <c r="B585" s="326" t="s">
        <v>200</v>
      </c>
      <c r="C585" s="561">
        <f t="shared" si="12"/>
        <v>182189</v>
      </c>
      <c r="D585" s="1267">
        <f t="shared" si="12"/>
        <v>194715</v>
      </c>
      <c r="E585" s="323">
        <f t="shared" si="11"/>
        <v>1.0687527787078255</v>
      </c>
      <c r="F585" s="812"/>
    </row>
    <row r="586" spans="1:6" ht="12.75">
      <c r="A586" s="316"/>
      <c r="B586" s="326" t="s">
        <v>201</v>
      </c>
      <c r="C586" s="561">
        <f>SUM(C517+C482+C381+C552)</f>
        <v>66202</v>
      </c>
      <c r="D586" s="1267">
        <f>SUM(D517+D482+D381+D552)</f>
        <v>68458</v>
      </c>
      <c r="E586" s="323">
        <f t="shared" si="11"/>
        <v>1.0340775203166068</v>
      </c>
      <c r="F586" s="812"/>
    </row>
    <row r="587" spans="1:5" ht="12.75">
      <c r="A587" s="316"/>
      <c r="B587" s="326" t="s">
        <v>356</v>
      </c>
      <c r="C587" s="561">
        <f>C483+C518</f>
        <v>4401</v>
      </c>
      <c r="D587" s="1267">
        <f>D483+D518+D553</f>
        <v>4401</v>
      </c>
      <c r="E587" s="323">
        <f t="shared" si="11"/>
        <v>1</v>
      </c>
    </row>
    <row r="588" spans="1:5" ht="12.75">
      <c r="A588" s="316"/>
      <c r="B588" s="327" t="s">
        <v>473</v>
      </c>
      <c r="C588" s="561">
        <f>SUM(C519+C484+C383)</f>
        <v>0</v>
      </c>
      <c r="D588" s="1267">
        <f>SUM(D519+D484+D383+D554)</f>
        <v>0</v>
      </c>
      <c r="E588" s="323"/>
    </row>
    <row r="589" spans="1:5" ht="13.5" thickBot="1">
      <c r="A589" s="316"/>
      <c r="B589" s="328" t="s">
        <v>202</v>
      </c>
      <c r="C589" s="561">
        <f>SUM(C520+C485+C384)</f>
        <v>0</v>
      </c>
      <c r="D589" s="1267">
        <f>SUM(D520+D485+D384+D555)</f>
        <v>0</v>
      </c>
      <c r="E589" s="728"/>
    </row>
    <row r="590" spans="1:5" ht="13.5" thickBot="1">
      <c r="A590" s="316"/>
      <c r="B590" s="330" t="s">
        <v>352</v>
      </c>
      <c r="C590" s="787">
        <f>SUM(C581+C584+C585+C586+C589+C587+C588+C580)</f>
        <v>336554</v>
      </c>
      <c r="D590" s="1269">
        <f>SUM(D581+D584+D585+D586+D589+D587+D588+D580)</f>
        <v>347369</v>
      </c>
      <c r="E590" s="1209">
        <f>SUM(D590/C590)</f>
        <v>1.0321345163034759</v>
      </c>
    </row>
    <row r="591" spans="1:5" ht="13.5" thickBot="1">
      <c r="A591" s="316"/>
      <c r="B591" s="647" t="s">
        <v>232</v>
      </c>
      <c r="C591" s="787">
        <f>SUM(C522)</f>
        <v>0</v>
      </c>
      <c r="D591" s="1269">
        <f>SUM(D522)</f>
        <v>0</v>
      </c>
      <c r="E591" s="1208"/>
    </row>
    <row r="592" spans="1:5" ht="13.5" thickBot="1">
      <c r="A592" s="316"/>
      <c r="B592" s="332" t="s">
        <v>67</v>
      </c>
      <c r="C592" s="792">
        <f>SUM(C590+C579+C591)</f>
        <v>336554</v>
      </c>
      <c r="D592" s="1275">
        <f>SUM(D590+D579+D591)</f>
        <v>347369</v>
      </c>
      <c r="E592" s="1193">
        <f>SUM(D592/C592)</f>
        <v>1.0321345163034759</v>
      </c>
    </row>
    <row r="593" spans="1:5" ht="12.75">
      <c r="A593" s="316"/>
      <c r="B593" s="810" t="s">
        <v>487</v>
      </c>
      <c r="C593" s="782">
        <f>SUM(C387)</f>
        <v>0</v>
      </c>
      <c r="D593" s="1289">
        <f>SUM(D387)</f>
        <v>0</v>
      </c>
      <c r="E593" s="323"/>
    </row>
    <row r="594" spans="1:5" ht="13.5" thickBot="1">
      <c r="A594" s="316"/>
      <c r="B594" s="148" t="s">
        <v>246</v>
      </c>
      <c r="C594" s="780">
        <f>SUM(C524+C388)</f>
        <v>0</v>
      </c>
      <c r="D594" s="1276">
        <f>SUM(D524+D388)</f>
        <v>0</v>
      </c>
      <c r="E594" s="728"/>
    </row>
    <row r="595" spans="1:5" ht="13.5" thickBot="1">
      <c r="A595" s="316"/>
      <c r="B595" s="334" t="s">
        <v>68</v>
      </c>
      <c r="C595" s="802">
        <f>SUM(C593+C594)</f>
        <v>0</v>
      </c>
      <c r="D595" s="1290">
        <f>SUM(D593+D594)</f>
        <v>0</v>
      </c>
      <c r="E595" s="1208"/>
    </row>
    <row r="596" spans="1:5" ht="12.75">
      <c r="A596" s="316"/>
      <c r="B596" s="772" t="s">
        <v>444</v>
      </c>
      <c r="C596" s="562">
        <f>SUM(C526+C489+C390)</f>
        <v>0</v>
      </c>
      <c r="D596" s="1278">
        <f>SUM(D526+D489+D390+D561)</f>
        <v>0</v>
      </c>
      <c r="E596" s="323"/>
    </row>
    <row r="597" spans="1:6" ht="12.75">
      <c r="A597" s="316"/>
      <c r="B597" s="336" t="s">
        <v>480</v>
      </c>
      <c r="C597" s="561">
        <f>SUM(C527+C490+C391+C562)</f>
        <v>4046450</v>
      </c>
      <c r="D597" s="1267">
        <f>SUM(D527+D490+D391+D562)</f>
        <v>4292160</v>
      </c>
      <c r="E597" s="323">
        <f>SUM(D597/C597)</f>
        <v>1.0607223615761965</v>
      </c>
      <c r="F597" s="812"/>
    </row>
    <row r="598" spans="1:6" ht="13.5" thickBot="1">
      <c r="A598" s="316"/>
      <c r="B598" s="337" t="s">
        <v>483</v>
      </c>
      <c r="C598" s="786">
        <f>SUM(C491+C392)</f>
        <v>406402</v>
      </c>
      <c r="D598" s="1268">
        <f>SUM(D491+D392)</f>
        <v>417038</v>
      </c>
      <c r="E598" s="728">
        <f>SUM(D598/C598)</f>
        <v>1.0261711310475834</v>
      </c>
      <c r="F598" s="812"/>
    </row>
    <row r="599" spans="1:5" ht="13.5" thickBot="1">
      <c r="A599" s="316"/>
      <c r="B599" s="338" t="s">
        <v>61</v>
      </c>
      <c r="C599" s="784">
        <f>SUM(C596:C598)</f>
        <v>4452852</v>
      </c>
      <c r="D599" s="1266">
        <f>SUM(D596:D598)</f>
        <v>4709198</v>
      </c>
      <c r="E599" s="1193">
        <f>SUM(D599/C599)</f>
        <v>1.0575689468232943</v>
      </c>
    </row>
    <row r="600" spans="1:5" ht="13.5" thickBot="1">
      <c r="A600" s="316"/>
      <c r="B600" s="251" t="s">
        <v>444</v>
      </c>
      <c r="C600" s="780">
        <f>SUM(C494)</f>
        <v>0</v>
      </c>
      <c r="D600" s="1276">
        <f>SUM(D494)</f>
        <v>0</v>
      </c>
      <c r="E600" s="1208"/>
    </row>
    <row r="601" spans="1:5" ht="13.5" thickBot="1">
      <c r="A601" s="316"/>
      <c r="B601" s="338" t="s">
        <v>63</v>
      </c>
      <c r="C601" s="784">
        <f>SUM(C600)</f>
        <v>0</v>
      </c>
      <c r="D601" s="1266">
        <f>SUM(D600)</f>
        <v>0</v>
      </c>
      <c r="E601" s="1208"/>
    </row>
    <row r="602" spans="1:5" ht="15.75" thickBot="1">
      <c r="A602" s="316"/>
      <c r="B602" s="340" t="s">
        <v>75</v>
      </c>
      <c r="C602" s="785">
        <f>SUM(C592+C595+C599+C601)</f>
        <v>4789406</v>
      </c>
      <c r="D602" s="1083">
        <f>SUM(D592+D595+D599+D601)</f>
        <v>5056567</v>
      </c>
      <c r="E602" s="1209">
        <f>SUM(D602/C602)</f>
        <v>1.055781656430881</v>
      </c>
    </row>
    <row r="603" spans="1:6" ht="12.75">
      <c r="A603" s="316"/>
      <c r="B603" s="341" t="s">
        <v>330</v>
      </c>
      <c r="C603" s="561">
        <f aca="true" t="shared" si="13" ref="C603:D605">SUM(C530+C496+C397+C565)</f>
        <v>2564142</v>
      </c>
      <c r="D603" s="1267">
        <f t="shared" si="13"/>
        <v>2731418</v>
      </c>
      <c r="E603" s="323">
        <f>SUM(D603/C603)</f>
        <v>1.0652366366605281</v>
      </c>
      <c r="F603" s="812"/>
    </row>
    <row r="604" spans="1:6" ht="12.75">
      <c r="A604" s="316"/>
      <c r="B604" s="341" t="s">
        <v>331</v>
      </c>
      <c r="C604" s="561">
        <f t="shared" si="13"/>
        <v>552810</v>
      </c>
      <c r="D604" s="1267">
        <f t="shared" si="13"/>
        <v>534111</v>
      </c>
      <c r="E604" s="323">
        <f>SUM(D604/C604)</f>
        <v>0.9661746350463993</v>
      </c>
      <c r="F604" s="812"/>
    </row>
    <row r="605" spans="1:6" ht="12.75">
      <c r="A605" s="316"/>
      <c r="B605" s="341" t="s">
        <v>332</v>
      </c>
      <c r="C605" s="561">
        <f t="shared" si="13"/>
        <v>1625332</v>
      </c>
      <c r="D605" s="1267">
        <f t="shared" si="13"/>
        <v>1739899</v>
      </c>
      <c r="E605" s="323">
        <f>SUM(D605/C605)</f>
        <v>1.070488367914986</v>
      </c>
      <c r="F605" s="812"/>
    </row>
    <row r="606" spans="1:6" ht="12.75">
      <c r="A606" s="316"/>
      <c r="B606" s="342" t="s">
        <v>334</v>
      </c>
      <c r="C606" s="561">
        <f>SUM(C465)</f>
        <v>600</v>
      </c>
      <c r="D606" s="1267">
        <f>SUM(D465)</f>
        <v>600</v>
      </c>
      <c r="E606" s="323">
        <f>SUM(D606/C606)</f>
        <v>1</v>
      </c>
      <c r="F606" s="812"/>
    </row>
    <row r="607" spans="1:5" ht="13.5" thickBot="1">
      <c r="A607" s="316"/>
      <c r="B607" s="343" t="s">
        <v>333</v>
      </c>
      <c r="C607" s="561">
        <f>SUM(C534+C500+C401)</f>
        <v>0</v>
      </c>
      <c r="D607" s="1267">
        <f>SUM(D534+D500+D401)</f>
        <v>0</v>
      </c>
      <c r="E607" s="728"/>
    </row>
    <row r="608" spans="1:5" ht="13.5" thickBot="1">
      <c r="A608" s="316"/>
      <c r="B608" s="344" t="s">
        <v>60</v>
      </c>
      <c r="C608" s="787">
        <f>SUM(C603:C607)</f>
        <v>4742884</v>
      </c>
      <c r="D608" s="1269">
        <f>SUM(D603:D607)</f>
        <v>5006028</v>
      </c>
      <c r="E608" s="1193">
        <f>SUM(D608/C608)</f>
        <v>1.055481854500342</v>
      </c>
    </row>
    <row r="609" spans="1:6" ht="12.75">
      <c r="A609" s="316"/>
      <c r="B609" s="341" t="s">
        <v>253</v>
      </c>
      <c r="C609" s="561">
        <f>SUM(C403+C502+C538+C571)</f>
        <v>46522</v>
      </c>
      <c r="D609" s="1267">
        <f>SUM(D403+D502+D538+D571)</f>
        <v>50539</v>
      </c>
      <c r="E609" s="323">
        <f>SUM(D609/C609)</f>
        <v>1.0863462447874124</v>
      </c>
      <c r="F609" s="812"/>
    </row>
    <row r="610" spans="1:5" ht="12.75">
      <c r="A610" s="316"/>
      <c r="B610" s="341" t="s">
        <v>254</v>
      </c>
      <c r="C610" s="561">
        <f>SUM(C539+C503+C404)</f>
        <v>0</v>
      </c>
      <c r="D610" s="1267">
        <f>SUM(D539+D503+D404)</f>
        <v>0</v>
      </c>
      <c r="E610" s="323"/>
    </row>
    <row r="611" spans="1:5" ht="13.5" thickBot="1">
      <c r="A611" s="316"/>
      <c r="B611" s="343" t="s">
        <v>453</v>
      </c>
      <c r="C611" s="786"/>
      <c r="D611" s="1268"/>
      <c r="E611" s="728"/>
    </row>
    <row r="612" spans="1:7" ht="13.5" thickBot="1">
      <c r="A612" s="316"/>
      <c r="B612" s="345" t="s">
        <v>66</v>
      </c>
      <c r="C612" s="787">
        <f>SUM(C609:C611)</f>
        <v>46522</v>
      </c>
      <c r="D612" s="1269">
        <f>SUM(D609:D611)</f>
        <v>50539</v>
      </c>
      <c r="E612" s="1193">
        <f>SUM(D612/C612)</f>
        <v>1.0863462447874124</v>
      </c>
      <c r="G612" s="1241"/>
    </row>
    <row r="613" spans="1:7" ht="15.75" thickBot="1">
      <c r="A613" s="313"/>
      <c r="B613" s="346" t="s">
        <v>112</v>
      </c>
      <c r="C613" s="785">
        <f>SUM(C608+C612)</f>
        <v>4789406</v>
      </c>
      <c r="D613" s="1083">
        <f>SUM(D608+D612)</f>
        <v>5056567</v>
      </c>
      <c r="E613" s="1209">
        <f>SUM(D613/C613)</f>
        <v>1.055781656430881</v>
      </c>
      <c r="G613" s="1242"/>
    </row>
  </sheetData>
  <sheetProtection/>
  <mergeCells count="7">
    <mergeCell ref="A2:E2"/>
    <mergeCell ref="E5:E7"/>
    <mergeCell ref="A1:E1"/>
    <mergeCell ref="B5:B7"/>
    <mergeCell ref="A5:A7"/>
    <mergeCell ref="C5:C7"/>
    <mergeCell ref="D5:D7"/>
  </mergeCells>
  <printOptions horizontalCentered="1" verticalCentered="1"/>
  <pageMargins left="0" right="0" top="0.984251968503937" bottom="0.787401574803149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6" max="255" man="1"/>
    <brk id="272" max="255" man="1"/>
    <brk id="339" max="255" man="1"/>
    <brk id="407" max="255" man="1"/>
    <brk id="472" max="255" man="1"/>
    <brk id="542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7"/>
  <sheetViews>
    <sheetView showZeros="0" zoomScalePageLayoutView="0" workbookViewId="0" topLeftCell="A1">
      <selection activeCell="C43" sqref="C43"/>
    </sheetView>
  </sheetViews>
  <sheetFormatPr defaultColWidth="9.00390625" defaultRowHeight="12.75"/>
  <cols>
    <col min="1" max="1" width="6.875" style="355" customWidth="1"/>
    <col min="2" max="2" width="50.125" style="352" customWidth="1"/>
    <col min="3" max="4" width="13.875" style="352" customWidth="1"/>
    <col min="5" max="5" width="8.875" style="352" customWidth="1"/>
    <col min="6" max="6" width="28.25390625" style="352" customWidth="1"/>
    <col min="7" max="16384" width="9.125" style="352" customWidth="1"/>
  </cols>
  <sheetData>
    <row r="1" spans="1:5" ht="12">
      <c r="A1" s="1360" t="s">
        <v>322</v>
      </c>
      <c r="B1" s="1361"/>
      <c r="C1" s="1362"/>
      <c r="D1" s="1362"/>
      <c r="E1" s="1362"/>
    </row>
    <row r="2" spans="1:5" ht="12.75">
      <c r="A2" s="1360" t="s">
        <v>1088</v>
      </c>
      <c r="B2" s="1361"/>
      <c r="C2" s="1362"/>
      <c r="D2" s="1362"/>
      <c r="E2" s="1362"/>
    </row>
    <row r="3" spans="1:2" s="354" customFormat="1" ht="11.25" customHeight="1">
      <c r="A3" s="353"/>
      <c r="B3" s="353"/>
    </row>
    <row r="4" spans="3:5" ht="11.25" customHeight="1">
      <c r="C4" s="356"/>
      <c r="D4" s="356"/>
      <c r="E4" s="356" t="s">
        <v>183</v>
      </c>
    </row>
    <row r="5" spans="1:5" s="359" customFormat="1" ht="11.25" customHeight="1">
      <c r="A5" s="357"/>
      <c r="B5" s="358"/>
      <c r="C5" s="1355" t="s">
        <v>1054</v>
      </c>
      <c r="D5" s="1355" t="s">
        <v>1084</v>
      </c>
      <c r="E5" s="1358" t="s">
        <v>1111</v>
      </c>
    </row>
    <row r="6" spans="1:5" s="359" customFormat="1" ht="12" customHeight="1">
      <c r="A6" s="360" t="s">
        <v>281</v>
      </c>
      <c r="B6" s="361" t="s">
        <v>293</v>
      </c>
      <c r="C6" s="1356"/>
      <c r="D6" s="1356"/>
      <c r="E6" s="1358"/>
    </row>
    <row r="7" spans="1:5" s="359" customFormat="1" ht="12.75" customHeight="1" thickBot="1">
      <c r="A7" s="362"/>
      <c r="B7" s="363"/>
      <c r="C7" s="1357"/>
      <c r="D7" s="1357"/>
      <c r="E7" s="1359"/>
    </row>
    <row r="8" spans="1:5" s="359" customFormat="1" ht="12" customHeight="1">
      <c r="A8" s="364" t="s">
        <v>165</v>
      </c>
      <c r="B8" s="365" t="s">
        <v>166</v>
      </c>
      <c r="C8" s="366" t="s">
        <v>167</v>
      </c>
      <c r="D8" s="366" t="s">
        <v>168</v>
      </c>
      <c r="E8" s="366" t="s">
        <v>169</v>
      </c>
    </row>
    <row r="9" spans="1:5" ht="12" customHeight="1">
      <c r="A9" s="357">
        <v>3010</v>
      </c>
      <c r="B9" s="367" t="s">
        <v>51</v>
      </c>
      <c r="C9" s="368">
        <f>SUM(C19)</f>
        <v>8720</v>
      </c>
      <c r="D9" s="368">
        <f>SUM(D19)</f>
        <v>15008</v>
      </c>
      <c r="E9" s="369">
        <f>SUM(D9/C9)</f>
        <v>1.7211009174311926</v>
      </c>
    </row>
    <row r="10" spans="1:5" ht="12" customHeight="1">
      <c r="A10" s="75">
        <v>3011</v>
      </c>
      <c r="B10" s="370" t="s">
        <v>114</v>
      </c>
      <c r="C10" s="368"/>
      <c r="D10" s="368"/>
      <c r="E10" s="369"/>
    </row>
    <row r="11" spans="1:5" ht="12" customHeight="1">
      <c r="A11" s="371"/>
      <c r="B11" s="372" t="s">
        <v>115</v>
      </c>
      <c r="C11" s="300">
        <v>2400</v>
      </c>
      <c r="D11" s="300">
        <v>2475</v>
      </c>
      <c r="E11" s="1194">
        <f>SUM(D11/C11)</f>
        <v>1.03125</v>
      </c>
    </row>
    <row r="12" spans="1:5" ht="12" customHeight="1">
      <c r="A12" s="371"/>
      <c r="B12" s="183" t="s">
        <v>300</v>
      </c>
      <c r="C12" s="300">
        <v>520</v>
      </c>
      <c r="D12" s="300">
        <v>533</v>
      </c>
      <c r="E12" s="1194">
        <f>SUM(D12/C12)</f>
        <v>1.025</v>
      </c>
    </row>
    <row r="13" spans="1:5" ht="12" customHeight="1">
      <c r="A13" s="294"/>
      <c r="B13" s="373" t="s">
        <v>286</v>
      </c>
      <c r="C13" s="300">
        <v>4800</v>
      </c>
      <c r="D13" s="300">
        <v>5000</v>
      </c>
      <c r="E13" s="1194">
        <f>SUM(D13/C13)</f>
        <v>1.0416666666666667</v>
      </c>
    </row>
    <row r="14" spans="1:5" ht="12" customHeight="1">
      <c r="A14" s="371"/>
      <c r="B14" s="301" t="s">
        <v>120</v>
      </c>
      <c r="C14" s="300"/>
      <c r="D14" s="300"/>
      <c r="E14" s="1194"/>
    </row>
    <row r="15" spans="1:5" ht="12" customHeight="1">
      <c r="A15" s="371"/>
      <c r="B15" s="183" t="s">
        <v>295</v>
      </c>
      <c r="C15" s="374"/>
      <c r="D15" s="374"/>
      <c r="E15" s="1194"/>
    </row>
    <row r="16" spans="1:5" ht="12" customHeight="1">
      <c r="A16" s="294"/>
      <c r="B16" s="372" t="s">
        <v>255</v>
      </c>
      <c r="C16" s="300">
        <v>1000</v>
      </c>
      <c r="D16" s="300">
        <v>7000</v>
      </c>
      <c r="E16" s="1194">
        <f>SUM(D16/C16)</f>
        <v>7</v>
      </c>
    </row>
    <row r="17" spans="1:5" ht="12" customHeight="1">
      <c r="A17" s="294"/>
      <c r="B17" s="74" t="s">
        <v>256</v>
      </c>
      <c r="C17" s="374"/>
      <c r="D17" s="1135"/>
      <c r="E17" s="1194"/>
    </row>
    <row r="18" spans="1:5" ht="12" customHeight="1" thickBot="1">
      <c r="A18" s="371"/>
      <c r="B18" s="375" t="s">
        <v>274</v>
      </c>
      <c r="C18" s="376"/>
      <c r="D18" s="1067"/>
      <c r="E18" s="1198"/>
    </row>
    <row r="19" spans="1:5" ht="12" customHeight="1" thickBot="1">
      <c r="A19" s="362"/>
      <c r="B19" s="377" t="s">
        <v>279</v>
      </c>
      <c r="C19" s="378">
        <f>SUM(C11:C18)</f>
        <v>8720</v>
      </c>
      <c r="D19" s="1085">
        <f>SUM(D11:D18)</f>
        <v>15008</v>
      </c>
      <c r="E19" s="1197">
        <f>SUM(D19/C19)</f>
        <v>1.7211009174311926</v>
      </c>
    </row>
    <row r="20" spans="1:5" s="359" customFormat="1" ht="12" customHeight="1">
      <c r="A20" s="379">
        <v>3020</v>
      </c>
      <c r="B20" s="213" t="s">
        <v>91</v>
      </c>
      <c r="C20" s="380">
        <f>SUM(C30+C60+C40+C50)</f>
        <v>1977713</v>
      </c>
      <c r="D20" s="1142">
        <f>SUM(D30+D60+D40+D50)</f>
        <v>2060676</v>
      </c>
      <c r="E20" s="1195">
        <f>SUM(D20/C20)</f>
        <v>1.0419489582158787</v>
      </c>
    </row>
    <row r="21" spans="1:5" s="359" customFormat="1" ht="12" customHeight="1">
      <c r="A21" s="360">
        <v>3021</v>
      </c>
      <c r="B21" s="381" t="s">
        <v>368</v>
      </c>
      <c r="C21" s="368"/>
      <c r="D21" s="1133"/>
      <c r="E21" s="369"/>
    </row>
    <row r="22" spans="1:5" ht="12" customHeight="1">
      <c r="A22" s="371"/>
      <c r="B22" s="372" t="s">
        <v>115</v>
      </c>
      <c r="C22" s="300">
        <v>1237804</v>
      </c>
      <c r="D22" s="1134">
        <v>1349931</v>
      </c>
      <c r="E22" s="1194">
        <f>SUM(D22/C22)</f>
        <v>1.090585423863552</v>
      </c>
    </row>
    <row r="23" spans="1:5" ht="12" customHeight="1">
      <c r="A23" s="371"/>
      <c r="B23" s="183" t="s">
        <v>300</v>
      </c>
      <c r="C23" s="300">
        <v>266101</v>
      </c>
      <c r="D23" s="1134">
        <v>259509</v>
      </c>
      <c r="E23" s="1194">
        <f>SUM(D23/C23)</f>
        <v>0.9752274512309236</v>
      </c>
    </row>
    <row r="24" spans="1:5" ht="12" customHeight="1">
      <c r="A24" s="294"/>
      <c r="B24" s="373" t="s">
        <v>286</v>
      </c>
      <c r="C24" s="300">
        <v>247508</v>
      </c>
      <c r="D24" s="1134">
        <v>260000</v>
      </c>
      <c r="E24" s="1194">
        <f>SUM(D24/C24)</f>
        <v>1.0504710958837695</v>
      </c>
    </row>
    <row r="25" spans="1:5" ht="12" customHeight="1">
      <c r="A25" s="371"/>
      <c r="B25" s="301" t="s">
        <v>120</v>
      </c>
      <c r="C25" s="300"/>
      <c r="D25" s="1134"/>
      <c r="E25" s="1194"/>
    </row>
    <row r="26" spans="1:5" ht="12" customHeight="1">
      <c r="A26" s="371"/>
      <c r="B26" s="183" t="s">
        <v>295</v>
      </c>
      <c r="C26" s="300"/>
      <c r="D26" s="1134"/>
      <c r="E26" s="1194"/>
    </row>
    <row r="27" spans="1:5" ht="12" customHeight="1">
      <c r="A27" s="294"/>
      <c r="B27" s="372" t="s">
        <v>255</v>
      </c>
      <c r="C27" s="374">
        <v>20000</v>
      </c>
      <c r="D27" s="1135">
        <v>35000</v>
      </c>
      <c r="E27" s="1194">
        <f>SUM(D27/C27)</f>
        <v>1.75</v>
      </c>
    </row>
    <row r="28" spans="1:5" ht="12" customHeight="1">
      <c r="A28" s="294"/>
      <c r="B28" s="74" t="s">
        <v>256</v>
      </c>
      <c r="C28" s="374"/>
      <c r="D28" s="1135"/>
      <c r="E28" s="369"/>
    </row>
    <row r="29" spans="1:5" ht="12" customHeight="1" thickBot="1">
      <c r="A29" s="371"/>
      <c r="B29" s="375" t="s">
        <v>454</v>
      </c>
      <c r="C29" s="376">
        <v>10000</v>
      </c>
      <c r="D29" s="1067">
        <v>8000</v>
      </c>
      <c r="E29" s="1196">
        <f>SUM(D29/C29)</f>
        <v>0.8</v>
      </c>
    </row>
    <row r="30" spans="1:5" ht="12" customHeight="1" thickBot="1">
      <c r="A30" s="362"/>
      <c r="B30" s="377" t="s">
        <v>279</v>
      </c>
      <c r="C30" s="378">
        <f>SUM(C22:C29)</f>
        <v>1781413</v>
      </c>
      <c r="D30" s="1085">
        <f>SUM(D22:D29)</f>
        <v>1912440</v>
      </c>
      <c r="E30" s="1197">
        <f>SUM(D30/C30)</f>
        <v>1.073552286864416</v>
      </c>
    </row>
    <row r="31" spans="1:5" ht="12" customHeight="1">
      <c r="A31" s="360">
        <v>3023</v>
      </c>
      <c r="B31" s="381" t="s">
        <v>515</v>
      </c>
      <c r="C31" s="368"/>
      <c r="D31" s="1133"/>
      <c r="E31" s="1195"/>
    </row>
    <row r="32" spans="1:5" ht="12" customHeight="1">
      <c r="A32" s="371"/>
      <c r="B32" s="372" t="s">
        <v>115</v>
      </c>
      <c r="C32" s="300">
        <v>30504</v>
      </c>
      <c r="D32" s="1134"/>
      <c r="E32" s="369">
        <f>SUM(D32/C32)</f>
        <v>0</v>
      </c>
    </row>
    <row r="33" spans="1:5" ht="12" customHeight="1">
      <c r="A33" s="371"/>
      <c r="B33" s="183" t="s">
        <v>300</v>
      </c>
      <c r="C33" s="300">
        <v>6466</v>
      </c>
      <c r="D33" s="1134"/>
      <c r="E33" s="369">
        <f>SUM(D33/C33)</f>
        <v>0</v>
      </c>
    </row>
    <row r="34" spans="1:5" ht="12" customHeight="1">
      <c r="A34" s="294"/>
      <c r="B34" s="373" t="s">
        <v>286</v>
      </c>
      <c r="C34" s="300">
        <v>8465</v>
      </c>
      <c r="D34" s="1134"/>
      <c r="E34" s="369">
        <f>SUM(D34/C34)</f>
        <v>0</v>
      </c>
    </row>
    <row r="35" spans="1:5" ht="12" customHeight="1">
      <c r="A35" s="371"/>
      <c r="B35" s="301" t="s">
        <v>120</v>
      </c>
      <c r="C35" s="300"/>
      <c r="D35" s="1134"/>
      <c r="E35" s="369"/>
    </row>
    <row r="36" spans="1:5" ht="12" customHeight="1">
      <c r="A36" s="371"/>
      <c r="B36" s="183" t="s">
        <v>295</v>
      </c>
      <c r="C36" s="300"/>
      <c r="D36" s="1134"/>
      <c r="E36" s="369"/>
    </row>
    <row r="37" spans="1:5" ht="12" customHeight="1">
      <c r="A37" s="294"/>
      <c r="B37" s="372" t="s">
        <v>255</v>
      </c>
      <c r="C37" s="374"/>
      <c r="D37" s="1135"/>
      <c r="E37" s="369"/>
    </row>
    <row r="38" spans="1:5" ht="12" customHeight="1">
      <c r="A38" s="294"/>
      <c r="B38" s="74" t="s">
        <v>256</v>
      </c>
      <c r="C38" s="374"/>
      <c r="D38" s="1135"/>
      <c r="E38" s="369"/>
    </row>
    <row r="39" spans="1:5" ht="12" customHeight="1" thickBot="1">
      <c r="A39" s="371"/>
      <c r="B39" s="375" t="s">
        <v>454</v>
      </c>
      <c r="C39" s="376"/>
      <c r="D39" s="1067"/>
      <c r="E39" s="1198"/>
    </row>
    <row r="40" spans="1:5" ht="12" customHeight="1" thickBot="1">
      <c r="A40" s="362"/>
      <c r="B40" s="377" t="s">
        <v>279</v>
      </c>
      <c r="C40" s="378">
        <f>SUM(C32:C39)</f>
        <v>45435</v>
      </c>
      <c r="D40" s="1085"/>
      <c r="E40" s="1197">
        <f>SUM(D40/C40)</f>
        <v>0</v>
      </c>
    </row>
    <row r="41" spans="1:5" ht="12" customHeight="1">
      <c r="A41" s="360">
        <v>3025</v>
      </c>
      <c r="B41" s="381" t="s">
        <v>516</v>
      </c>
      <c r="C41" s="368"/>
      <c r="D41" s="1133"/>
      <c r="E41" s="1195"/>
    </row>
    <row r="42" spans="1:5" ht="12" customHeight="1">
      <c r="A42" s="371"/>
      <c r="B42" s="372" t="s">
        <v>115</v>
      </c>
      <c r="C42" s="300">
        <v>22000</v>
      </c>
      <c r="D42" s="1134"/>
      <c r="E42" s="369">
        <f>SUM(D42/C42)</f>
        <v>0</v>
      </c>
    </row>
    <row r="43" spans="1:5" ht="12" customHeight="1">
      <c r="A43" s="371"/>
      <c r="B43" s="183" t="s">
        <v>300</v>
      </c>
      <c r="C43" s="300">
        <v>4700</v>
      </c>
      <c r="D43" s="1134"/>
      <c r="E43" s="369">
        <f>SUM(D43/C43)</f>
        <v>0</v>
      </c>
    </row>
    <row r="44" spans="1:5" ht="12" customHeight="1">
      <c r="A44" s="294"/>
      <c r="B44" s="373" t="s">
        <v>286</v>
      </c>
      <c r="C44" s="300">
        <v>7000</v>
      </c>
      <c r="D44" s="1134"/>
      <c r="E44" s="369">
        <f>SUM(D44/C44)</f>
        <v>0</v>
      </c>
    </row>
    <row r="45" spans="1:5" ht="12" customHeight="1">
      <c r="A45" s="371"/>
      <c r="B45" s="301" t="s">
        <v>120</v>
      </c>
      <c r="C45" s="300"/>
      <c r="D45" s="1134"/>
      <c r="E45" s="369"/>
    </row>
    <row r="46" spans="1:5" ht="12" customHeight="1">
      <c r="A46" s="371"/>
      <c r="B46" s="183" t="s">
        <v>295</v>
      </c>
      <c r="C46" s="300"/>
      <c r="D46" s="1134"/>
      <c r="E46" s="369"/>
    </row>
    <row r="47" spans="1:5" ht="12" customHeight="1">
      <c r="A47" s="294"/>
      <c r="B47" s="372" t="s">
        <v>255</v>
      </c>
      <c r="C47" s="374"/>
      <c r="D47" s="1135"/>
      <c r="E47" s="369"/>
    </row>
    <row r="48" spans="1:5" ht="12" customHeight="1">
      <c r="A48" s="294"/>
      <c r="B48" s="74" t="s">
        <v>256</v>
      </c>
      <c r="C48" s="374"/>
      <c r="D48" s="1135"/>
      <c r="E48" s="369"/>
    </row>
    <row r="49" spans="1:5" ht="12" customHeight="1" thickBot="1">
      <c r="A49" s="371"/>
      <c r="B49" s="375" t="s">
        <v>454</v>
      </c>
      <c r="C49" s="376"/>
      <c r="D49" s="1067"/>
      <c r="E49" s="1198"/>
    </row>
    <row r="50" spans="1:5" ht="12" customHeight="1" thickBot="1">
      <c r="A50" s="362"/>
      <c r="B50" s="377" t="s">
        <v>279</v>
      </c>
      <c r="C50" s="378">
        <f>SUM(C42:C49)</f>
        <v>33700</v>
      </c>
      <c r="D50" s="1085"/>
      <c r="E50" s="1197">
        <f>SUM(D50/C50)</f>
        <v>0</v>
      </c>
    </row>
    <row r="51" spans="1:5" ht="12" customHeight="1">
      <c r="A51" s="384">
        <v>3026</v>
      </c>
      <c r="B51" s="385" t="s">
        <v>296</v>
      </c>
      <c r="C51" s="368"/>
      <c r="D51" s="1133"/>
      <c r="E51" s="1195"/>
    </row>
    <row r="52" spans="1:5" ht="12" customHeight="1">
      <c r="A52" s="75"/>
      <c r="B52" s="372" t="s">
        <v>115</v>
      </c>
      <c r="C52" s="300"/>
      <c r="D52" s="1134"/>
      <c r="E52" s="369"/>
    </row>
    <row r="53" spans="1:5" ht="12" customHeight="1">
      <c r="A53" s="75"/>
      <c r="B53" s="183" t="s">
        <v>300</v>
      </c>
      <c r="C53" s="300"/>
      <c r="D53" s="1134"/>
      <c r="E53" s="369"/>
    </row>
    <row r="54" spans="1:5" ht="12" customHeight="1">
      <c r="A54" s="75"/>
      <c r="B54" s="373" t="s">
        <v>286</v>
      </c>
      <c r="C54" s="300">
        <v>97165</v>
      </c>
      <c r="D54" s="1134">
        <v>108236</v>
      </c>
      <c r="E54" s="1194">
        <f>SUM(D54/C54)</f>
        <v>1.1139402048062574</v>
      </c>
    </row>
    <row r="55" spans="1:5" ht="12" customHeight="1">
      <c r="A55" s="75"/>
      <c r="B55" s="301" t="s">
        <v>120</v>
      </c>
      <c r="C55" s="386"/>
      <c r="D55" s="1160"/>
      <c r="E55" s="1194"/>
    </row>
    <row r="56" spans="1:5" ht="12" customHeight="1">
      <c r="A56" s="75"/>
      <c r="B56" s="183" t="s">
        <v>295</v>
      </c>
      <c r="C56" s="387"/>
      <c r="D56" s="1300"/>
      <c r="E56" s="1194"/>
    </row>
    <row r="57" spans="1:5" ht="12" customHeight="1">
      <c r="A57" s="75"/>
      <c r="B57" s="372" t="s">
        <v>255</v>
      </c>
      <c r="C57" s="388">
        <v>20000</v>
      </c>
      <c r="D57" s="1141">
        <v>40000</v>
      </c>
      <c r="E57" s="1194">
        <f>SUM(D57/C57)</f>
        <v>2</v>
      </c>
    </row>
    <row r="58" spans="1:5" ht="12" customHeight="1">
      <c r="A58" s="75"/>
      <c r="B58" s="74" t="s">
        <v>256</v>
      </c>
      <c r="C58" s="388"/>
      <c r="D58" s="1141"/>
      <c r="E58" s="369"/>
    </row>
    <row r="59" spans="1:5" ht="12" customHeight="1" thickBot="1">
      <c r="A59" s="75"/>
      <c r="B59" s="375" t="s">
        <v>274</v>
      </c>
      <c r="C59" s="389"/>
      <c r="D59" s="1301"/>
      <c r="E59" s="1198"/>
    </row>
    <row r="60" spans="1:5" ht="12" customHeight="1" thickBot="1">
      <c r="A60" s="383"/>
      <c r="B60" s="377" t="s">
        <v>279</v>
      </c>
      <c r="C60" s="378">
        <f>SUM(C51:C57)</f>
        <v>117165</v>
      </c>
      <c r="D60" s="1085">
        <f>SUM(D51:D57)</f>
        <v>148236</v>
      </c>
      <c r="E60" s="1197">
        <f>SUM(D60/C60)</f>
        <v>1.2651901165023685</v>
      </c>
    </row>
    <row r="61" spans="1:5" ht="12" customHeight="1">
      <c r="A61" s="360">
        <v>3000</v>
      </c>
      <c r="B61" s="390" t="s">
        <v>116</v>
      </c>
      <c r="C61" s="300"/>
      <c r="D61" s="1134"/>
      <c r="E61" s="1195"/>
    </row>
    <row r="62" spans="1:5" ht="12" customHeight="1">
      <c r="A62" s="360"/>
      <c r="B62" s="391" t="s">
        <v>70</v>
      </c>
      <c r="C62" s="300"/>
      <c r="D62" s="1134"/>
      <c r="E62" s="369"/>
    </row>
    <row r="63" spans="1:5" ht="12" customHeight="1">
      <c r="A63" s="371"/>
      <c r="B63" s="372" t="s">
        <v>115</v>
      </c>
      <c r="C63" s="300">
        <f>SUM(C22+C11+C32+C42)</f>
        <v>1292708</v>
      </c>
      <c r="D63" s="1134">
        <f>SUM(D22+D11+D32+D42)</f>
        <v>1352406</v>
      </c>
      <c r="E63" s="1194">
        <f>SUM(D63/C63)</f>
        <v>1.0461805759692058</v>
      </c>
    </row>
    <row r="64" spans="1:5" ht="12" customHeight="1">
      <c r="A64" s="371"/>
      <c r="B64" s="183" t="s">
        <v>300</v>
      </c>
      <c r="C64" s="300">
        <f>SUM(C23+C12+C33+C43)</f>
        <v>277787</v>
      </c>
      <c r="D64" s="1134">
        <f>SUM(D23+D12+D33+D43)</f>
        <v>260042</v>
      </c>
      <c r="E64" s="1194">
        <f>SUM(D64/C64)</f>
        <v>0.936120120811989</v>
      </c>
    </row>
    <row r="65" spans="1:5" ht="12" customHeight="1">
      <c r="A65" s="294"/>
      <c r="B65" s="301" t="s">
        <v>297</v>
      </c>
      <c r="C65" s="300">
        <f>SUM(C24+C13+C54+C34+C44)</f>
        <v>364938</v>
      </c>
      <c r="D65" s="1134">
        <f>SUM(D24+D13+D54+D34+D44)</f>
        <v>373236</v>
      </c>
      <c r="E65" s="1194">
        <f>SUM(D65/C65)</f>
        <v>1.0227381089390526</v>
      </c>
    </row>
    <row r="66" spans="1:5" ht="12" customHeight="1">
      <c r="A66" s="371"/>
      <c r="B66" s="301" t="s">
        <v>120</v>
      </c>
      <c r="C66" s="300">
        <f>SUM(C14)</f>
        <v>0</v>
      </c>
      <c r="D66" s="1134">
        <f>SUM(D14)</f>
        <v>0</v>
      </c>
      <c r="E66" s="369"/>
    </row>
    <row r="67" spans="1:5" ht="12" customHeight="1">
      <c r="A67" s="371"/>
      <c r="B67" s="183" t="s">
        <v>295</v>
      </c>
      <c r="C67" s="300"/>
      <c r="D67" s="1134">
        <f>SUM(D36+D46)</f>
        <v>0</v>
      </c>
      <c r="E67" s="369"/>
    </row>
    <row r="68" spans="1:5" ht="12" customHeight="1">
      <c r="A68" s="371"/>
      <c r="B68" s="305" t="s">
        <v>60</v>
      </c>
      <c r="C68" s="392">
        <f>SUM(C63:C67)</f>
        <v>1935433</v>
      </c>
      <c r="D68" s="1159">
        <f>SUM(D63:D67)</f>
        <v>1985684</v>
      </c>
      <c r="E68" s="369">
        <f>SUM(D68/C68)</f>
        <v>1.025963699079224</v>
      </c>
    </row>
    <row r="69" spans="1:5" ht="12" customHeight="1">
      <c r="A69" s="371"/>
      <c r="B69" s="393" t="s">
        <v>71</v>
      </c>
      <c r="C69" s="300"/>
      <c r="D69" s="1134"/>
      <c r="E69" s="369"/>
    </row>
    <row r="70" spans="1:5" ht="12" customHeight="1">
      <c r="A70" s="371"/>
      <c r="B70" s="372" t="s">
        <v>257</v>
      </c>
      <c r="C70" s="300">
        <f>SUM(C28+C17)</f>
        <v>0</v>
      </c>
      <c r="D70" s="1134">
        <f>SUM(D28+D17)</f>
        <v>0</v>
      </c>
      <c r="E70" s="369"/>
    </row>
    <row r="71" spans="1:5" ht="12" customHeight="1">
      <c r="A71" s="371"/>
      <c r="B71" s="74" t="s">
        <v>383</v>
      </c>
      <c r="C71" s="300">
        <f>SUM(C27+C16+C57)</f>
        <v>41000</v>
      </c>
      <c r="D71" s="1134">
        <f>SUM(D27+D16+D57+D37)</f>
        <v>82000</v>
      </c>
      <c r="E71" s="1194">
        <f>SUM(D71/C71)</f>
        <v>2</v>
      </c>
    </row>
    <row r="72" spans="1:5" ht="12" customHeight="1">
      <c r="A72" s="371"/>
      <c r="B72" s="301" t="s">
        <v>455</v>
      </c>
      <c r="C72" s="300">
        <f>SUM(C29)</f>
        <v>10000</v>
      </c>
      <c r="D72" s="1134">
        <f>SUM(D29)</f>
        <v>8000</v>
      </c>
      <c r="E72" s="1194">
        <f>SUM(D72/C72)</f>
        <v>0.8</v>
      </c>
    </row>
    <row r="73" spans="1:5" ht="12" customHeight="1" thickBot="1">
      <c r="A73" s="371"/>
      <c r="B73" s="305" t="s">
        <v>72</v>
      </c>
      <c r="C73" s="392">
        <f>SUM(C70:C72)</f>
        <v>51000</v>
      </c>
      <c r="D73" s="1159">
        <f>SUM(D70:D72)</f>
        <v>90000</v>
      </c>
      <c r="E73" s="1198">
        <f>SUM(D73/C73)</f>
        <v>1.7647058823529411</v>
      </c>
    </row>
    <row r="74" spans="1:5" ht="12" customHeight="1" thickBot="1">
      <c r="A74" s="362"/>
      <c r="B74" s="377" t="s">
        <v>258</v>
      </c>
      <c r="C74" s="378">
        <f>SUM(C68+C73)</f>
        <v>1986433</v>
      </c>
      <c r="D74" s="1085">
        <f>SUM(D68+D73)</f>
        <v>2075684</v>
      </c>
      <c r="E74" s="1197">
        <f>SUM(D74/C74)</f>
        <v>1.0449302845854855</v>
      </c>
    </row>
    <row r="75" spans="1:5" ht="12.75" thickBot="1">
      <c r="A75" s="394"/>
      <c r="B75" s="395" t="s">
        <v>82</v>
      </c>
      <c r="C75" s="747">
        <f>SUM(C74)</f>
        <v>1986433</v>
      </c>
      <c r="D75" s="1302">
        <f>SUM(D74)</f>
        <v>2075684</v>
      </c>
      <c r="E75" s="1197">
        <f>SUM(D75/C75)</f>
        <v>1.0449302845854855</v>
      </c>
    </row>
    <row r="77" spans="3:4" ht="12">
      <c r="C77" s="396"/>
      <c r="D77" s="396"/>
    </row>
  </sheetData>
  <sheetProtection/>
  <mergeCells count="5">
    <mergeCell ref="E5:E7"/>
    <mergeCell ref="A2:E2"/>
    <mergeCell ref="A1:E1"/>
    <mergeCell ref="C5:C7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19">
      <selection activeCell="D45" sqref="D45"/>
    </sheetView>
  </sheetViews>
  <sheetFormatPr defaultColWidth="9.00390625" defaultRowHeight="12.75"/>
  <cols>
    <col min="1" max="1" width="9.125" style="397" customWidth="1"/>
    <col min="2" max="2" width="60.00390625" style="397" customWidth="1"/>
    <col min="3" max="4" width="10.875" style="397" customWidth="1"/>
    <col min="5" max="5" width="9.375" style="397" customWidth="1"/>
    <col min="6" max="16384" width="9.125" style="397" customWidth="1"/>
  </cols>
  <sheetData>
    <row r="2" spans="1:5" ht="15">
      <c r="A2" s="1367" t="s">
        <v>320</v>
      </c>
      <c r="B2" s="1362"/>
      <c r="C2" s="1362"/>
      <c r="D2" s="1362"/>
      <c r="E2" s="1362"/>
    </row>
    <row r="3" spans="1:5" ht="12.75">
      <c r="A3" s="1366" t="s">
        <v>1089</v>
      </c>
      <c r="B3" s="1362"/>
      <c r="C3" s="1362"/>
      <c r="D3" s="1362"/>
      <c r="E3" s="1362"/>
    </row>
    <row r="4" ht="12.75">
      <c r="B4" s="398"/>
    </row>
    <row r="5" ht="12.75">
      <c r="B5" s="398"/>
    </row>
    <row r="6" spans="3:5" ht="12.75">
      <c r="C6" s="399"/>
      <c r="D6" s="399"/>
      <c r="E6" s="399" t="s">
        <v>183</v>
      </c>
    </row>
    <row r="7" spans="1:5" ht="12.75" customHeight="1">
      <c r="A7" s="400"/>
      <c r="B7" s="401" t="s">
        <v>164</v>
      </c>
      <c r="C7" s="1355" t="s">
        <v>1053</v>
      </c>
      <c r="D7" s="1355" t="s">
        <v>1084</v>
      </c>
      <c r="E7" s="1363" t="s">
        <v>1112</v>
      </c>
    </row>
    <row r="8" spans="1:5" ht="12.75">
      <c r="A8" s="402"/>
      <c r="B8" s="403" t="s">
        <v>282</v>
      </c>
      <c r="C8" s="1368"/>
      <c r="D8" s="1368"/>
      <c r="E8" s="1364"/>
    </row>
    <row r="9" spans="1:5" ht="13.5" thickBot="1">
      <c r="A9" s="404"/>
      <c r="B9" s="405"/>
      <c r="C9" s="1369"/>
      <c r="D9" s="1369"/>
      <c r="E9" s="1365"/>
    </row>
    <row r="10" spans="1:5" ht="13.5" thickBot="1">
      <c r="A10" s="406" t="s">
        <v>165</v>
      </c>
      <c r="B10" s="405" t="s">
        <v>166</v>
      </c>
      <c r="C10" s="407" t="s">
        <v>167</v>
      </c>
      <c r="D10" s="407" t="s">
        <v>168</v>
      </c>
      <c r="E10" s="407" t="s">
        <v>169</v>
      </c>
    </row>
    <row r="11" spans="1:5" ht="15" customHeight="1">
      <c r="A11" s="408">
        <v>3030</v>
      </c>
      <c r="B11" s="409" t="s">
        <v>76</v>
      </c>
      <c r="C11" s="410"/>
      <c r="D11" s="410"/>
      <c r="E11" s="411"/>
    </row>
    <row r="12" spans="1:5" ht="15" customHeight="1">
      <c r="A12" s="408"/>
      <c r="B12" s="318" t="s">
        <v>193</v>
      </c>
      <c r="C12" s="410"/>
      <c r="D12" s="410"/>
      <c r="E12" s="402"/>
    </row>
    <row r="13" spans="1:5" ht="15" customHeight="1" thickBot="1">
      <c r="A13" s="408"/>
      <c r="B13" s="319" t="s">
        <v>475</v>
      </c>
      <c r="C13" s="616"/>
      <c r="D13" s="616"/>
      <c r="E13" s="571"/>
    </row>
    <row r="14" spans="1:5" ht="15" customHeight="1" thickBot="1">
      <c r="A14" s="412"/>
      <c r="B14" s="320" t="s">
        <v>442</v>
      </c>
      <c r="C14" s="619"/>
      <c r="D14" s="619"/>
      <c r="E14" s="571"/>
    </row>
    <row r="15" spans="1:5" ht="15" customHeight="1">
      <c r="A15" s="408"/>
      <c r="B15" s="613" t="s">
        <v>18</v>
      </c>
      <c r="C15" s="620"/>
      <c r="D15" s="620"/>
      <c r="E15" s="572"/>
    </row>
    <row r="16" spans="1:5" ht="15" customHeight="1">
      <c r="A16" s="408"/>
      <c r="B16" s="318" t="s">
        <v>19</v>
      </c>
      <c r="C16" s="618">
        <v>20000</v>
      </c>
      <c r="D16" s="618">
        <v>20000</v>
      </c>
      <c r="E16" s="838">
        <f>SUM(D16/C16)</f>
        <v>1</v>
      </c>
    </row>
    <row r="17" spans="1:5" ht="15" customHeight="1" thickBot="1">
      <c r="A17" s="413"/>
      <c r="B17" s="615" t="s">
        <v>1082</v>
      </c>
      <c r="C17" s="616"/>
      <c r="D17" s="616">
        <v>30000</v>
      </c>
      <c r="E17" s="629"/>
    </row>
    <row r="18" spans="1:5" ht="15" customHeight="1" thickBot="1">
      <c r="A18" s="413"/>
      <c r="B18" s="614" t="s">
        <v>20</v>
      </c>
      <c r="C18" s="619">
        <f>SUM(C16)</f>
        <v>20000</v>
      </c>
      <c r="D18" s="619">
        <f>SUM(D16:D17)</f>
        <v>50000</v>
      </c>
      <c r="E18" s="1202">
        <f>SUM(D18/C18)</f>
        <v>2.5</v>
      </c>
    </row>
    <row r="19" spans="1:5" ht="15" customHeight="1">
      <c r="A19" s="408"/>
      <c r="B19" s="318" t="s">
        <v>196</v>
      </c>
      <c r="C19" s="620"/>
      <c r="D19" s="620"/>
      <c r="E19" s="838"/>
    </row>
    <row r="20" spans="1:5" ht="15" customHeight="1">
      <c r="A20" s="408"/>
      <c r="B20" s="324" t="s">
        <v>197</v>
      </c>
      <c r="C20" s="618"/>
      <c r="D20" s="618"/>
      <c r="E20" s="838"/>
    </row>
    <row r="21" spans="1:5" ht="15" customHeight="1">
      <c r="A21" s="408"/>
      <c r="B21" s="324" t="s">
        <v>198</v>
      </c>
      <c r="C21" s="618"/>
      <c r="D21" s="618"/>
      <c r="E21" s="838"/>
    </row>
    <row r="22" spans="1:5" ht="15" customHeight="1">
      <c r="A22" s="408"/>
      <c r="B22" s="326" t="s">
        <v>199</v>
      </c>
      <c r="C22" s="618"/>
      <c r="D22" s="618"/>
      <c r="E22" s="838"/>
    </row>
    <row r="23" spans="1:5" ht="15" customHeight="1">
      <c r="A23" s="408"/>
      <c r="B23" s="326" t="s">
        <v>200</v>
      </c>
      <c r="C23" s="620"/>
      <c r="D23" s="620"/>
      <c r="E23" s="838"/>
    </row>
    <row r="24" spans="1:5" ht="15" customHeight="1">
      <c r="A24" s="408"/>
      <c r="B24" s="326" t="s">
        <v>201</v>
      </c>
      <c r="C24" s="618"/>
      <c r="D24" s="618"/>
      <c r="E24" s="838"/>
    </row>
    <row r="25" spans="1:5" ht="15" customHeight="1">
      <c r="A25" s="408"/>
      <c r="B25" s="327" t="s">
        <v>474</v>
      </c>
      <c r="C25" s="618"/>
      <c r="D25" s="618"/>
      <c r="E25" s="838"/>
    </row>
    <row r="26" spans="1:5" ht="15" customHeight="1" thickBot="1">
      <c r="A26" s="413"/>
      <c r="B26" s="328" t="s">
        <v>202</v>
      </c>
      <c r="C26" s="616"/>
      <c r="D26" s="616"/>
      <c r="E26" s="629"/>
    </row>
    <row r="27" spans="1:5" ht="15" customHeight="1" thickBot="1">
      <c r="A27" s="412"/>
      <c r="B27" s="330" t="s">
        <v>352</v>
      </c>
      <c r="C27" s="619"/>
      <c r="D27" s="619"/>
      <c r="E27" s="1201"/>
    </row>
    <row r="28" spans="1:5" ht="15" customHeight="1" thickBot="1">
      <c r="A28" s="412"/>
      <c r="B28" s="332" t="s">
        <v>67</v>
      </c>
      <c r="C28" s="619">
        <f>SUM(C18+C27)</f>
        <v>20000</v>
      </c>
      <c r="D28" s="619">
        <f>SUM(D18+D27)</f>
        <v>50000</v>
      </c>
      <c r="E28" s="1202">
        <f>SUM(D28/C28)</f>
        <v>2.5</v>
      </c>
    </row>
    <row r="29" spans="1:5" ht="15" customHeight="1" thickBot="1">
      <c r="A29" s="412"/>
      <c r="B29" s="334" t="s">
        <v>68</v>
      </c>
      <c r="C29" s="619"/>
      <c r="D29" s="619"/>
      <c r="E29" s="1201"/>
    </row>
    <row r="30" spans="1:5" ht="15" customHeight="1">
      <c r="A30" s="408"/>
      <c r="B30" s="335" t="s">
        <v>444</v>
      </c>
      <c r="C30" s="618"/>
      <c r="D30" s="618"/>
      <c r="E30" s="838"/>
    </row>
    <row r="31" spans="1:5" ht="15" customHeight="1">
      <c r="A31" s="408"/>
      <c r="B31" s="336" t="s">
        <v>459</v>
      </c>
      <c r="C31" s="618"/>
      <c r="D31" s="618"/>
      <c r="E31" s="838"/>
    </row>
    <row r="32" spans="1:5" ht="15" customHeight="1" thickBot="1">
      <c r="A32" s="408"/>
      <c r="B32" s="337" t="s">
        <v>480</v>
      </c>
      <c r="C32" s="616">
        <v>684798</v>
      </c>
      <c r="D32" s="616">
        <v>694664</v>
      </c>
      <c r="E32" s="629">
        <f>SUM(D32/C32)</f>
        <v>1.0144071682452345</v>
      </c>
    </row>
    <row r="33" spans="1:5" ht="15" customHeight="1" thickBot="1">
      <c r="A33" s="412"/>
      <c r="B33" s="338" t="s">
        <v>61</v>
      </c>
      <c r="C33" s="617">
        <f>SUM(C30:C32)</f>
        <v>684798</v>
      </c>
      <c r="D33" s="617">
        <f>SUM(D30:D32)</f>
        <v>694664</v>
      </c>
      <c r="E33" s="1202">
        <f>SUM(D33/C33)</f>
        <v>1.0144071682452345</v>
      </c>
    </row>
    <row r="34" spans="1:5" ht="15" customHeight="1" thickBot="1">
      <c r="A34" s="408"/>
      <c r="B34" s="777" t="s">
        <v>444</v>
      </c>
      <c r="C34" s="618"/>
      <c r="D34" s="618"/>
      <c r="E34" s="1201"/>
    </row>
    <row r="35" spans="1:5" ht="15" customHeight="1" thickBot="1">
      <c r="A35" s="412"/>
      <c r="B35" s="338" t="s">
        <v>63</v>
      </c>
      <c r="C35" s="617"/>
      <c r="D35" s="617"/>
      <c r="E35" s="1201"/>
    </row>
    <row r="36" spans="1:5" ht="15" customHeight="1" thickBot="1">
      <c r="A36" s="412"/>
      <c r="B36" s="340" t="s">
        <v>75</v>
      </c>
      <c r="C36" s="617">
        <f>SUM(C35+C33+C28+C29)</f>
        <v>704798</v>
      </c>
      <c r="D36" s="617">
        <f>SUM(D35+D33+D28+D29)</f>
        <v>744664</v>
      </c>
      <c r="E36" s="1202">
        <f>SUM(D36/C36)</f>
        <v>1.0565637246416704</v>
      </c>
    </row>
    <row r="37" spans="1:5" ht="15" customHeight="1">
      <c r="A37" s="408"/>
      <c r="B37" s="341" t="s">
        <v>330</v>
      </c>
      <c r="C37" s="618">
        <v>394562</v>
      </c>
      <c r="D37" s="618">
        <v>452533</v>
      </c>
      <c r="E37" s="838">
        <f>SUM(D37/C37)</f>
        <v>1.146924944622138</v>
      </c>
    </row>
    <row r="38" spans="1:5" ht="15" customHeight="1">
      <c r="A38" s="408"/>
      <c r="B38" s="341" t="s">
        <v>331</v>
      </c>
      <c r="C38" s="618">
        <v>79961</v>
      </c>
      <c r="D38" s="618">
        <v>80856</v>
      </c>
      <c r="E38" s="838">
        <f>SUM(D38/C38)</f>
        <v>1.011192956566326</v>
      </c>
    </row>
    <row r="39" spans="1:5" ht="15" customHeight="1">
      <c r="A39" s="408"/>
      <c r="B39" s="341" t="s">
        <v>332</v>
      </c>
      <c r="C39" s="618">
        <v>216475</v>
      </c>
      <c r="D39" s="618">
        <v>185955</v>
      </c>
      <c r="E39" s="838">
        <f>SUM(D39/C39)</f>
        <v>0.859013742926435</v>
      </c>
    </row>
    <row r="40" spans="1:5" ht="15" customHeight="1">
      <c r="A40" s="408"/>
      <c r="B40" s="342" t="s">
        <v>334</v>
      </c>
      <c r="C40" s="620"/>
      <c r="D40" s="620"/>
      <c r="E40" s="838"/>
    </row>
    <row r="41" spans="1:5" ht="15" customHeight="1" thickBot="1">
      <c r="A41" s="592"/>
      <c r="B41" s="343" t="s">
        <v>333</v>
      </c>
      <c r="C41" s="616"/>
      <c r="D41" s="616"/>
      <c r="E41" s="629"/>
    </row>
    <row r="42" spans="1:5" ht="15" customHeight="1">
      <c r="A42" s="590"/>
      <c r="B42" s="594" t="s">
        <v>60</v>
      </c>
      <c r="C42" s="620">
        <f>SUM(C37:C41)</f>
        <v>690998</v>
      </c>
      <c r="D42" s="620">
        <f>SUM(D37:D41)</f>
        <v>719344</v>
      </c>
      <c r="E42" s="1199">
        <f>SUM(D42/C42)</f>
        <v>1.041021826401813</v>
      </c>
    </row>
    <row r="43" spans="1:5" ht="15" customHeight="1">
      <c r="A43" s="593"/>
      <c r="B43" s="591" t="s">
        <v>15</v>
      </c>
      <c r="C43" s="621">
        <v>139000</v>
      </c>
      <c r="D43" s="621">
        <v>145000</v>
      </c>
      <c r="E43" s="838">
        <f>SUM(D43/C43)</f>
        <v>1.0431654676258992</v>
      </c>
    </row>
    <row r="44" spans="1:5" ht="15" customHeight="1" thickBot="1">
      <c r="A44" s="413"/>
      <c r="B44" s="587" t="s">
        <v>408</v>
      </c>
      <c r="C44" s="622">
        <v>179592</v>
      </c>
      <c r="D44" s="622">
        <v>179592</v>
      </c>
      <c r="E44" s="629">
        <f>SUM(D44/C44)</f>
        <v>1</v>
      </c>
    </row>
    <row r="45" spans="1:7" ht="15.75" customHeight="1">
      <c r="A45" s="408"/>
      <c r="B45" s="341" t="s">
        <v>253</v>
      </c>
      <c r="C45" s="623">
        <v>13800</v>
      </c>
      <c r="D45" s="623">
        <v>25320</v>
      </c>
      <c r="E45" s="838">
        <f>SUM(D45/C45)</f>
        <v>1.8347826086956522</v>
      </c>
      <c r="G45" s="1244"/>
    </row>
    <row r="46" spans="1:5" ht="15" customHeight="1">
      <c r="A46" s="408"/>
      <c r="B46" s="341" t="s">
        <v>254</v>
      </c>
      <c r="C46" s="620"/>
      <c r="D46" s="620"/>
      <c r="E46" s="838"/>
    </row>
    <row r="47" spans="1:5" ht="15" customHeight="1" thickBot="1">
      <c r="A47" s="408"/>
      <c r="B47" s="343" t="s">
        <v>453</v>
      </c>
      <c r="C47" s="619"/>
      <c r="D47" s="619"/>
      <c r="E47" s="629"/>
    </row>
    <row r="48" spans="1:5" ht="15" customHeight="1" thickBot="1">
      <c r="A48" s="412"/>
      <c r="B48" s="345" t="s">
        <v>66</v>
      </c>
      <c r="C48" s="617">
        <f>SUM(C45:C47)</f>
        <v>13800</v>
      </c>
      <c r="D48" s="617">
        <f>SUM(D45:D47)</f>
        <v>25320</v>
      </c>
      <c r="E48" s="1202">
        <f>SUM(D48/C48)</f>
        <v>1.8347826086956522</v>
      </c>
    </row>
    <row r="49" spans="1:5" ht="15" customHeight="1" thickBot="1">
      <c r="A49" s="413"/>
      <c r="B49" s="346" t="s">
        <v>112</v>
      </c>
      <c r="C49" s="1084">
        <f>SUM(C48,C42)</f>
        <v>704798</v>
      </c>
      <c r="D49" s="1084">
        <f>SUM(D48,D42)</f>
        <v>744664</v>
      </c>
      <c r="E49" s="1200">
        <f>SUM(D49/C49)</f>
        <v>1.0565637246416704</v>
      </c>
    </row>
    <row r="52" ht="16.5" customHeight="1">
      <c r="B52" s="574"/>
    </row>
    <row r="53" ht="15" customHeight="1">
      <c r="B53" s="574"/>
    </row>
  </sheetData>
  <sheetProtection/>
  <mergeCells count="5">
    <mergeCell ref="E7:E9"/>
    <mergeCell ref="A3:E3"/>
    <mergeCell ref="A2:E2"/>
    <mergeCell ref="C7:C9"/>
    <mergeCell ref="D7:D9"/>
  </mergeCells>
  <printOptions/>
  <pageMargins left="0.5511811023622047" right="0.5511811023622047" top="0.984251968503937" bottom="0.984251968503937" header="0.5118110236220472" footer="0.5118110236220472"/>
  <pageSetup firstPageNumber="24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46"/>
  <sheetViews>
    <sheetView showZeros="0" zoomScaleSheetLayoutView="100" zoomScalePageLayoutView="0" workbookViewId="0" topLeftCell="A538">
      <selection activeCell="D319" sqref="D319"/>
    </sheetView>
  </sheetViews>
  <sheetFormatPr defaultColWidth="9.00390625" defaultRowHeight="12.75"/>
  <cols>
    <col min="1" max="1" width="6.125" style="415" customWidth="1"/>
    <col min="2" max="2" width="50.875" style="352" customWidth="1"/>
    <col min="3" max="4" width="14.625" style="507" customWidth="1"/>
    <col min="5" max="5" width="9.375" style="507" customWidth="1"/>
    <col min="6" max="6" width="39.875" style="507" customWidth="1"/>
    <col min="7" max="16384" width="9.125" style="352" customWidth="1"/>
  </cols>
  <sheetData>
    <row r="1" spans="1:6" ht="12.75">
      <c r="A1" s="1370" t="s">
        <v>321</v>
      </c>
      <c r="B1" s="1371"/>
      <c r="C1" s="1371"/>
      <c r="D1" s="1371"/>
      <c r="E1" s="1371"/>
      <c r="F1" s="1371"/>
    </row>
    <row r="2" spans="1:6" ht="12.75">
      <c r="A2" s="1372" t="s">
        <v>1090</v>
      </c>
      <c r="B2" s="1373"/>
      <c r="C2" s="1373"/>
      <c r="D2" s="1373"/>
      <c r="E2" s="1373"/>
      <c r="F2" s="1373"/>
    </row>
    <row r="3" spans="1:6" ht="12.75">
      <c r="A3" s="414"/>
      <c r="B3" s="414"/>
      <c r="C3" s="414"/>
      <c r="D3" s="414"/>
      <c r="E3" s="414"/>
      <c r="F3" s="414"/>
    </row>
    <row r="4" spans="3:6" ht="12">
      <c r="C4" s="416"/>
      <c r="D4" s="416"/>
      <c r="E4" s="416"/>
      <c r="F4" s="417" t="s">
        <v>183</v>
      </c>
    </row>
    <row r="5" spans="1:6" s="359" customFormat="1" ht="12" customHeight="1">
      <c r="A5" s="357"/>
      <c r="B5" s="358"/>
      <c r="C5" s="1355" t="s">
        <v>1053</v>
      </c>
      <c r="D5" s="1355" t="s">
        <v>1084</v>
      </c>
      <c r="E5" s="1374" t="s">
        <v>1108</v>
      </c>
      <c r="F5" s="419" t="s">
        <v>146</v>
      </c>
    </row>
    <row r="6" spans="1:6" s="359" customFormat="1" ht="12" customHeight="1">
      <c r="A6" s="360" t="s">
        <v>281</v>
      </c>
      <c r="B6" s="361" t="s">
        <v>293</v>
      </c>
      <c r="C6" s="1368"/>
      <c r="D6" s="1368"/>
      <c r="E6" s="1368"/>
      <c r="F6" s="75" t="s">
        <v>147</v>
      </c>
    </row>
    <row r="7" spans="1:6" s="359" customFormat="1" ht="12.75" customHeight="1" thickBot="1">
      <c r="A7" s="360"/>
      <c r="B7" s="363"/>
      <c r="C7" s="1369"/>
      <c r="D7" s="1369"/>
      <c r="E7" s="1375"/>
      <c r="F7" s="383"/>
    </row>
    <row r="8" spans="1:6" s="359" customFormat="1" ht="12">
      <c r="A8" s="364" t="s">
        <v>165</v>
      </c>
      <c r="B8" s="420" t="s">
        <v>166</v>
      </c>
      <c r="C8" s="366" t="s">
        <v>167</v>
      </c>
      <c r="D8" s="366" t="s">
        <v>168</v>
      </c>
      <c r="E8" s="366" t="s">
        <v>169</v>
      </c>
      <c r="F8" s="366" t="s">
        <v>43</v>
      </c>
    </row>
    <row r="9" spans="1:6" s="359" customFormat="1" ht="12" customHeight="1">
      <c r="A9" s="360">
        <v>3050</v>
      </c>
      <c r="B9" s="421" t="s">
        <v>259</v>
      </c>
      <c r="C9" s="422">
        <f>SUM(C17+C25)</f>
        <v>10000</v>
      </c>
      <c r="D9" s="422">
        <f>SUM(D17+D25+D33)</f>
        <v>30000</v>
      </c>
      <c r="E9" s="423">
        <f>SUM(D9/C9)</f>
        <v>3</v>
      </c>
      <c r="F9" s="424"/>
    </row>
    <row r="10" spans="1:6" ht="12" customHeight="1">
      <c r="A10" s="425">
        <v>3052</v>
      </c>
      <c r="B10" s="426" t="s">
        <v>23</v>
      </c>
      <c r="C10" s="427"/>
      <c r="D10" s="427"/>
      <c r="E10" s="423"/>
      <c r="F10" s="428"/>
    </row>
    <row r="11" spans="1:6" ht="12" customHeight="1">
      <c r="A11" s="429"/>
      <c r="B11" s="430" t="s">
        <v>115</v>
      </c>
      <c r="C11" s="444"/>
      <c r="D11" s="444"/>
      <c r="E11" s="423"/>
      <c r="F11" s="730"/>
    </row>
    <row r="12" spans="1:6" ht="12" customHeight="1">
      <c r="A12" s="429"/>
      <c r="B12" s="432" t="s">
        <v>300</v>
      </c>
      <c r="C12" s="444"/>
      <c r="D12" s="444"/>
      <c r="E12" s="423"/>
      <c r="F12" s="730"/>
    </row>
    <row r="13" spans="1:6" ht="12" customHeight="1">
      <c r="A13" s="429"/>
      <c r="B13" s="433" t="s">
        <v>286</v>
      </c>
      <c r="C13" s="444">
        <v>5000</v>
      </c>
      <c r="D13" s="444">
        <v>5000</v>
      </c>
      <c r="E13" s="1224">
        <f>SUM(D13/C13)</f>
        <v>1</v>
      </c>
      <c r="F13" s="730"/>
    </row>
    <row r="14" spans="1:6" ht="12" customHeight="1">
      <c r="A14" s="429"/>
      <c r="B14" s="434" t="s">
        <v>120</v>
      </c>
      <c r="C14" s="444"/>
      <c r="D14" s="444"/>
      <c r="E14" s="423"/>
      <c r="F14" s="431"/>
    </row>
    <row r="15" spans="1:6" ht="12" customHeight="1">
      <c r="A15" s="429"/>
      <c r="B15" s="434" t="s">
        <v>295</v>
      </c>
      <c r="C15" s="427"/>
      <c r="D15" s="1125"/>
      <c r="E15" s="423"/>
      <c r="F15" s="431"/>
    </row>
    <row r="16" spans="1:6" ht="12" customHeight="1" thickBot="1">
      <c r="A16" s="429"/>
      <c r="B16" s="435" t="s">
        <v>88</v>
      </c>
      <c r="C16" s="436"/>
      <c r="D16" s="1126"/>
      <c r="E16" s="1225"/>
      <c r="F16" s="437"/>
    </row>
    <row r="17" spans="1:6" ht="13.5" customHeight="1" thickBot="1">
      <c r="A17" s="438"/>
      <c r="B17" s="439" t="s">
        <v>137</v>
      </c>
      <c r="C17" s="748">
        <f>SUM(C11:C14)</f>
        <v>5000</v>
      </c>
      <c r="D17" s="1087">
        <f>SUM(D11:D14)</f>
        <v>5000</v>
      </c>
      <c r="E17" s="1226">
        <f>SUM(D17/C17)</f>
        <v>1</v>
      </c>
      <c r="F17" s="440"/>
    </row>
    <row r="18" spans="1:6" ht="13.5" customHeight="1">
      <c r="A18" s="425">
        <v>3054</v>
      </c>
      <c r="B18" s="822" t="s">
        <v>241</v>
      </c>
      <c r="C18" s="427"/>
      <c r="D18" s="1125"/>
      <c r="E18" s="423"/>
      <c r="F18" s="428"/>
    </row>
    <row r="19" spans="1:6" ht="12" customHeight="1">
      <c r="A19" s="429"/>
      <c r="B19" s="430" t="s">
        <v>115</v>
      </c>
      <c r="C19" s="444"/>
      <c r="D19" s="1124"/>
      <c r="E19" s="423"/>
      <c r="F19" s="730"/>
    </row>
    <row r="20" spans="1:6" ht="12" customHeight="1">
      <c r="A20" s="429"/>
      <c r="B20" s="432" t="s">
        <v>300</v>
      </c>
      <c r="C20" s="444"/>
      <c r="D20" s="1124"/>
      <c r="E20" s="423"/>
      <c r="F20" s="730"/>
    </row>
    <row r="21" spans="1:6" ht="12" customHeight="1">
      <c r="A21" s="429"/>
      <c r="B21" s="433" t="s">
        <v>286</v>
      </c>
      <c r="C21" s="444">
        <v>5000</v>
      </c>
      <c r="D21" s="1124">
        <v>5000</v>
      </c>
      <c r="E21" s="1227">
        <f>SUM(D21/C21)</f>
        <v>1</v>
      </c>
      <c r="F21" s="730"/>
    </row>
    <row r="22" spans="1:6" ht="12" customHeight="1">
      <c r="A22" s="429"/>
      <c r="B22" s="434" t="s">
        <v>120</v>
      </c>
      <c r="C22" s="444"/>
      <c r="D22" s="1124"/>
      <c r="E22" s="423"/>
      <c r="F22" s="431"/>
    </row>
    <row r="23" spans="1:6" ht="12" customHeight="1">
      <c r="A23" s="429"/>
      <c r="B23" s="434" t="s">
        <v>295</v>
      </c>
      <c r="C23" s="427"/>
      <c r="D23" s="1125"/>
      <c r="E23" s="423"/>
      <c r="F23" s="431"/>
    </row>
    <row r="24" spans="1:6" ht="12" customHeight="1" thickBot="1">
      <c r="A24" s="429"/>
      <c r="B24" s="435" t="s">
        <v>88</v>
      </c>
      <c r="C24" s="436"/>
      <c r="D24" s="1126"/>
      <c r="E24" s="1225"/>
      <c r="F24" s="437"/>
    </row>
    <row r="25" spans="1:6" ht="12" customHeight="1" thickBot="1">
      <c r="A25" s="438"/>
      <c r="B25" s="439" t="s">
        <v>137</v>
      </c>
      <c r="C25" s="751">
        <f>SUM(C21:C24)</f>
        <v>5000</v>
      </c>
      <c r="D25" s="1086">
        <f>SUM(D21:D24)</f>
        <v>5000</v>
      </c>
      <c r="E25" s="1226">
        <f>SUM(D25/C25)</f>
        <v>1</v>
      </c>
      <c r="F25" s="440"/>
    </row>
    <row r="26" spans="1:6" ht="12" customHeight="1">
      <c r="A26" s="425">
        <v>3056</v>
      </c>
      <c r="B26" s="822" t="s">
        <v>1055</v>
      </c>
      <c r="C26" s="427"/>
      <c r="D26" s="1125"/>
      <c r="E26" s="423"/>
      <c r="F26" s="428"/>
    </row>
    <row r="27" spans="1:6" ht="12" customHeight="1">
      <c r="A27" s="429"/>
      <c r="B27" s="430" t="s">
        <v>115</v>
      </c>
      <c r="C27" s="444"/>
      <c r="D27" s="1124"/>
      <c r="E27" s="423"/>
      <c r="F27" s="634" t="s">
        <v>1118</v>
      </c>
    </row>
    <row r="28" spans="1:6" ht="12" customHeight="1">
      <c r="A28" s="429"/>
      <c r="B28" s="432" t="s">
        <v>300</v>
      </c>
      <c r="C28" s="444"/>
      <c r="D28" s="1124"/>
      <c r="E28" s="423"/>
      <c r="F28" s="635" t="s">
        <v>1119</v>
      </c>
    </row>
    <row r="29" spans="1:6" ht="12" customHeight="1">
      <c r="A29" s="429"/>
      <c r="B29" s="433" t="s">
        <v>286</v>
      </c>
      <c r="C29" s="444"/>
      <c r="D29" s="1124">
        <v>17000</v>
      </c>
      <c r="E29" s="423"/>
      <c r="F29" s="730"/>
    </row>
    <row r="30" spans="1:8" ht="12" customHeight="1">
      <c r="A30" s="429"/>
      <c r="B30" s="434" t="s">
        <v>120</v>
      </c>
      <c r="C30" s="444"/>
      <c r="D30" s="1124"/>
      <c r="E30" s="423"/>
      <c r="F30" s="431"/>
      <c r="H30" s="396"/>
    </row>
    <row r="31" spans="1:8" ht="12" customHeight="1">
      <c r="A31" s="429"/>
      <c r="B31" s="434" t="s">
        <v>295</v>
      </c>
      <c r="C31" s="427"/>
      <c r="D31" s="1125"/>
      <c r="E31" s="423"/>
      <c r="F31" s="730"/>
      <c r="H31" s="396"/>
    </row>
    <row r="32" spans="1:8" ht="12" customHeight="1" thickBot="1">
      <c r="A32" s="429"/>
      <c r="B32" s="435" t="s">
        <v>253</v>
      </c>
      <c r="C32" s="436"/>
      <c r="D32" s="1128">
        <v>3000</v>
      </c>
      <c r="E32" s="1225"/>
      <c r="F32" s="437"/>
      <c r="H32" s="396"/>
    </row>
    <row r="33" spans="1:8" ht="12" customHeight="1" thickBot="1">
      <c r="A33" s="438"/>
      <c r="B33" s="439" t="s">
        <v>137</v>
      </c>
      <c r="C33" s="751">
        <f>SUM(C29:C32)</f>
        <v>0</v>
      </c>
      <c r="D33" s="1086">
        <f>SUM(D29:D32)</f>
        <v>20000</v>
      </c>
      <c r="E33" s="1226"/>
      <c r="F33" s="440"/>
      <c r="H33" s="396"/>
    </row>
    <row r="34" spans="1:8" ht="12">
      <c r="A34" s="425">
        <v>3060</v>
      </c>
      <c r="B34" s="441" t="s">
        <v>86</v>
      </c>
      <c r="C34" s="749">
        <f>SUM(C42+C50)</f>
        <v>10000</v>
      </c>
      <c r="D34" s="1127">
        <f>SUM(D42+D50)</f>
        <v>9000</v>
      </c>
      <c r="E34" s="423">
        <f>SUM(D34/C34)</f>
        <v>0.9</v>
      </c>
      <c r="F34" s="428"/>
      <c r="H34" s="396"/>
    </row>
    <row r="35" spans="1:8" ht="12" customHeight="1">
      <c r="A35" s="425">
        <v>3061</v>
      </c>
      <c r="B35" s="442" t="s">
        <v>121</v>
      </c>
      <c r="C35" s="427"/>
      <c r="D35" s="1125"/>
      <c r="E35" s="423"/>
      <c r="F35" s="732"/>
      <c r="H35" s="396"/>
    </row>
    <row r="36" spans="1:8" ht="12" customHeight="1">
      <c r="A36" s="429"/>
      <c r="B36" s="430" t="s">
        <v>115</v>
      </c>
      <c r="C36" s="444"/>
      <c r="D36" s="1124"/>
      <c r="E36" s="423"/>
      <c r="F36" s="443"/>
      <c r="H36" s="396"/>
    </row>
    <row r="37" spans="1:8" ht="12" customHeight="1">
      <c r="A37" s="429"/>
      <c r="B37" s="432" t="s">
        <v>300</v>
      </c>
      <c r="C37" s="444"/>
      <c r="D37" s="1124"/>
      <c r="E37" s="423"/>
      <c r="F37" s="443"/>
      <c r="H37" s="396"/>
    </row>
    <row r="38" spans="1:8" ht="12" customHeight="1">
      <c r="A38" s="445"/>
      <c r="B38" s="433" t="s">
        <v>286</v>
      </c>
      <c r="C38" s="444">
        <v>4000</v>
      </c>
      <c r="D38" s="1124">
        <v>3000</v>
      </c>
      <c r="E38" s="1224">
        <f>SUM(D38/C38)</f>
        <v>0.75</v>
      </c>
      <c r="F38" s="443"/>
      <c r="H38" s="396"/>
    </row>
    <row r="39" spans="1:8" ht="12" customHeight="1">
      <c r="A39" s="445"/>
      <c r="B39" s="434" t="s">
        <v>120</v>
      </c>
      <c r="C39" s="444"/>
      <c r="D39" s="1124"/>
      <c r="E39" s="423"/>
      <c r="F39" s="443"/>
      <c r="H39" s="396"/>
    </row>
    <row r="40" spans="1:8" ht="12">
      <c r="A40" s="445"/>
      <c r="B40" s="434" t="s">
        <v>295</v>
      </c>
      <c r="C40" s="444"/>
      <c r="D40" s="1124"/>
      <c r="E40" s="423"/>
      <c r="F40" s="732"/>
      <c r="H40" s="396"/>
    </row>
    <row r="41" spans="1:8" ht="12.75" thickBot="1">
      <c r="A41" s="445" t="s">
        <v>282</v>
      </c>
      <c r="B41" s="435" t="s">
        <v>88</v>
      </c>
      <c r="C41" s="750"/>
      <c r="D41" s="1128"/>
      <c r="E41" s="1225"/>
      <c r="F41" s="446"/>
      <c r="H41" s="396"/>
    </row>
    <row r="42" spans="1:8" ht="12.75" thickBot="1">
      <c r="A42" s="447"/>
      <c r="B42" s="439" t="s">
        <v>137</v>
      </c>
      <c r="C42" s="751">
        <f>SUM(C36:C41)</f>
        <v>4000</v>
      </c>
      <c r="D42" s="1086">
        <f>SUM(D36:D41)</f>
        <v>3000</v>
      </c>
      <c r="E42" s="1226">
        <f>SUM(D42/C42)</f>
        <v>0.75</v>
      </c>
      <c r="F42" s="448"/>
      <c r="H42" s="396"/>
    </row>
    <row r="43" spans="1:8" ht="12">
      <c r="A43" s="449">
        <v>3071</v>
      </c>
      <c r="B43" s="426" t="s">
        <v>140</v>
      </c>
      <c r="C43" s="752"/>
      <c r="D43" s="1129"/>
      <c r="E43" s="423"/>
      <c r="F43" s="634" t="s">
        <v>1118</v>
      </c>
      <c r="H43" s="396"/>
    </row>
    <row r="44" spans="1:8" ht="12" customHeight="1">
      <c r="A44" s="445"/>
      <c r="B44" s="430" t="s">
        <v>115</v>
      </c>
      <c r="C44" s="753"/>
      <c r="D44" s="1130"/>
      <c r="E44" s="423"/>
      <c r="F44" s="635" t="s">
        <v>1119</v>
      </c>
      <c r="H44" s="396"/>
    </row>
    <row r="45" spans="1:8" ht="12" customHeight="1">
      <c r="A45" s="429"/>
      <c r="B45" s="432" t="s">
        <v>300</v>
      </c>
      <c r="C45" s="753"/>
      <c r="D45" s="1130"/>
      <c r="E45" s="423"/>
      <c r="F45" s="431"/>
      <c r="H45" s="396"/>
    </row>
    <row r="46" spans="1:8" ht="12" customHeight="1">
      <c r="A46" s="429"/>
      <c r="B46" s="433" t="s">
        <v>286</v>
      </c>
      <c r="C46" s="753">
        <v>6000</v>
      </c>
      <c r="D46" s="1130">
        <v>6000</v>
      </c>
      <c r="E46" s="1224">
        <f>SUM(D46/C46)</f>
        <v>1</v>
      </c>
      <c r="F46" s="636"/>
      <c r="H46" s="396"/>
    </row>
    <row r="47" spans="1:8" ht="12" customHeight="1">
      <c r="A47" s="429"/>
      <c r="B47" s="434" t="s">
        <v>120</v>
      </c>
      <c r="C47" s="753"/>
      <c r="D47" s="1130"/>
      <c r="E47" s="423"/>
      <c r="F47" s="636"/>
      <c r="H47" s="396"/>
    </row>
    <row r="48" spans="1:8" ht="12" customHeight="1">
      <c r="A48" s="429"/>
      <c r="B48" s="434" t="s">
        <v>295</v>
      </c>
      <c r="C48" s="753"/>
      <c r="D48" s="1130"/>
      <c r="E48" s="423"/>
      <c r="F48" s="431"/>
      <c r="H48" s="396"/>
    </row>
    <row r="49" spans="1:8" ht="12" customHeight="1" thickBot="1">
      <c r="A49" s="429"/>
      <c r="B49" s="435" t="s">
        <v>88</v>
      </c>
      <c r="C49" s="754"/>
      <c r="D49" s="1131"/>
      <c r="E49" s="1225"/>
      <c r="F49" s="487"/>
      <c r="H49" s="396"/>
    </row>
    <row r="50" spans="1:8" ht="12" customHeight="1" thickBot="1">
      <c r="A50" s="454"/>
      <c r="B50" s="439" t="s">
        <v>137</v>
      </c>
      <c r="C50" s="755">
        <f>SUM(C46:C49)</f>
        <v>6000</v>
      </c>
      <c r="D50" s="1132">
        <f>SUM(D46:D49)</f>
        <v>6000</v>
      </c>
      <c r="E50" s="1226">
        <f>SUM(D50/C50)</f>
        <v>1</v>
      </c>
      <c r="F50" s="637"/>
      <c r="H50" s="396"/>
    </row>
    <row r="51" spans="1:8" ht="12" customHeight="1">
      <c r="A51" s="449">
        <v>3080</v>
      </c>
      <c r="B51" s="456" t="s">
        <v>89</v>
      </c>
      <c r="C51" s="752">
        <f>SUM(C59)</f>
        <v>20000</v>
      </c>
      <c r="D51" s="1129">
        <f>SUM(D59)</f>
        <v>22000</v>
      </c>
      <c r="E51" s="423">
        <f>SUM(D51/C51)</f>
        <v>1.1</v>
      </c>
      <c r="F51" s="634"/>
      <c r="H51" s="396"/>
    </row>
    <row r="52" spans="1:8" ht="12" customHeight="1">
      <c r="A52" s="449">
        <v>3081</v>
      </c>
      <c r="B52" s="442" t="s">
        <v>144</v>
      </c>
      <c r="C52" s="752"/>
      <c r="D52" s="1129"/>
      <c r="E52" s="423"/>
      <c r="F52" s="733"/>
      <c r="H52" s="396"/>
    </row>
    <row r="53" spans="1:8" ht="12" customHeight="1">
      <c r="A53" s="445"/>
      <c r="B53" s="430" t="s">
        <v>115</v>
      </c>
      <c r="C53" s="753"/>
      <c r="D53" s="1130"/>
      <c r="E53" s="423"/>
      <c r="F53" s="730"/>
      <c r="H53" s="396"/>
    </row>
    <row r="54" spans="1:8" ht="12" customHeight="1">
      <c r="A54" s="445"/>
      <c r="B54" s="432" t="s">
        <v>300</v>
      </c>
      <c r="C54" s="753"/>
      <c r="D54" s="1130"/>
      <c r="E54" s="423"/>
      <c r="F54" s="731"/>
      <c r="H54" s="396"/>
    </row>
    <row r="55" spans="1:8" ht="12" customHeight="1">
      <c r="A55" s="445"/>
      <c r="B55" s="433" t="s">
        <v>286</v>
      </c>
      <c r="C55" s="753">
        <v>15000</v>
      </c>
      <c r="D55" s="1130">
        <v>17000</v>
      </c>
      <c r="E55" s="1227">
        <f>SUM(D55/C55)</f>
        <v>1.1333333333333333</v>
      </c>
      <c r="F55" s="730"/>
      <c r="H55" s="396"/>
    </row>
    <row r="56" spans="1:8" ht="12" customHeight="1">
      <c r="A56" s="445"/>
      <c r="B56" s="433" t="s">
        <v>87</v>
      </c>
      <c r="C56" s="753">
        <v>5000</v>
      </c>
      <c r="D56" s="1130">
        <v>5000</v>
      </c>
      <c r="E56" s="1224">
        <f>SUM(D56/C56)</f>
        <v>1</v>
      </c>
      <c r="F56" s="731"/>
      <c r="H56" s="396"/>
    </row>
    <row r="57" spans="1:8" ht="12" customHeight="1">
      <c r="A57" s="445"/>
      <c r="B57" s="434" t="s">
        <v>295</v>
      </c>
      <c r="C57" s="753"/>
      <c r="D57" s="1130"/>
      <c r="E57" s="423"/>
      <c r="F57" s="635"/>
      <c r="H57" s="396"/>
    </row>
    <row r="58" spans="1:8" ht="12" customHeight="1" thickBot="1">
      <c r="A58" s="429"/>
      <c r="B58" s="435" t="s">
        <v>88</v>
      </c>
      <c r="C58" s="754"/>
      <c r="D58" s="1131"/>
      <c r="E58" s="1228"/>
      <c r="F58" s="487"/>
      <c r="H58" s="396"/>
    </row>
    <row r="59" spans="1:8" ht="12" customHeight="1" thickBot="1">
      <c r="A59" s="454"/>
      <c r="B59" s="439" t="s">
        <v>137</v>
      </c>
      <c r="C59" s="751">
        <f>SUM(C53:C58)</f>
        <v>20000</v>
      </c>
      <c r="D59" s="1086">
        <f>SUM(D53:D58)</f>
        <v>22000</v>
      </c>
      <c r="E59" s="1226">
        <f>SUM(D59/C59)</f>
        <v>1.1</v>
      </c>
      <c r="F59" s="455"/>
      <c r="H59" s="396"/>
    </row>
    <row r="60" spans="1:8" ht="12" customHeight="1" thickBot="1">
      <c r="A60" s="458">
        <v>3130</v>
      </c>
      <c r="B60" s="459" t="s">
        <v>369</v>
      </c>
      <c r="C60" s="751">
        <f>SUM(C61+C104)</f>
        <v>794740</v>
      </c>
      <c r="D60" s="1086">
        <f>SUM(D61+D104)</f>
        <v>456401</v>
      </c>
      <c r="E60" s="1226">
        <f>SUM(D60/C60)</f>
        <v>0.5742771220776606</v>
      </c>
      <c r="F60" s="455"/>
      <c r="H60" s="396"/>
    </row>
    <row r="61" spans="1:8" ht="12" customHeight="1" thickBot="1">
      <c r="A61" s="449">
        <v>3110</v>
      </c>
      <c r="B61" s="459" t="s">
        <v>367</v>
      </c>
      <c r="C61" s="751">
        <f>SUM(C69+C87+C95+C77+C103)</f>
        <v>714740</v>
      </c>
      <c r="D61" s="1086">
        <f>SUM(D69+D87+D95+D77+D103)</f>
        <v>386401</v>
      </c>
      <c r="E61" s="1226">
        <f>SUM(D61/C61)</f>
        <v>0.5406175672272435</v>
      </c>
      <c r="F61" s="455"/>
      <c r="H61" s="396"/>
    </row>
    <row r="62" spans="1:8" ht="12" customHeight="1">
      <c r="A62" s="460">
        <v>3111</v>
      </c>
      <c r="B62" s="461" t="s">
        <v>161</v>
      </c>
      <c r="C62" s="427"/>
      <c r="D62" s="1125"/>
      <c r="E62" s="423"/>
      <c r="F62" s="366" t="s">
        <v>1120</v>
      </c>
      <c r="H62" s="396"/>
    </row>
    <row r="63" spans="1:8" ht="12" customHeight="1">
      <c r="A63" s="429"/>
      <c r="B63" s="430" t="s">
        <v>115</v>
      </c>
      <c r="C63" s="444"/>
      <c r="D63" s="1124"/>
      <c r="E63" s="423"/>
      <c r="F63" s="451"/>
      <c r="H63" s="396"/>
    </row>
    <row r="64" spans="1:8" ht="12" customHeight="1">
      <c r="A64" s="429"/>
      <c r="B64" s="432" t="s">
        <v>300</v>
      </c>
      <c r="C64" s="444"/>
      <c r="D64" s="1124"/>
      <c r="E64" s="423"/>
      <c r="F64" s="451"/>
      <c r="H64" s="396"/>
    </row>
    <row r="65" spans="1:8" ht="12" customHeight="1">
      <c r="A65" s="429"/>
      <c r="B65" s="433" t="s">
        <v>286</v>
      </c>
      <c r="C65" s="444"/>
      <c r="D65" s="1124"/>
      <c r="E65" s="423"/>
      <c r="F65" s="451"/>
      <c r="H65" s="396"/>
    </row>
    <row r="66" spans="1:8" ht="12" customHeight="1">
      <c r="A66" s="429"/>
      <c r="B66" s="434" t="s">
        <v>120</v>
      </c>
      <c r="C66" s="444"/>
      <c r="D66" s="1124"/>
      <c r="E66" s="423"/>
      <c r="F66" s="575"/>
      <c r="H66" s="396"/>
    </row>
    <row r="67" spans="1:8" ht="12" customHeight="1">
      <c r="A67" s="429"/>
      <c r="B67" s="434" t="s">
        <v>295</v>
      </c>
      <c r="C67" s="444"/>
      <c r="D67" s="1124"/>
      <c r="E67" s="423"/>
      <c r="F67" s="451"/>
      <c r="H67" s="396"/>
    </row>
    <row r="68" spans="1:8" ht="12" customHeight="1" thickBot="1">
      <c r="A68" s="429"/>
      <c r="B68" s="435" t="s">
        <v>274</v>
      </c>
      <c r="C68" s="750">
        <v>450000</v>
      </c>
      <c r="D68" s="1128">
        <v>200000</v>
      </c>
      <c r="E68" s="1229">
        <f>SUM(D68/C68)</f>
        <v>0.4444444444444444</v>
      </c>
      <c r="F68" s="451"/>
      <c r="H68" s="396"/>
    </row>
    <row r="69" spans="1:8" ht="12" customHeight="1" thickBot="1">
      <c r="A69" s="454"/>
      <c r="B69" s="439" t="s">
        <v>137</v>
      </c>
      <c r="C69" s="751">
        <f>SUM(C63:C68)</f>
        <v>450000</v>
      </c>
      <c r="D69" s="1086">
        <f>SUM(D63:D68)</f>
        <v>200000</v>
      </c>
      <c r="E69" s="1228">
        <f>SUM(D69/C69)</f>
        <v>0.4444444444444444</v>
      </c>
      <c r="F69" s="455"/>
      <c r="H69" s="396"/>
    </row>
    <row r="70" spans="1:8" ht="12" customHeight="1">
      <c r="A70" s="460">
        <v>3112</v>
      </c>
      <c r="B70" s="461" t="s">
        <v>429</v>
      </c>
      <c r="C70" s="427"/>
      <c r="D70" s="1125"/>
      <c r="E70" s="423"/>
      <c r="F70" s="366"/>
      <c r="H70" s="396"/>
    </row>
    <row r="71" spans="1:8" ht="12" customHeight="1">
      <c r="A71" s="429"/>
      <c r="B71" s="430" t="s">
        <v>115</v>
      </c>
      <c r="C71" s="444"/>
      <c r="D71" s="1124"/>
      <c r="E71" s="423"/>
      <c r="F71" s="451"/>
      <c r="H71" s="396"/>
    </row>
    <row r="72" spans="1:8" ht="12" customHeight="1">
      <c r="A72" s="429"/>
      <c r="B72" s="432" t="s">
        <v>300</v>
      </c>
      <c r="C72" s="444"/>
      <c r="D72" s="1124"/>
      <c r="E72" s="423"/>
      <c r="F72" s="451"/>
      <c r="H72" s="396"/>
    </row>
    <row r="73" spans="1:8" ht="12" customHeight="1">
      <c r="A73" s="429"/>
      <c r="B73" s="433" t="s">
        <v>286</v>
      </c>
      <c r="C73" s="444">
        <v>40000</v>
      </c>
      <c r="D73" s="1124">
        <v>40000</v>
      </c>
      <c r="E73" s="1224">
        <f>SUM(D73/C73)</f>
        <v>1</v>
      </c>
      <c r="F73" s="575"/>
      <c r="H73" s="396"/>
    </row>
    <row r="74" spans="1:8" ht="12" customHeight="1">
      <c r="A74" s="429"/>
      <c r="B74" s="434" t="s">
        <v>120</v>
      </c>
      <c r="C74" s="444"/>
      <c r="D74" s="1124"/>
      <c r="E74" s="423"/>
      <c r="F74" s="575"/>
      <c r="H74" s="396"/>
    </row>
    <row r="75" spans="1:8" ht="12" customHeight="1">
      <c r="A75" s="429"/>
      <c r="B75" s="434" t="s">
        <v>295</v>
      </c>
      <c r="C75" s="444"/>
      <c r="D75" s="1124"/>
      <c r="E75" s="423"/>
      <c r="F75" s="451"/>
      <c r="H75" s="396"/>
    </row>
    <row r="76" spans="1:8" ht="12" customHeight="1" thickBot="1">
      <c r="A76" s="429"/>
      <c r="B76" s="435" t="s">
        <v>88</v>
      </c>
      <c r="C76" s="750"/>
      <c r="D76" s="1128"/>
      <c r="E76" s="1225"/>
      <c r="F76" s="451"/>
      <c r="H76" s="396"/>
    </row>
    <row r="77" spans="1:8" ht="12" customHeight="1" thickBot="1">
      <c r="A77" s="454"/>
      <c r="B77" s="439" t="s">
        <v>137</v>
      </c>
      <c r="C77" s="751">
        <f>SUM(C71:C76)</f>
        <v>40000</v>
      </c>
      <c r="D77" s="1086">
        <f>SUM(D71:D76)</f>
        <v>40000</v>
      </c>
      <c r="E77" s="1226">
        <f>SUM(D77/C77)</f>
        <v>1</v>
      </c>
      <c r="F77" s="455"/>
      <c r="H77" s="396"/>
    </row>
    <row r="78" spans="1:8" ht="12" customHeight="1">
      <c r="A78" s="360">
        <v>3114</v>
      </c>
      <c r="B78" s="462" t="s">
        <v>123</v>
      </c>
      <c r="C78" s="368"/>
      <c r="D78" s="1133"/>
      <c r="E78" s="423"/>
      <c r="F78" s="463"/>
      <c r="H78" s="396"/>
    </row>
    <row r="79" spans="1:8" ht="12" customHeight="1">
      <c r="A79" s="294"/>
      <c r="B79" s="372" t="s">
        <v>115</v>
      </c>
      <c r="C79" s="300"/>
      <c r="D79" s="1134"/>
      <c r="E79" s="423"/>
      <c r="F79" s="451"/>
      <c r="H79" s="396"/>
    </row>
    <row r="80" spans="1:8" ht="12" customHeight="1">
      <c r="A80" s="294"/>
      <c r="B80" s="183" t="s">
        <v>300</v>
      </c>
      <c r="C80" s="300"/>
      <c r="D80" s="1134"/>
      <c r="E80" s="423"/>
      <c r="F80" s="582"/>
      <c r="H80" s="396"/>
    </row>
    <row r="81" spans="1:8" ht="12" customHeight="1">
      <c r="A81" s="294"/>
      <c r="B81" s="373" t="s">
        <v>286</v>
      </c>
      <c r="C81" s="300">
        <v>149406</v>
      </c>
      <c r="D81" s="1134">
        <v>70000</v>
      </c>
      <c r="E81" s="1224">
        <f>SUM(D81/C81)</f>
        <v>0.4685220138414789</v>
      </c>
      <c r="F81" s="443"/>
      <c r="H81" s="396"/>
    </row>
    <row r="82" spans="1:8" ht="12" customHeight="1">
      <c r="A82" s="294"/>
      <c r="B82" s="301" t="s">
        <v>120</v>
      </c>
      <c r="C82" s="300"/>
      <c r="D82" s="1134"/>
      <c r="E82" s="423"/>
      <c r="F82" s="443"/>
      <c r="H82" s="396"/>
    </row>
    <row r="83" spans="1:8" ht="12" customHeight="1">
      <c r="A83" s="294"/>
      <c r="B83" s="301" t="s">
        <v>295</v>
      </c>
      <c r="C83" s="300"/>
      <c r="D83" s="1134"/>
      <c r="E83" s="423"/>
      <c r="F83" s="582"/>
      <c r="H83" s="396"/>
    </row>
    <row r="84" spans="1:8" ht="12" customHeight="1">
      <c r="A84" s="294"/>
      <c r="B84" s="435" t="s">
        <v>255</v>
      </c>
      <c r="C84" s="374"/>
      <c r="D84" s="1134"/>
      <c r="E84" s="423"/>
      <c r="F84" s="452"/>
      <c r="H84" s="396"/>
    </row>
    <row r="85" spans="1:8" ht="12" customHeight="1">
      <c r="A85" s="294"/>
      <c r="B85" s="1211" t="s">
        <v>1071</v>
      </c>
      <c r="C85" s="374"/>
      <c r="D85" s="1135"/>
      <c r="E85" s="423"/>
      <c r="F85" s="431"/>
      <c r="H85" s="396"/>
    </row>
    <row r="86" spans="1:8" ht="12" customHeight="1" thickBot="1">
      <c r="A86" s="294"/>
      <c r="B86" s="825" t="s">
        <v>274</v>
      </c>
      <c r="C86" s="756"/>
      <c r="D86" s="1136"/>
      <c r="E86" s="1225"/>
      <c r="F86" s="826"/>
      <c r="H86" s="396"/>
    </row>
    <row r="87" spans="1:8" ht="12" customHeight="1" thickBot="1">
      <c r="A87" s="383"/>
      <c r="B87" s="439" t="s">
        <v>137</v>
      </c>
      <c r="C87" s="378">
        <f>SUM(C79:C86)</f>
        <v>149406</v>
      </c>
      <c r="D87" s="1085">
        <f>SUM(D79:D86)</f>
        <v>70000</v>
      </c>
      <c r="E87" s="1226">
        <f>SUM(D87/C87)</f>
        <v>0.4685220138414789</v>
      </c>
      <c r="F87" s="455"/>
      <c r="H87" s="396"/>
    </row>
    <row r="88" spans="1:8" ht="12" customHeight="1">
      <c r="A88" s="360">
        <v>3115</v>
      </c>
      <c r="B88" s="462" t="s">
        <v>1174</v>
      </c>
      <c r="C88" s="368"/>
      <c r="D88" s="1133"/>
      <c r="E88" s="423"/>
      <c r="F88" s="463"/>
      <c r="H88" s="396"/>
    </row>
    <row r="89" spans="1:8" ht="12" customHeight="1">
      <c r="A89" s="294"/>
      <c r="B89" s="372" t="s">
        <v>115</v>
      </c>
      <c r="C89" s="300"/>
      <c r="D89" s="1134"/>
      <c r="E89" s="423"/>
      <c r="F89" s="451"/>
      <c r="H89" s="396"/>
    </row>
    <row r="90" spans="1:8" ht="12" customHeight="1">
      <c r="A90" s="294"/>
      <c r="B90" s="183" t="s">
        <v>300</v>
      </c>
      <c r="C90" s="300"/>
      <c r="D90" s="1134"/>
      <c r="E90" s="423"/>
      <c r="F90" s="575"/>
      <c r="H90" s="396"/>
    </row>
    <row r="91" spans="1:8" ht="12" customHeight="1">
      <c r="A91" s="294"/>
      <c r="B91" s="373" t="s">
        <v>286</v>
      </c>
      <c r="C91" s="300">
        <v>70000</v>
      </c>
      <c r="D91" s="1134">
        <v>70000</v>
      </c>
      <c r="E91" s="1224">
        <f>SUM(D91/C91)</f>
        <v>1</v>
      </c>
      <c r="F91" s="443"/>
      <c r="H91" s="396"/>
    </row>
    <row r="92" spans="1:8" ht="12" customHeight="1">
      <c r="A92" s="294"/>
      <c r="B92" s="301" t="s">
        <v>120</v>
      </c>
      <c r="C92" s="300"/>
      <c r="D92" s="1134"/>
      <c r="E92" s="423"/>
      <c r="F92" s="443"/>
      <c r="H92" s="396"/>
    </row>
    <row r="93" spans="1:8" ht="12" customHeight="1">
      <c r="A93" s="294"/>
      <c r="B93" s="301" t="s">
        <v>295</v>
      </c>
      <c r="C93" s="300"/>
      <c r="D93" s="1134"/>
      <c r="E93" s="423"/>
      <c r="F93" s="431"/>
      <c r="H93" s="396"/>
    </row>
    <row r="94" spans="1:8" ht="12" customHeight="1" thickBot="1">
      <c r="A94" s="371"/>
      <c r="B94" s="478" t="s">
        <v>88</v>
      </c>
      <c r="C94" s="376"/>
      <c r="D94" s="1067"/>
      <c r="E94" s="1225"/>
      <c r="F94" s="452"/>
      <c r="H94" s="396"/>
    </row>
    <row r="95" spans="1:8" ht="12" customHeight="1" thickBot="1">
      <c r="A95" s="383"/>
      <c r="B95" s="439" t="s">
        <v>137</v>
      </c>
      <c r="C95" s="378">
        <f>SUM(C90:C94)</f>
        <v>70000</v>
      </c>
      <c r="D95" s="1085">
        <f>SUM(D90:D94)</f>
        <v>70000</v>
      </c>
      <c r="E95" s="1226">
        <f>SUM(D95/C95)</f>
        <v>1</v>
      </c>
      <c r="F95" s="455"/>
      <c r="H95" s="396"/>
    </row>
    <row r="96" spans="1:8" ht="12" customHeight="1">
      <c r="A96" s="360">
        <v>3116</v>
      </c>
      <c r="B96" s="462" t="s">
        <v>1039</v>
      </c>
      <c r="C96" s="368"/>
      <c r="D96" s="1133"/>
      <c r="E96" s="423"/>
      <c r="F96" s="463"/>
      <c r="H96" s="396"/>
    </row>
    <row r="97" spans="1:8" ht="12" customHeight="1">
      <c r="A97" s="294"/>
      <c r="B97" s="372" t="s">
        <v>115</v>
      </c>
      <c r="C97" s="300"/>
      <c r="D97" s="1134"/>
      <c r="E97" s="423"/>
      <c r="F97" s="451"/>
      <c r="H97" s="396"/>
    </row>
    <row r="98" spans="1:8" ht="12" customHeight="1">
      <c r="A98" s="294"/>
      <c r="B98" s="183" t="s">
        <v>300</v>
      </c>
      <c r="C98" s="300"/>
      <c r="D98" s="1134"/>
      <c r="E98" s="423"/>
      <c r="F98" s="451"/>
      <c r="H98" s="396"/>
    </row>
    <row r="99" spans="1:8" ht="12" customHeight="1">
      <c r="A99" s="294"/>
      <c r="B99" s="373" t="s">
        <v>286</v>
      </c>
      <c r="C99" s="300">
        <v>5334</v>
      </c>
      <c r="D99" s="1134">
        <v>6401</v>
      </c>
      <c r="E99" s="1224">
        <f>SUM(D99/C99)</f>
        <v>1.200037495313086</v>
      </c>
      <c r="F99" s="443"/>
      <c r="H99" s="396"/>
    </row>
    <row r="100" spans="1:8" ht="12" customHeight="1">
      <c r="A100" s="294"/>
      <c r="B100" s="301" t="s">
        <v>120</v>
      </c>
      <c r="C100" s="300"/>
      <c r="D100" s="1134"/>
      <c r="E100" s="423"/>
      <c r="F100" s="443"/>
      <c r="H100" s="396"/>
    </row>
    <row r="101" spans="1:8" ht="12" customHeight="1">
      <c r="A101" s="294"/>
      <c r="B101" s="301" t="s">
        <v>295</v>
      </c>
      <c r="C101" s="300"/>
      <c r="D101" s="1134"/>
      <c r="E101" s="423"/>
      <c r="F101" s="451"/>
      <c r="H101" s="396"/>
    </row>
    <row r="102" spans="1:8" ht="12" customHeight="1" thickBot="1">
      <c r="A102" s="371"/>
      <c r="B102" s="478" t="s">
        <v>88</v>
      </c>
      <c r="C102" s="376"/>
      <c r="D102" s="1067"/>
      <c r="E102" s="1225"/>
      <c r="F102" s="452"/>
      <c r="H102" s="396"/>
    </row>
    <row r="103" spans="1:8" ht="12" customHeight="1" thickBot="1">
      <c r="A103" s="383"/>
      <c r="B103" s="439" t="s">
        <v>137</v>
      </c>
      <c r="C103" s="378">
        <f>SUM(C98:C102)</f>
        <v>5334</v>
      </c>
      <c r="D103" s="1085">
        <f>SUM(D98:D102)</f>
        <v>6401</v>
      </c>
      <c r="E103" s="1226">
        <f>SUM(D103/C103)</f>
        <v>1.200037495313086</v>
      </c>
      <c r="F103" s="455"/>
      <c r="H103" s="396"/>
    </row>
    <row r="104" spans="1:8" ht="12" customHeight="1" thickBot="1">
      <c r="A104" s="464">
        <v>3120</v>
      </c>
      <c r="B104" s="459" t="s">
        <v>370</v>
      </c>
      <c r="C104" s="378">
        <f>SUM(C112+C120+C128+C136)</f>
        <v>80000</v>
      </c>
      <c r="D104" s="1085">
        <f>SUM(D112+D120+D128+D136)</f>
        <v>70000</v>
      </c>
      <c r="E104" s="1226">
        <f>SUM(D104/C104)</f>
        <v>0.875</v>
      </c>
      <c r="F104" s="455"/>
      <c r="H104" s="396"/>
    </row>
    <row r="105" spans="1:8" ht="12" customHeight="1">
      <c r="A105" s="75">
        <v>3121</v>
      </c>
      <c r="B105" s="465" t="s">
        <v>187</v>
      </c>
      <c r="C105" s="368"/>
      <c r="D105" s="1133"/>
      <c r="E105" s="423"/>
      <c r="F105" s="450"/>
      <c r="H105" s="396"/>
    </row>
    <row r="106" spans="1:8" ht="12" customHeight="1">
      <c r="A106" s="75"/>
      <c r="B106" s="372" t="s">
        <v>115</v>
      </c>
      <c r="C106" s="368"/>
      <c r="D106" s="1133"/>
      <c r="E106" s="423"/>
      <c r="F106" s="424"/>
      <c r="H106" s="396"/>
    </row>
    <row r="107" spans="1:8" ht="12" customHeight="1">
      <c r="A107" s="75"/>
      <c r="B107" s="183" t="s">
        <v>300</v>
      </c>
      <c r="C107" s="368"/>
      <c r="D107" s="1133"/>
      <c r="E107" s="423"/>
      <c r="F107" s="576"/>
      <c r="H107" s="396"/>
    </row>
    <row r="108" spans="1:8" ht="12" customHeight="1">
      <c r="A108" s="360"/>
      <c r="B108" s="373" t="s">
        <v>286</v>
      </c>
      <c r="C108" s="757">
        <v>15000</v>
      </c>
      <c r="D108" s="1072">
        <v>20000</v>
      </c>
      <c r="E108" s="1224">
        <f>SUM(D108/C108)</f>
        <v>1.3333333333333333</v>
      </c>
      <c r="F108" s="466"/>
      <c r="H108" s="396"/>
    </row>
    <row r="109" spans="1:8" ht="12" customHeight="1">
      <c r="A109" s="360"/>
      <c r="B109" s="301" t="s">
        <v>295</v>
      </c>
      <c r="C109" s="757"/>
      <c r="D109" s="1072"/>
      <c r="E109" s="423"/>
      <c r="F109" s="466"/>
      <c r="H109" s="396"/>
    </row>
    <row r="110" spans="1:8" ht="12" customHeight="1">
      <c r="A110" s="75"/>
      <c r="B110" s="301" t="s">
        <v>295</v>
      </c>
      <c r="C110" s="368"/>
      <c r="D110" s="1133"/>
      <c r="E110" s="423"/>
      <c r="F110" s="431"/>
      <c r="H110" s="396"/>
    </row>
    <row r="111" spans="1:8" ht="12" customHeight="1" thickBot="1">
      <c r="A111" s="75"/>
      <c r="B111" s="435" t="s">
        <v>88</v>
      </c>
      <c r="C111" s="758"/>
      <c r="D111" s="1137"/>
      <c r="E111" s="1225"/>
      <c r="F111" s="419"/>
      <c r="H111" s="396"/>
    </row>
    <row r="112" spans="1:8" ht="12" customHeight="1" thickBot="1">
      <c r="A112" s="383"/>
      <c r="B112" s="439" t="s">
        <v>137</v>
      </c>
      <c r="C112" s="378">
        <f>SUM(C108:C111)</f>
        <v>15000</v>
      </c>
      <c r="D112" s="1085">
        <f>SUM(D108:D111)</f>
        <v>20000</v>
      </c>
      <c r="E112" s="1226">
        <f>SUM(D112/C112)</f>
        <v>1.3333333333333333</v>
      </c>
      <c r="F112" s="455"/>
      <c r="H112" s="396"/>
    </row>
    <row r="113" spans="1:8" ht="12" customHeight="1">
      <c r="A113" s="360">
        <v>3122</v>
      </c>
      <c r="B113" s="462" t="s">
        <v>181</v>
      </c>
      <c r="C113" s="368"/>
      <c r="D113" s="1133"/>
      <c r="E113" s="423"/>
      <c r="F113" s="467"/>
      <c r="H113" s="396"/>
    </row>
    <row r="114" spans="1:8" ht="12" customHeight="1">
      <c r="A114" s="294"/>
      <c r="B114" s="372" t="s">
        <v>115</v>
      </c>
      <c r="C114" s="300"/>
      <c r="D114" s="1134"/>
      <c r="E114" s="423"/>
      <c r="F114" s="451"/>
      <c r="H114" s="396"/>
    </row>
    <row r="115" spans="1:8" ht="12" customHeight="1">
      <c r="A115" s="294"/>
      <c r="B115" s="183" t="s">
        <v>300</v>
      </c>
      <c r="C115" s="300"/>
      <c r="D115" s="1134"/>
      <c r="E115" s="423"/>
      <c r="F115" s="451"/>
      <c r="H115" s="396"/>
    </row>
    <row r="116" spans="1:8" ht="12" customHeight="1">
      <c r="A116" s="294"/>
      <c r="B116" s="373" t="s">
        <v>286</v>
      </c>
      <c r="C116" s="300">
        <v>25000</v>
      </c>
      <c r="D116" s="1134">
        <v>15000</v>
      </c>
      <c r="E116" s="1224">
        <f>SUM(D116/C116)</f>
        <v>0.6</v>
      </c>
      <c r="F116" s="443"/>
      <c r="H116" s="396"/>
    </row>
    <row r="117" spans="1:8" ht="12" customHeight="1">
      <c r="A117" s="294"/>
      <c r="B117" s="301" t="s">
        <v>120</v>
      </c>
      <c r="C117" s="300"/>
      <c r="D117" s="1134"/>
      <c r="E117" s="423"/>
      <c r="F117" s="451"/>
      <c r="H117" s="396"/>
    </row>
    <row r="118" spans="1:8" ht="12" customHeight="1">
      <c r="A118" s="294"/>
      <c r="B118" s="301" t="s">
        <v>295</v>
      </c>
      <c r="C118" s="300"/>
      <c r="D118" s="1134"/>
      <c r="E118" s="423"/>
      <c r="F118" s="431"/>
      <c r="H118" s="396"/>
    </row>
    <row r="119" spans="1:8" ht="12" customHeight="1" thickBot="1">
      <c r="A119" s="294"/>
      <c r="B119" s="435" t="s">
        <v>88</v>
      </c>
      <c r="C119" s="759"/>
      <c r="D119" s="1138"/>
      <c r="E119" s="1225"/>
      <c r="F119" s="451"/>
      <c r="H119" s="396"/>
    </row>
    <row r="120" spans="1:8" ht="12" customHeight="1" thickBot="1">
      <c r="A120" s="362"/>
      <c r="B120" s="439" t="s">
        <v>137</v>
      </c>
      <c r="C120" s="378">
        <f>SUM(C114:C119)</f>
        <v>25000</v>
      </c>
      <c r="D120" s="1085">
        <f>SUM(D114:D119)</f>
        <v>15000</v>
      </c>
      <c r="E120" s="1226">
        <f>SUM(D120/C120)</f>
        <v>0.6</v>
      </c>
      <c r="F120" s="455"/>
      <c r="H120" s="396"/>
    </row>
    <row r="121" spans="1:8" ht="12" customHeight="1">
      <c r="A121" s="360">
        <v>3123</v>
      </c>
      <c r="B121" s="213" t="s">
        <v>122</v>
      </c>
      <c r="C121" s="368"/>
      <c r="D121" s="1133"/>
      <c r="E121" s="423"/>
      <c r="F121" s="366"/>
      <c r="H121" s="396"/>
    </row>
    <row r="122" spans="1:8" ht="12" customHeight="1">
      <c r="A122" s="294"/>
      <c r="B122" s="372" t="s">
        <v>115</v>
      </c>
      <c r="C122" s="300"/>
      <c r="D122" s="1134"/>
      <c r="E122" s="423"/>
      <c r="F122" s="451"/>
      <c r="H122" s="396"/>
    </row>
    <row r="123" spans="1:8" ht="12" customHeight="1">
      <c r="A123" s="294"/>
      <c r="B123" s="183" t="s">
        <v>300</v>
      </c>
      <c r="C123" s="300"/>
      <c r="D123" s="1134"/>
      <c r="E123" s="423"/>
      <c r="F123" s="575"/>
      <c r="H123" s="396"/>
    </row>
    <row r="124" spans="1:8" ht="12" customHeight="1">
      <c r="A124" s="294"/>
      <c r="B124" s="373" t="s">
        <v>286</v>
      </c>
      <c r="C124" s="300">
        <v>30000</v>
      </c>
      <c r="D124" s="1134">
        <v>30000</v>
      </c>
      <c r="E124" s="1224">
        <f>SUM(D124/C124)</f>
        <v>1</v>
      </c>
      <c r="F124" s="443"/>
      <c r="H124" s="396"/>
    </row>
    <row r="125" spans="1:8" ht="12" customHeight="1">
      <c r="A125" s="294"/>
      <c r="B125" s="301" t="s">
        <v>120</v>
      </c>
      <c r="C125" s="300"/>
      <c r="D125" s="1134"/>
      <c r="E125" s="423"/>
      <c r="F125" s="451"/>
      <c r="H125" s="396"/>
    </row>
    <row r="126" spans="1:8" ht="12" customHeight="1">
      <c r="A126" s="294"/>
      <c r="B126" s="301" t="s">
        <v>295</v>
      </c>
      <c r="C126" s="300"/>
      <c r="D126" s="1134"/>
      <c r="E126" s="423"/>
      <c r="F126" s="431"/>
      <c r="H126" s="396"/>
    </row>
    <row r="127" spans="1:8" ht="12" customHeight="1" thickBot="1">
      <c r="A127" s="294"/>
      <c r="B127" s="435" t="s">
        <v>88</v>
      </c>
      <c r="C127" s="759"/>
      <c r="D127" s="1138"/>
      <c r="E127" s="1225"/>
      <c r="F127" s="451"/>
      <c r="H127" s="396"/>
    </row>
    <row r="128" spans="1:8" ht="12" customHeight="1" thickBot="1">
      <c r="A128" s="362"/>
      <c r="B128" s="439" t="s">
        <v>137</v>
      </c>
      <c r="C128" s="378">
        <f>SUM(C122:C127)</f>
        <v>30000</v>
      </c>
      <c r="D128" s="1085">
        <f>SUM(D122:D127)</f>
        <v>30000</v>
      </c>
      <c r="E128" s="1226">
        <f>SUM(D128/C128)</f>
        <v>1</v>
      </c>
      <c r="F128" s="455"/>
      <c r="H128" s="396"/>
    </row>
    <row r="129" spans="1:8" ht="12" customHeight="1">
      <c r="A129" s="360">
        <v>3124</v>
      </c>
      <c r="B129" s="213" t="s">
        <v>125</v>
      </c>
      <c r="C129" s="368"/>
      <c r="D129" s="1133"/>
      <c r="E129" s="423"/>
      <c r="F129" s="366" t="s">
        <v>1120</v>
      </c>
      <c r="H129" s="396"/>
    </row>
    <row r="130" spans="1:8" ht="12" customHeight="1">
      <c r="A130" s="294"/>
      <c r="B130" s="372" t="s">
        <v>115</v>
      </c>
      <c r="C130" s="300"/>
      <c r="D130" s="1134"/>
      <c r="E130" s="423"/>
      <c r="F130" s="451"/>
      <c r="H130" s="396"/>
    </row>
    <row r="131" spans="1:8" ht="12" customHeight="1">
      <c r="A131" s="294"/>
      <c r="B131" s="183" t="s">
        <v>300</v>
      </c>
      <c r="C131" s="300"/>
      <c r="D131" s="1134"/>
      <c r="E131" s="423"/>
      <c r="F131" s="451"/>
      <c r="H131" s="396"/>
    </row>
    <row r="132" spans="1:8" ht="12" customHeight="1">
      <c r="A132" s="294"/>
      <c r="B132" s="373" t="s">
        <v>286</v>
      </c>
      <c r="C132" s="300">
        <v>10000</v>
      </c>
      <c r="D132" s="1134">
        <v>5000</v>
      </c>
      <c r="E132" s="1224">
        <f>SUM(D132/C132)</f>
        <v>0.5</v>
      </c>
      <c r="F132" s="443"/>
      <c r="H132" s="396"/>
    </row>
    <row r="133" spans="1:8" ht="12" customHeight="1">
      <c r="A133" s="294"/>
      <c r="B133" s="301" t="s">
        <v>295</v>
      </c>
      <c r="C133" s="300"/>
      <c r="D133" s="1134"/>
      <c r="E133" s="423"/>
      <c r="F133" s="451"/>
      <c r="H133" s="396"/>
    </row>
    <row r="134" spans="1:8" ht="12" customHeight="1">
      <c r="A134" s="294"/>
      <c r="B134" s="301" t="s">
        <v>295</v>
      </c>
      <c r="C134" s="300"/>
      <c r="D134" s="1134"/>
      <c r="E134" s="423"/>
      <c r="F134" s="431"/>
      <c r="H134" s="396"/>
    </row>
    <row r="135" spans="1:8" ht="12" customHeight="1" thickBot="1">
      <c r="A135" s="294"/>
      <c r="B135" s="435" t="s">
        <v>88</v>
      </c>
      <c r="C135" s="759"/>
      <c r="D135" s="1138"/>
      <c r="E135" s="1225"/>
      <c r="F135" s="451"/>
      <c r="H135" s="396"/>
    </row>
    <row r="136" spans="1:8" ht="12" customHeight="1" thickBot="1">
      <c r="A136" s="362"/>
      <c r="B136" s="439" t="s">
        <v>137</v>
      </c>
      <c r="C136" s="1085">
        <f>SUM(C130:C135)</f>
        <v>10000</v>
      </c>
      <c r="D136" s="1085">
        <f>SUM(D130:D135)</f>
        <v>5000</v>
      </c>
      <c r="E136" s="1226">
        <f>SUM(D136/C136)</f>
        <v>0.5</v>
      </c>
      <c r="F136" s="455"/>
      <c r="H136" s="396"/>
    </row>
    <row r="137" spans="1:8" ht="12" customHeight="1" thickBot="1">
      <c r="A137" s="464">
        <v>3140</v>
      </c>
      <c r="B137" s="468" t="s">
        <v>126</v>
      </c>
      <c r="C137" s="378">
        <f>SUM(C145+C154+C162+C170+C178+C187+C196)</f>
        <v>61170</v>
      </c>
      <c r="D137" s="1085">
        <f>SUM(D145+D154+D162+D170+D178+D187+D196)</f>
        <v>61170</v>
      </c>
      <c r="E137" s="1228">
        <f>SUM(D137/C137)</f>
        <v>1</v>
      </c>
      <c r="F137" s="455"/>
      <c r="H137" s="396"/>
    </row>
    <row r="138" spans="1:8" ht="12" customHeight="1">
      <c r="A138" s="360">
        <v>3141</v>
      </c>
      <c r="B138" s="213" t="s">
        <v>136</v>
      </c>
      <c r="C138" s="368"/>
      <c r="D138" s="1133"/>
      <c r="E138" s="423"/>
      <c r="F138" s="451"/>
      <c r="H138" s="396"/>
    </row>
    <row r="139" spans="1:8" ht="12" customHeight="1">
      <c r="A139" s="294"/>
      <c r="B139" s="372" t="s">
        <v>115</v>
      </c>
      <c r="C139" s="300"/>
      <c r="D139" s="1134"/>
      <c r="E139" s="423"/>
      <c r="F139" s="576"/>
      <c r="H139" s="396"/>
    </row>
    <row r="140" spans="1:8" ht="12" customHeight="1">
      <c r="A140" s="294"/>
      <c r="B140" s="183" t="s">
        <v>300</v>
      </c>
      <c r="C140" s="300"/>
      <c r="D140" s="1134"/>
      <c r="E140" s="423"/>
      <c r="F140" s="575"/>
      <c r="H140" s="396"/>
    </row>
    <row r="141" spans="1:8" ht="12" customHeight="1">
      <c r="A141" s="294"/>
      <c r="B141" s="373" t="s">
        <v>286</v>
      </c>
      <c r="C141" s="300">
        <v>6000</v>
      </c>
      <c r="D141" s="1134">
        <v>6500</v>
      </c>
      <c r="E141" s="1227">
        <f>SUM(D141/C141)</f>
        <v>1.0833333333333333</v>
      </c>
      <c r="F141" s="575"/>
      <c r="H141" s="396"/>
    </row>
    <row r="142" spans="1:8" ht="12" customHeight="1">
      <c r="A142" s="294"/>
      <c r="B142" s="301" t="s">
        <v>120</v>
      </c>
      <c r="C142" s="300">
        <v>2250</v>
      </c>
      <c r="D142" s="1134">
        <v>2000</v>
      </c>
      <c r="E142" s="1224">
        <f>SUM(D142/C142)</f>
        <v>0.8888888888888888</v>
      </c>
      <c r="F142" s="575"/>
      <c r="H142" s="396"/>
    </row>
    <row r="143" spans="1:8" ht="12" customHeight="1">
      <c r="A143" s="294"/>
      <c r="B143" s="301" t="s">
        <v>295</v>
      </c>
      <c r="C143" s="757">
        <v>250</v>
      </c>
      <c r="D143" s="1072"/>
      <c r="E143" s="1224">
        <f>SUM(D143/C143)</f>
        <v>0</v>
      </c>
      <c r="F143" s="575"/>
      <c r="H143" s="396"/>
    </row>
    <row r="144" spans="1:8" ht="12" customHeight="1" thickBot="1">
      <c r="A144" s="294"/>
      <c r="B144" s="435" t="s">
        <v>88</v>
      </c>
      <c r="C144" s="759"/>
      <c r="D144" s="1136"/>
      <c r="E144" s="1230"/>
      <c r="F144" s="577"/>
      <c r="H144" s="396"/>
    </row>
    <row r="145" spans="1:8" ht="12" customHeight="1" thickBot="1">
      <c r="A145" s="362"/>
      <c r="B145" s="439" t="s">
        <v>137</v>
      </c>
      <c r="C145" s="378">
        <f>SUM(C139:C144)</f>
        <v>8500</v>
      </c>
      <c r="D145" s="1085">
        <f>SUM(D139:D144)</f>
        <v>8500</v>
      </c>
      <c r="E145" s="1226">
        <f>SUM(D145/C145)</f>
        <v>1</v>
      </c>
      <c r="F145" s="455"/>
      <c r="H145" s="396"/>
    </row>
    <row r="146" spans="1:8" ht="12" customHeight="1">
      <c r="A146" s="360">
        <v>3142</v>
      </c>
      <c r="B146" s="382" t="s">
        <v>28</v>
      </c>
      <c r="C146" s="368"/>
      <c r="D146" s="1133"/>
      <c r="E146" s="423"/>
      <c r="F146" s="450"/>
      <c r="H146" s="396"/>
    </row>
    <row r="147" spans="1:8" ht="12" customHeight="1">
      <c r="A147" s="360"/>
      <c r="B147" s="372" t="s">
        <v>115</v>
      </c>
      <c r="C147" s="300">
        <v>4000</v>
      </c>
      <c r="D147" s="1134">
        <v>4600</v>
      </c>
      <c r="E147" s="1227">
        <f>SUM(D147/C147)</f>
        <v>1.15</v>
      </c>
      <c r="F147" s="576"/>
      <c r="H147" s="396"/>
    </row>
    <row r="148" spans="1:8" ht="12" customHeight="1">
      <c r="A148" s="360"/>
      <c r="B148" s="183" t="s">
        <v>300</v>
      </c>
      <c r="C148" s="300">
        <v>3000</v>
      </c>
      <c r="D148" s="1134">
        <v>3000</v>
      </c>
      <c r="E148" s="1224">
        <f>SUM(D148/C148)</f>
        <v>1</v>
      </c>
      <c r="F148" s="466"/>
      <c r="H148" s="396"/>
    </row>
    <row r="149" spans="1:8" ht="12" customHeight="1">
      <c r="A149" s="360"/>
      <c r="B149" s="373" t="s">
        <v>286</v>
      </c>
      <c r="C149" s="757">
        <v>4000</v>
      </c>
      <c r="D149" s="1072">
        <v>3400</v>
      </c>
      <c r="E149" s="1224">
        <f>SUM(D149/C149)</f>
        <v>0.85</v>
      </c>
      <c r="F149" s="575"/>
      <c r="H149" s="396"/>
    </row>
    <row r="150" spans="1:8" ht="12" customHeight="1">
      <c r="A150" s="360"/>
      <c r="B150" s="301" t="s">
        <v>120</v>
      </c>
      <c r="C150" s="757"/>
      <c r="D150" s="1072"/>
      <c r="E150" s="1224"/>
      <c r="F150" s="451"/>
      <c r="H150" s="396"/>
    </row>
    <row r="151" spans="1:8" ht="12" customHeight="1">
      <c r="A151" s="360"/>
      <c r="B151" s="301" t="s">
        <v>295</v>
      </c>
      <c r="C151" s="757">
        <v>500</v>
      </c>
      <c r="D151" s="1072">
        <v>500</v>
      </c>
      <c r="E151" s="1224">
        <f>SUM(D151/C151)</f>
        <v>1</v>
      </c>
      <c r="F151" s="466"/>
      <c r="H151" s="396"/>
    </row>
    <row r="152" spans="1:8" ht="12" customHeight="1">
      <c r="A152" s="360"/>
      <c r="B152" s="301" t="s">
        <v>255</v>
      </c>
      <c r="C152" s="522"/>
      <c r="D152" s="1141"/>
      <c r="E152" s="1224"/>
      <c r="F152" s="466"/>
      <c r="H152" s="396"/>
    </row>
    <row r="153" spans="1:8" ht="12.75" thickBot="1">
      <c r="A153" s="360"/>
      <c r="B153" s="435" t="s">
        <v>274</v>
      </c>
      <c r="C153" s="389"/>
      <c r="D153" s="1140"/>
      <c r="E153" s="1230"/>
      <c r="F153" s="469"/>
      <c r="H153" s="396"/>
    </row>
    <row r="154" spans="1:8" ht="12" customHeight="1" thickBot="1">
      <c r="A154" s="362"/>
      <c r="B154" s="439" t="s">
        <v>137</v>
      </c>
      <c r="C154" s="1085">
        <f>SUM(C147:C153)</f>
        <v>11500</v>
      </c>
      <c r="D154" s="1085">
        <f>SUM(D147:D153)</f>
        <v>11500</v>
      </c>
      <c r="E154" s="1226">
        <f>SUM(D154/C154)</f>
        <v>1</v>
      </c>
      <c r="F154" s="455"/>
      <c r="H154" s="396"/>
    </row>
    <row r="155" spans="1:8" ht="12" customHeight="1">
      <c r="A155" s="379">
        <v>3143</v>
      </c>
      <c r="B155" s="213" t="s">
        <v>36</v>
      </c>
      <c r="C155" s="368"/>
      <c r="D155" s="1133"/>
      <c r="E155" s="423"/>
      <c r="F155" s="420" t="s">
        <v>1121</v>
      </c>
      <c r="H155" s="396"/>
    </row>
    <row r="156" spans="1:8" ht="12" customHeight="1">
      <c r="A156" s="294"/>
      <c r="B156" s="372" t="s">
        <v>115</v>
      </c>
      <c r="C156" s="300"/>
      <c r="D156" s="1134"/>
      <c r="E156" s="423"/>
      <c r="F156" s="1250" t="s">
        <v>1122</v>
      </c>
      <c r="H156" s="396"/>
    </row>
    <row r="157" spans="1:8" ht="12" customHeight="1">
      <c r="A157" s="294"/>
      <c r="B157" s="183" t="s">
        <v>300</v>
      </c>
      <c r="C157" s="300"/>
      <c r="D157" s="1134"/>
      <c r="E157" s="423"/>
      <c r="F157" s="576"/>
      <c r="H157" s="396"/>
    </row>
    <row r="158" spans="1:8" ht="12" customHeight="1">
      <c r="A158" s="294"/>
      <c r="B158" s="373" t="s">
        <v>286</v>
      </c>
      <c r="C158" s="757"/>
      <c r="D158" s="1072"/>
      <c r="E158" s="423"/>
      <c r="F158" s="576"/>
      <c r="H158" s="396"/>
    </row>
    <row r="159" spans="1:8" ht="12" customHeight="1">
      <c r="A159" s="294"/>
      <c r="B159" s="301" t="s">
        <v>120</v>
      </c>
      <c r="C159" s="757"/>
      <c r="D159" s="1072"/>
      <c r="E159" s="423"/>
      <c r="F159" s="575"/>
      <c r="H159" s="396"/>
    </row>
    <row r="160" spans="1:8" ht="12" customHeight="1">
      <c r="A160" s="294"/>
      <c r="B160" s="301" t="s">
        <v>295</v>
      </c>
      <c r="C160" s="300">
        <v>11000</v>
      </c>
      <c r="D160" s="1134">
        <v>10500</v>
      </c>
      <c r="E160" s="1227">
        <f>SUM(D160/C160)</f>
        <v>0.9545454545454546</v>
      </c>
      <c r="F160" s="451"/>
      <c r="H160" s="396"/>
    </row>
    <row r="161" spans="1:8" ht="12" customHeight="1" thickBot="1">
      <c r="A161" s="294"/>
      <c r="B161" s="435" t="s">
        <v>274</v>
      </c>
      <c r="C161" s="756">
        <v>1000</v>
      </c>
      <c r="D161" s="1136">
        <v>1500</v>
      </c>
      <c r="E161" s="1230">
        <f>SUM(D161/C161)</f>
        <v>1.5</v>
      </c>
      <c r="F161" s="424"/>
      <c r="H161" s="396"/>
    </row>
    <row r="162" spans="1:8" ht="12" customHeight="1" thickBot="1">
      <c r="A162" s="362"/>
      <c r="B162" s="439" t="s">
        <v>137</v>
      </c>
      <c r="C162" s="1085">
        <f>SUM(C156:C161)</f>
        <v>12000</v>
      </c>
      <c r="D162" s="1085">
        <f>SUM(D156:D161)</f>
        <v>12000</v>
      </c>
      <c r="E162" s="1228">
        <f>SUM(D162/C162)</f>
        <v>1</v>
      </c>
      <c r="F162" s="455"/>
      <c r="H162" s="396"/>
    </row>
    <row r="163" spans="1:8" ht="12" customHeight="1">
      <c r="A163" s="360">
        <v>3144</v>
      </c>
      <c r="B163" s="213" t="s">
        <v>392</v>
      </c>
      <c r="C163" s="368"/>
      <c r="D163" s="1133"/>
      <c r="E163" s="423"/>
      <c r="F163" s="451"/>
      <c r="H163" s="396"/>
    </row>
    <row r="164" spans="1:8" ht="12" customHeight="1">
      <c r="A164" s="294"/>
      <c r="B164" s="372" t="s">
        <v>115</v>
      </c>
      <c r="C164" s="300"/>
      <c r="D164" s="1134"/>
      <c r="E164" s="423"/>
      <c r="F164" s="451"/>
      <c r="H164" s="396"/>
    </row>
    <row r="165" spans="1:8" ht="12" customHeight="1">
      <c r="A165" s="294"/>
      <c r="B165" s="183" t="s">
        <v>300</v>
      </c>
      <c r="C165" s="300"/>
      <c r="D165" s="1134"/>
      <c r="E165" s="423"/>
      <c r="F165" s="466"/>
      <c r="H165" s="396"/>
    </row>
    <row r="166" spans="1:8" ht="12" customHeight="1">
      <c r="A166" s="294"/>
      <c r="B166" s="373" t="s">
        <v>286</v>
      </c>
      <c r="C166" s="300">
        <v>10</v>
      </c>
      <c r="D166" s="1134">
        <v>10</v>
      </c>
      <c r="E166" s="1224">
        <f>SUM(D166/C166)</f>
        <v>1</v>
      </c>
      <c r="F166" s="576"/>
      <c r="H166" s="396"/>
    </row>
    <row r="167" spans="1:8" ht="12" customHeight="1">
      <c r="A167" s="294"/>
      <c r="B167" s="301" t="s">
        <v>120</v>
      </c>
      <c r="C167" s="300">
        <v>1490</v>
      </c>
      <c r="D167" s="1134">
        <v>1490</v>
      </c>
      <c r="E167" s="1224">
        <f>SUM(D167/C167)</f>
        <v>1</v>
      </c>
      <c r="F167" s="575"/>
      <c r="H167" s="396"/>
    </row>
    <row r="168" spans="1:8" ht="12" customHeight="1">
      <c r="A168" s="294"/>
      <c r="B168" s="301" t="s">
        <v>295</v>
      </c>
      <c r="C168" s="300"/>
      <c r="D168" s="1134"/>
      <c r="E168" s="423"/>
      <c r="F168" s="451"/>
      <c r="H168" s="396"/>
    </row>
    <row r="169" spans="1:8" ht="12" customHeight="1" thickBot="1">
      <c r="A169" s="294"/>
      <c r="B169" s="435" t="s">
        <v>88</v>
      </c>
      <c r="C169" s="759"/>
      <c r="D169" s="1136"/>
      <c r="E169" s="1225"/>
      <c r="F169" s="469"/>
      <c r="H169" s="396"/>
    </row>
    <row r="170" spans="1:8" ht="12" customHeight="1" thickBot="1">
      <c r="A170" s="362"/>
      <c r="B170" s="439" t="s">
        <v>137</v>
      </c>
      <c r="C170" s="378">
        <f>SUM(C164:C169)</f>
        <v>1500</v>
      </c>
      <c r="D170" s="1085">
        <f>SUM(D164:D169)</f>
        <v>1500</v>
      </c>
      <c r="E170" s="1228">
        <f>SUM(D170/C170)</f>
        <v>1</v>
      </c>
      <c r="F170" s="455"/>
      <c r="H170" s="396"/>
    </row>
    <row r="171" spans="1:8" ht="12" customHeight="1">
      <c r="A171" s="449">
        <v>3145</v>
      </c>
      <c r="B171" s="426" t="s">
        <v>393</v>
      </c>
      <c r="C171" s="427"/>
      <c r="D171" s="1125"/>
      <c r="E171" s="423"/>
      <c r="F171" s="471"/>
      <c r="H171" s="396"/>
    </row>
    <row r="172" spans="1:8" ht="12" customHeight="1">
      <c r="A172" s="445"/>
      <c r="B172" s="430" t="s">
        <v>115</v>
      </c>
      <c r="C172" s="444">
        <v>500</v>
      </c>
      <c r="D172" s="1124">
        <v>560</v>
      </c>
      <c r="E172" s="1227">
        <f>SUM(D172/C172)</f>
        <v>1.12</v>
      </c>
      <c r="F172" s="471"/>
      <c r="H172" s="396"/>
    </row>
    <row r="173" spans="1:8" ht="12" customHeight="1">
      <c r="A173" s="445"/>
      <c r="B173" s="432" t="s">
        <v>300</v>
      </c>
      <c r="C173" s="444">
        <v>200</v>
      </c>
      <c r="D173" s="1124">
        <v>350</v>
      </c>
      <c r="E173" s="1224">
        <f>SUM(D173/C173)</f>
        <v>1.75</v>
      </c>
      <c r="F173" s="576"/>
      <c r="H173" s="396"/>
    </row>
    <row r="174" spans="1:8" ht="12" customHeight="1">
      <c r="A174" s="445"/>
      <c r="B174" s="433" t="s">
        <v>286</v>
      </c>
      <c r="C174" s="444">
        <v>7300</v>
      </c>
      <c r="D174" s="1124">
        <v>7090</v>
      </c>
      <c r="E174" s="1224">
        <f>SUM(D174/C174)</f>
        <v>0.9712328767123287</v>
      </c>
      <c r="F174" s="471"/>
      <c r="H174" s="396"/>
    </row>
    <row r="175" spans="1:8" ht="12" customHeight="1">
      <c r="A175" s="445"/>
      <c r="B175" s="434" t="s">
        <v>120</v>
      </c>
      <c r="C175" s="444"/>
      <c r="D175" s="1124"/>
      <c r="E175" s="1224"/>
      <c r="F175" s="472"/>
      <c r="H175" s="396"/>
    </row>
    <row r="176" spans="1:8" ht="12" customHeight="1">
      <c r="A176" s="445"/>
      <c r="B176" s="434" t="s">
        <v>295</v>
      </c>
      <c r="C176" s="444"/>
      <c r="D176" s="1124"/>
      <c r="E176" s="1224"/>
      <c r="F176" s="471"/>
      <c r="H176" s="396"/>
    </row>
    <row r="177" spans="1:8" ht="12" customHeight="1" thickBot="1">
      <c r="A177" s="445"/>
      <c r="B177" s="435" t="s">
        <v>88</v>
      </c>
      <c r="C177" s="750"/>
      <c r="D177" s="1139"/>
      <c r="E177" s="1230"/>
      <c r="F177" s="473"/>
      <c r="H177" s="396"/>
    </row>
    <row r="178" spans="1:8" ht="12" customHeight="1" thickBot="1">
      <c r="A178" s="447"/>
      <c r="B178" s="439" t="s">
        <v>137</v>
      </c>
      <c r="C178" s="1086">
        <f>SUM(C172:C177)</f>
        <v>8000</v>
      </c>
      <c r="D178" s="1086">
        <f>SUM(D172:D177)</f>
        <v>8000</v>
      </c>
      <c r="E178" s="1226">
        <f>SUM(D178/C178)</f>
        <v>1</v>
      </c>
      <c r="F178" s="474"/>
      <c r="H178" s="396"/>
    </row>
    <row r="179" spans="1:8" ht="12" customHeight="1">
      <c r="A179" s="449">
        <v>3146</v>
      </c>
      <c r="B179" s="426" t="s">
        <v>489</v>
      </c>
      <c r="C179" s="427"/>
      <c r="D179" s="1125"/>
      <c r="E179" s="423"/>
      <c r="F179" s="573" t="s">
        <v>1123</v>
      </c>
      <c r="H179" s="396"/>
    </row>
    <row r="180" spans="1:8" ht="12" customHeight="1">
      <c r="A180" s="445"/>
      <c r="B180" s="430" t="s">
        <v>115</v>
      </c>
      <c r="C180" s="444">
        <v>2000</v>
      </c>
      <c r="D180" s="1124">
        <v>2400</v>
      </c>
      <c r="E180" s="1224">
        <f>SUM(D180/C180)</f>
        <v>1.2</v>
      </c>
      <c r="F180" s="573" t="s">
        <v>1124</v>
      </c>
      <c r="H180" s="396"/>
    </row>
    <row r="181" spans="1:8" ht="12" customHeight="1">
      <c r="A181" s="445"/>
      <c r="B181" s="432" t="s">
        <v>300</v>
      </c>
      <c r="C181" s="444">
        <v>600</v>
      </c>
      <c r="D181" s="1124">
        <v>700</v>
      </c>
      <c r="E181" s="1224">
        <f>SUM(D181/C181)</f>
        <v>1.1666666666666667</v>
      </c>
      <c r="F181" s="471"/>
      <c r="H181" s="396"/>
    </row>
    <row r="182" spans="1:8" ht="12" customHeight="1">
      <c r="A182" s="445"/>
      <c r="B182" s="433" t="s">
        <v>286</v>
      </c>
      <c r="C182" s="444">
        <v>1400</v>
      </c>
      <c r="D182" s="1124">
        <v>1400</v>
      </c>
      <c r="E182" s="1224">
        <f>SUM(D182/C182)</f>
        <v>1</v>
      </c>
      <c r="F182" s="576"/>
      <c r="H182" s="396"/>
    </row>
    <row r="183" spans="1:8" ht="12" customHeight="1">
      <c r="A183" s="445"/>
      <c r="B183" s="434" t="s">
        <v>120</v>
      </c>
      <c r="C183" s="444"/>
      <c r="D183" s="1124"/>
      <c r="E183" s="1224"/>
      <c r="F183" s="471"/>
      <c r="H183" s="396"/>
    </row>
    <row r="184" spans="1:8" ht="12" customHeight="1">
      <c r="A184" s="445"/>
      <c r="B184" s="434" t="s">
        <v>295</v>
      </c>
      <c r="C184" s="444">
        <v>3500</v>
      </c>
      <c r="D184" s="1124">
        <v>3500</v>
      </c>
      <c r="E184" s="1224">
        <f>SUM(D184/C184)</f>
        <v>1</v>
      </c>
      <c r="F184" s="471"/>
      <c r="H184" s="396"/>
    </row>
    <row r="185" spans="1:8" ht="12" customHeight="1">
      <c r="A185" s="445"/>
      <c r="B185" s="435" t="s">
        <v>255</v>
      </c>
      <c r="C185" s="444">
        <v>500</v>
      </c>
      <c r="D185" s="1124"/>
      <c r="E185" s="1224">
        <f>SUM(D185/C185)</f>
        <v>0</v>
      </c>
      <c r="F185" s="481"/>
      <c r="H185" s="396"/>
    </row>
    <row r="186" spans="1:8" ht="12" customHeight="1" thickBot="1">
      <c r="A186" s="445"/>
      <c r="B186" s="435" t="s">
        <v>274</v>
      </c>
      <c r="C186" s="760">
        <v>2500</v>
      </c>
      <c r="D186" s="1139">
        <v>2500</v>
      </c>
      <c r="E186" s="1229">
        <f>SUM(D186/C186)</f>
        <v>1</v>
      </c>
      <c r="F186" s="473"/>
      <c r="H186" s="396"/>
    </row>
    <row r="187" spans="1:8" ht="12" customHeight="1" thickBot="1">
      <c r="A187" s="447"/>
      <c r="B187" s="439" t="s">
        <v>137</v>
      </c>
      <c r="C187" s="1086">
        <f>SUM(C180:C186)</f>
        <v>10500</v>
      </c>
      <c r="D187" s="1086">
        <f>SUM(D180:D186)</f>
        <v>10500</v>
      </c>
      <c r="E187" s="1226">
        <f>SUM(D187/C187)</f>
        <v>1</v>
      </c>
      <c r="F187" s="474"/>
      <c r="H187" s="396"/>
    </row>
    <row r="188" spans="1:8" ht="12" customHeight="1">
      <c r="A188" s="449">
        <v>3147</v>
      </c>
      <c r="B188" s="426" t="s">
        <v>1040</v>
      </c>
      <c r="C188" s="427"/>
      <c r="D188" s="1125"/>
      <c r="E188" s="423"/>
      <c r="F188" s="573"/>
      <c r="H188" s="396"/>
    </row>
    <row r="189" spans="1:8" ht="12" customHeight="1">
      <c r="A189" s="445"/>
      <c r="B189" s="430" t="s">
        <v>115</v>
      </c>
      <c r="C189" s="444"/>
      <c r="D189" s="1124"/>
      <c r="E189" s="423"/>
      <c r="F189" s="471"/>
      <c r="H189" s="396"/>
    </row>
    <row r="190" spans="1:8" ht="12" customHeight="1">
      <c r="A190" s="445"/>
      <c r="B190" s="432" t="s">
        <v>300</v>
      </c>
      <c r="C190" s="444"/>
      <c r="D190" s="1124"/>
      <c r="E190" s="423"/>
      <c r="F190" s="471"/>
      <c r="H190" s="396"/>
    </row>
    <row r="191" spans="1:8" ht="12" customHeight="1">
      <c r="A191" s="445"/>
      <c r="B191" s="433" t="s">
        <v>286</v>
      </c>
      <c r="C191" s="444">
        <v>9170</v>
      </c>
      <c r="D191" s="1124">
        <v>9170</v>
      </c>
      <c r="E191" s="1224">
        <f>SUM(D191/C191)</f>
        <v>1</v>
      </c>
      <c r="F191" s="576"/>
      <c r="H191" s="396"/>
    </row>
    <row r="192" spans="1:8" ht="12" customHeight="1">
      <c r="A192" s="445"/>
      <c r="B192" s="434" t="s">
        <v>120</v>
      </c>
      <c r="C192" s="444"/>
      <c r="D192" s="1124"/>
      <c r="E192" s="423"/>
      <c r="F192" s="471"/>
      <c r="H192" s="396"/>
    </row>
    <row r="193" spans="1:8" ht="12" customHeight="1">
      <c r="A193" s="445"/>
      <c r="B193" s="434" t="s">
        <v>295</v>
      </c>
      <c r="C193" s="444"/>
      <c r="D193" s="1124"/>
      <c r="E193" s="423"/>
      <c r="F193" s="471"/>
      <c r="H193" s="396"/>
    </row>
    <row r="194" spans="1:8" ht="12" customHeight="1">
      <c r="A194" s="445"/>
      <c r="B194" s="435" t="s">
        <v>255</v>
      </c>
      <c r="C194" s="444"/>
      <c r="D194" s="1124"/>
      <c r="E194" s="423"/>
      <c r="F194" s="481"/>
      <c r="H194" s="396"/>
    </row>
    <row r="195" spans="1:8" ht="12" customHeight="1" thickBot="1">
      <c r="A195" s="445"/>
      <c r="B195" s="435" t="s">
        <v>274</v>
      </c>
      <c r="C195" s="760"/>
      <c r="D195" s="1139"/>
      <c r="E195" s="1225"/>
      <c r="F195" s="473"/>
      <c r="H195" s="396"/>
    </row>
    <row r="196" spans="1:8" ht="12" customHeight="1" thickBot="1">
      <c r="A196" s="447"/>
      <c r="B196" s="439" t="s">
        <v>137</v>
      </c>
      <c r="C196" s="1086">
        <f>SUM(C189:C195)</f>
        <v>9170</v>
      </c>
      <c r="D196" s="1086">
        <f>SUM(D189:D195)</f>
        <v>9170</v>
      </c>
      <c r="E196" s="1228">
        <f>SUM(D196/C196)</f>
        <v>1</v>
      </c>
      <c r="F196" s="474"/>
      <c r="H196" s="396"/>
    </row>
    <row r="197" spans="1:8" ht="12.75" thickBot="1">
      <c r="A197" s="464"/>
      <c r="B197" s="475" t="s">
        <v>52</v>
      </c>
      <c r="C197" s="378">
        <f>SUM(C221+C230+C247+C255+C290+C263+C272+C298+C213+C306+C314+C205+C238+C322)</f>
        <v>3102690</v>
      </c>
      <c r="D197" s="1085">
        <f>SUM(D221+D230+D247+D255+D290+D263+D272+D298+D213+D306+D314+D205+D238+D322)</f>
        <v>2787026</v>
      </c>
      <c r="E197" s="1226">
        <f>SUM(D197/C197)</f>
        <v>0.8982611862609542</v>
      </c>
      <c r="F197" s="455"/>
      <c r="H197" s="396"/>
    </row>
    <row r="198" spans="1:8" ht="12">
      <c r="A198" s="360">
        <v>3200</v>
      </c>
      <c r="B198" s="476" t="s">
        <v>431</v>
      </c>
      <c r="C198" s="368"/>
      <c r="D198" s="1133"/>
      <c r="E198" s="423"/>
      <c r="F198" s="420"/>
      <c r="H198" s="396"/>
    </row>
    <row r="199" spans="1:8" ht="12">
      <c r="A199" s="371"/>
      <c r="B199" s="372" t="s">
        <v>115</v>
      </c>
      <c r="C199" s="300">
        <v>99921</v>
      </c>
      <c r="D199" s="1134">
        <v>129079</v>
      </c>
      <c r="E199" s="1224">
        <f>SUM(D199/C199)</f>
        <v>1.291810530318952</v>
      </c>
      <c r="F199" s="74"/>
      <c r="H199" s="396"/>
    </row>
    <row r="200" spans="1:8" ht="12">
      <c r="A200" s="371"/>
      <c r="B200" s="183" t="s">
        <v>300</v>
      </c>
      <c r="C200" s="300">
        <v>21753</v>
      </c>
      <c r="D200" s="1134">
        <v>22661</v>
      </c>
      <c r="E200" s="1224">
        <f>SUM(D200/C200)</f>
        <v>1.0417413690065738</v>
      </c>
      <c r="F200" s="576"/>
      <c r="H200" s="396"/>
    </row>
    <row r="201" spans="1:8" ht="12">
      <c r="A201" s="294"/>
      <c r="B201" s="373" t="s">
        <v>286</v>
      </c>
      <c r="C201" s="300"/>
      <c r="D201" s="1134">
        <v>32</v>
      </c>
      <c r="E201" s="423"/>
      <c r="F201" s="576"/>
      <c r="H201" s="396"/>
    </row>
    <row r="202" spans="1:8" ht="12">
      <c r="A202" s="294"/>
      <c r="B202" s="301" t="s">
        <v>120</v>
      </c>
      <c r="C202" s="300"/>
      <c r="D202" s="1134"/>
      <c r="E202" s="423"/>
      <c r="F202" s="576"/>
      <c r="H202" s="396"/>
    </row>
    <row r="203" spans="1:8" ht="12">
      <c r="A203" s="371"/>
      <c r="B203" s="301" t="s">
        <v>295</v>
      </c>
      <c r="C203" s="300"/>
      <c r="D203" s="1134"/>
      <c r="E203" s="423"/>
      <c r="F203" s="578"/>
      <c r="H203" s="396"/>
    </row>
    <row r="204" spans="1:8" ht="12.75" thickBot="1">
      <c r="A204" s="294"/>
      <c r="B204" s="435" t="s">
        <v>88</v>
      </c>
      <c r="C204" s="759"/>
      <c r="D204" s="1136"/>
      <c r="E204" s="1225"/>
      <c r="F204" s="453"/>
      <c r="H204" s="396"/>
    </row>
    <row r="205" spans="1:8" ht="12.75" thickBot="1">
      <c r="A205" s="362"/>
      <c r="B205" s="439" t="s">
        <v>137</v>
      </c>
      <c r="C205" s="1085">
        <f>SUM(C199:C204)</f>
        <v>121674</v>
      </c>
      <c r="D205" s="1085">
        <f>SUM(D199:D204)</f>
        <v>151772</v>
      </c>
      <c r="E205" s="1226">
        <f>SUM(D205/C205)</f>
        <v>1.2473659121915939</v>
      </c>
      <c r="F205" s="455"/>
      <c r="H205" s="396"/>
    </row>
    <row r="206" spans="1:8" ht="12">
      <c r="A206" s="360">
        <v>3201</v>
      </c>
      <c r="B206" s="459" t="s">
        <v>360</v>
      </c>
      <c r="C206" s="368"/>
      <c r="D206" s="1133"/>
      <c r="E206" s="423"/>
      <c r="F206" s="420"/>
      <c r="H206" s="396"/>
    </row>
    <row r="207" spans="1:8" ht="12">
      <c r="A207" s="360"/>
      <c r="B207" s="373" t="s">
        <v>115</v>
      </c>
      <c r="C207" s="757">
        <v>25640</v>
      </c>
      <c r="D207" s="1072">
        <v>16500</v>
      </c>
      <c r="E207" s="1224">
        <f>SUM(D207/C207)</f>
        <v>0.6435257410296412</v>
      </c>
      <c r="F207" s="576"/>
      <c r="H207" s="396"/>
    </row>
    <row r="208" spans="1:8" ht="12">
      <c r="A208" s="360"/>
      <c r="B208" s="183" t="s">
        <v>300</v>
      </c>
      <c r="C208" s="757">
        <v>6625</v>
      </c>
      <c r="D208" s="1072">
        <v>2900</v>
      </c>
      <c r="E208" s="1224">
        <f>SUM(D208/C208)</f>
        <v>0.4377358490566038</v>
      </c>
      <c r="F208" s="576"/>
      <c r="H208" s="396"/>
    </row>
    <row r="209" spans="1:8" ht="12">
      <c r="A209" s="360"/>
      <c r="B209" s="373" t="s">
        <v>286</v>
      </c>
      <c r="C209" s="757">
        <v>87735</v>
      </c>
      <c r="D209" s="1072">
        <v>80600</v>
      </c>
      <c r="E209" s="1224">
        <f>SUM(D209/C209)</f>
        <v>0.9186755570752835</v>
      </c>
      <c r="F209" s="576"/>
      <c r="H209" s="396"/>
    </row>
    <row r="210" spans="1:8" ht="12">
      <c r="A210" s="360"/>
      <c r="B210" s="477" t="s">
        <v>120</v>
      </c>
      <c r="C210" s="757"/>
      <c r="D210" s="1072"/>
      <c r="E210" s="1224"/>
      <c r="F210" s="466"/>
      <c r="H210" s="396"/>
    </row>
    <row r="211" spans="1:8" ht="12">
      <c r="A211" s="360"/>
      <c r="B211" s="477" t="s">
        <v>295</v>
      </c>
      <c r="C211" s="757"/>
      <c r="D211" s="1072"/>
      <c r="E211" s="423"/>
      <c r="F211" s="424"/>
      <c r="H211" s="396"/>
    </row>
    <row r="212" spans="1:8" ht="12.75" thickBot="1">
      <c r="A212" s="360"/>
      <c r="B212" s="435" t="s">
        <v>255</v>
      </c>
      <c r="C212" s="761"/>
      <c r="D212" s="1140"/>
      <c r="E212" s="1225"/>
      <c r="F212" s="424"/>
      <c r="H212" s="396"/>
    </row>
    <row r="213" spans="1:8" ht="12.75" thickBot="1">
      <c r="A213" s="383"/>
      <c r="B213" s="439" t="s">
        <v>137</v>
      </c>
      <c r="C213" s="1085">
        <f>SUM(C207:C212)</f>
        <v>120000</v>
      </c>
      <c r="D213" s="1085">
        <f>SUM(D207:D212)</f>
        <v>100000</v>
      </c>
      <c r="E213" s="1228">
        <f>SUM(D213/C213)</f>
        <v>0.8333333333333334</v>
      </c>
      <c r="F213" s="455"/>
      <c r="H213" s="396"/>
    </row>
    <row r="214" spans="1:8" ht="12">
      <c r="A214" s="75">
        <v>3202</v>
      </c>
      <c r="B214" s="382" t="s">
        <v>287</v>
      </c>
      <c r="C214" s="368"/>
      <c r="D214" s="1133"/>
      <c r="E214" s="423"/>
      <c r="F214" s="573" t="s">
        <v>1116</v>
      </c>
      <c r="H214" s="396"/>
    </row>
    <row r="215" spans="1:8" ht="12">
      <c r="A215" s="75"/>
      <c r="B215" s="372" t="s">
        <v>115</v>
      </c>
      <c r="C215" s="757">
        <v>2500</v>
      </c>
      <c r="D215" s="1072">
        <v>2500</v>
      </c>
      <c r="E215" s="1227">
        <f>SUM(D215/C215)</f>
        <v>1</v>
      </c>
      <c r="F215" s="424" t="s">
        <v>1117</v>
      </c>
      <c r="H215" s="396"/>
    </row>
    <row r="216" spans="1:8" ht="12">
      <c r="A216" s="75"/>
      <c r="B216" s="183" t="s">
        <v>300</v>
      </c>
      <c r="C216" s="757">
        <v>1300</v>
      </c>
      <c r="D216" s="1072">
        <v>1300</v>
      </c>
      <c r="E216" s="1224">
        <f>SUM(D216/C216)</f>
        <v>1</v>
      </c>
      <c r="F216" s="466"/>
      <c r="H216" s="396"/>
    </row>
    <row r="217" spans="1:8" ht="12">
      <c r="A217" s="75"/>
      <c r="B217" s="373" t="s">
        <v>286</v>
      </c>
      <c r="C217" s="757">
        <v>2000</v>
      </c>
      <c r="D217" s="1072">
        <v>2000</v>
      </c>
      <c r="E217" s="1224">
        <f>SUM(D217/C217)</f>
        <v>1</v>
      </c>
      <c r="F217" s="576"/>
      <c r="H217" s="396"/>
    </row>
    <row r="218" spans="1:8" ht="12">
      <c r="A218" s="75"/>
      <c r="B218" s="301" t="s">
        <v>120</v>
      </c>
      <c r="C218" s="757"/>
      <c r="D218" s="1072"/>
      <c r="E218" s="1224"/>
      <c r="F218" s="466"/>
      <c r="H218" s="396"/>
    </row>
    <row r="219" spans="1:8" ht="12">
      <c r="A219" s="75"/>
      <c r="B219" s="301" t="s">
        <v>295</v>
      </c>
      <c r="C219" s="757">
        <v>4200</v>
      </c>
      <c r="D219" s="1072">
        <v>4200</v>
      </c>
      <c r="E219" s="1224">
        <f>SUM(D219/C219)</f>
        <v>1</v>
      </c>
      <c r="F219" s="466"/>
      <c r="H219" s="396"/>
    </row>
    <row r="220" spans="1:8" ht="12.75" thickBot="1">
      <c r="A220" s="75"/>
      <c r="B220" s="435" t="s">
        <v>274</v>
      </c>
      <c r="C220" s="761"/>
      <c r="D220" s="1140"/>
      <c r="E220" s="1230"/>
      <c r="F220" s="453"/>
      <c r="H220" s="396"/>
    </row>
    <row r="221" spans="1:8" ht="12.75" thickBot="1">
      <c r="A221" s="383"/>
      <c r="B221" s="439" t="s">
        <v>137</v>
      </c>
      <c r="C221" s="1085">
        <f>SUM(C215:C220)</f>
        <v>10000</v>
      </c>
      <c r="D221" s="1085">
        <f>SUM(D215:D220)</f>
        <v>10000</v>
      </c>
      <c r="E221" s="1226">
        <f>SUM(D221/C221)</f>
        <v>1</v>
      </c>
      <c r="F221" s="455"/>
      <c r="H221" s="396"/>
    </row>
    <row r="222" spans="1:8" ht="12">
      <c r="A222" s="75">
        <v>3203</v>
      </c>
      <c r="B222" s="462" t="s">
        <v>1102</v>
      </c>
      <c r="C222" s="368"/>
      <c r="D222" s="1133"/>
      <c r="E222" s="423"/>
      <c r="F222" s="450" t="s">
        <v>1104</v>
      </c>
      <c r="H222" s="396"/>
    </row>
    <row r="223" spans="1:8" ht="12" customHeight="1">
      <c r="A223" s="371"/>
      <c r="B223" s="372" t="s">
        <v>115</v>
      </c>
      <c r="C223" s="300"/>
      <c r="D223" s="1134"/>
      <c r="E223" s="423"/>
      <c r="F223" s="424" t="s">
        <v>162</v>
      </c>
      <c r="H223" s="396"/>
    </row>
    <row r="224" spans="1:8" ht="12" customHeight="1">
      <c r="A224" s="371"/>
      <c r="B224" s="183" t="s">
        <v>300</v>
      </c>
      <c r="C224" s="300"/>
      <c r="D224" s="1134"/>
      <c r="E224" s="423"/>
      <c r="F224" s="450"/>
      <c r="H224" s="396"/>
    </row>
    <row r="225" spans="1:8" ht="12" customHeight="1">
      <c r="A225" s="371"/>
      <c r="B225" s="373" t="s">
        <v>286</v>
      </c>
      <c r="C225" s="300">
        <v>1500</v>
      </c>
      <c r="D225" s="1134">
        <v>2000</v>
      </c>
      <c r="E225" s="1227">
        <f>SUM(D225/C225)</f>
        <v>1.3333333333333333</v>
      </c>
      <c r="F225" s="575"/>
      <c r="H225" s="396"/>
    </row>
    <row r="226" spans="1:8" ht="12" customHeight="1">
      <c r="A226" s="371"/>
      <c r="B226" s="301" t="s">
        <v>120</v>
      </c>
      <c r="C226" s="300"/>
      <c r="D226" s="1134"/>
      <c r="E226" s="1224"/>
      <c r="F226" s="575"/>
      <c r="H226" s="396"/>
    </row>
    <row r="227" spans="1:8" ht="12" customHeight="1">
      <c r="A227" s="371"/>
      <c r="B227" s="301" t="s">
        <v>295</v>
      </c>
      <c r="C227" s="300">
        <v>3500</v>
      </c>
      <c r="D227" s="1134"/>
      <c r="E227" s="1224">
        <f>SUM(D227/C227)</f>
        <v>0</v>
      </c>
      <c r="F227" s="470"/>
      <c r="H227" s="396"/>
    </row>
    <row r="228" spans="1:8" ht="12">
      <c r="A228" s="371"/>
      <c r="B228" s="478" t="s">
        <v>255</v>
      </c>
      <c r="C228" s="300"/>
      <c r="D228" s="1134"/>
      <c r="E228" s="1224"/>
      <c r="F228" s="576"/>
      <c r="H228" s="396"/>
    </row>
    <row r="229" spans="1:8" ht="12.75" thickBot="1">
      <c r="A229" s="371"/>
      <c r="B229" s="435" t="s">
        <v>274</v>
      </c>
      <c r="C229" s="756">
        <v>3000</v>
      </c>
      <c r="D229" s="1136">
        <v>3000</v>
      </c>
      <c r="E229" s="1230">
        <f>SUM(D229/C229)</f>
        <v>1</v>
      </c>
      <c r="F229" s="419"/>
      <c r="H229" s="396"/>
    </row>
    <row r="230" spans="1:8" ht="12" customHeight="1" thickBot="1">
      <c r="A230" s="383"/>
      <c r="B230" s="439" t="s">
        <v>137</v>
      </c>
      <c r="C230" s="1085">
        <f>SUM(C223:C229)</f>
        <v>8000</v>
      </c>
      <c r="D230" s="1085">
        <f>SUM(D223:D229)</f>
        <v>5000</v>
      </c>
      <c r="E230" s="1226">
        <f>SUM(D230/C230)</f>
        <v>0.625</v>
      </c>
      <c r="F230" s="455"/>
      <c r="H230" s="396"/>
    </row>
    <row r="231" spans="1:8" ht="12" customHeight="1">
      <c r="A231" s="75">
        <v>3204</v>
      </c>
      <c r="B231" s="462" t="s">
        <v>397</v>
      </c>
      <c r="C231" s="368"/>
      <c r="D231" s="1133"/>
      <c r="E231" s="423"/>
      <c r="F231" s="450"/>
      <c r="H231" s="396"/>
    </row>
    <row r="232" spans="1:8" ht="12" customHeight="1">
      <c r="A232" s="371"/>
      <c r="B232" s="372" t="s">
        <v>115</v>
      </c>
      <c r="C232" s="300"/>
      <c r="D232" s="1134"/>
      <c r="E232" s="423"/>
      <c r="F232" s="424"/>
      <c r="H232" s="396"/>
    </row>
    <row r="233" spans="1:8" ht="12" customHeight="1">
      <c r="A233" s="371"/>
      <c r="B233" s="183" t="s">
        <v>300</v>
      </c>
      <c r="C233" s="300"/>
      <c r="D233" s="1134"/>
      <c r="E233" s="423"/>
      <c r="F233" s="575"/>
      <c r="H233" s="396"/>
    </row>
    <row r="234" spans="1:8" ht="12" customHeight="1">
      <c r="A234" s="371"/>
      <c r="B234" s="373" t="s">
        <v>286</v>
      </c>
      <c r="C234" s="300">
        <v>13000</v>
      </c>
      <c r="D234" s="1134">
        <v>15000</v>
      </c>
      <c r="E234" s="1224">
        <f>SUM(D234/C234)</f>
        <v>1.1538461538461537</v>
      </c>
      <c r="F234" s="575"/>
      <c r="H234" s="396"/>
    </row>
    <row r="235" spans="1:8" ht="12" customHeight="1">
      <c r="A235" s="371"/>
      <c r="B235" s="301" t="s">
        <v>295</v>
      </c>
      <c r="C235" s="300"/>
      <c r="D235" s="1134"/>
      <c r="E235" s="423"/>
      <c r="F235" s="470"/>
      <c r="H235" s="396"/>
    </row>
    <row r="236" spans="1:8" ht="12" customHeight="1">
      <c r="A236" s="371"/>
      <c r="B236" s="301" t="s">
        <v>120</v>
      </c>
      <c r="C236" s="300"/>
      <c r="D236" s="1134"/>
      <c r="E236" s="423"/>
      <c r="F236" s="424"/>
      <c r="H236" s="396"/>
    </row>
    <row r="237" spans="1:8" ht="12" customHeight="1" thickBot="1">
      <c r="A237" s="371"/>
      <c r="B237" s="435" t="s">
        <v>88</v>
      </c>
      <c r="C237" s="759"/>
      <c r="D237" s="1138"/>
      <c r="E237" s="1225"/>
      <c r="F237" s="419"/>
      <c r="H237" s="396"/>
    </row>
    <row r="238" spans="1:8" ht="12" customHeight="1" thickBot="1">
      <c r="A238" s="383"/>
      <c r="B238" s="439" t="s">
        <v>137</v>
      </c>
      <c r="C238" s="1085">
        <f>SUM(C232:C237)</f>
        <v>13000</v>
      </c>
      <c r="D238" s="1085">
        <f>SUM(D232:D237)</f>
        <v>15000</v>
      </c>
      <c r="E238" s="1226">
        <f>SUM(D238/C238)</f>
        <v>1.1538461538461537</v>
      </c>
      <c r="F238" s="455"/>
      <c r="H238" s="396"/>
    </row>
    <row r="239" spans="1:8" ht="12" customHeight="1">
      <c r="A239" s="75">
        <v>3205</v>
      </c>
      <c r="B239" s="462" t="s">
        <v>362</v>
      </c>
      <c r="C239" s="368"/>
      <c r="D239" s="1133"/>
      <c r="E239" s="423"/>
      <c r="F239" s="450" t="s">
        <v>1104</v>
      </c>
      <c r="H239" s="396"/>
    </row>
    <row r="240" spans="1:8" ht="12" customHeight="1">
      <c r="A240" s="371"/>
      <c r="B240" s="372" t="s">
        <v>115</v>
      </c>
      <c r="C240" s="300">
        <v>4000</v>
      </c>
      <c r="D240" s="1134">
        <v>4000</v>
      </c>
      <c r="E240" s="1227">
        <f>SUM(D240/C240)</f>
        <v>1</v>
      </c>
      <c r="F240" s="424" t="s">
        <v>162</v>
      </c>
      <c r="H240" s="396"/>
    </row>
    <row r="241" spans="1:8" ht="12" customHeight="1">
      <c r="A241" s="371"/>
      <c r="B241" s="183" t="s">
        <v>300</v>
      </c>
      <c r="C241" s="300">
        <v>1000</v>
      </c>
      <c r="D241" s="1134">
        <v>1000</v>
      </c>
      <c r="E241" s="1224">
        <f>SUM(D241/C241)</f>
        <v>1</v>
      </c>
      <c r="F241" s="451"/>
      <c r="H241" s="396"/>
    </row>
    <row r="242" spans="1:8" ht="12" customHeight="1">
      <c r="A242" s="294"/>
      <c r="B242" s="373" t="s">
        <v>286</v>
      </c>
      <c r="C242" s="300">
        <v>9500</v>
      </c>
      <c r="D242" s="1134">
        <v>9500</v>
      </c>
      <c r="E242" s="1224">
        <f>SUM(D242/C242)</f>
        <v>1</v>
      </c>
      <c r="F242" s="575"/>
      <c r="H242" s="396"/>
    </row>
    <row r="243" spans="1:8" ht="12" customHeight="1">
      <c r="A243" s="294"/>
      <c r="B243" s="301" t="s">
        <v>120</v>
      </c>
      <c r="C243" s="300"/>
      <c r="D243" s="1134"/>
      <c r="E243" s="1224"/>
      <c r="F243" s="575"/>
      <c r="H243" s="396"/>
    </row>
    <row r="244" spans="1:8" ht="12" customHeight="1">
      <c r="A244" s="294"/>
      <c r="B244" s="301" t="s">
        <v>295</v>
      </c>
      <c r="C244" s="300">
        <v>10000</v>
      </c>
      <c r="D244" s="1134">
        <v>10000</v>
      </c>
      <c r="E244" s="1224">
        <f>SUM(D244/C244)</f>
        <v>1</v>
      </c>
      <c r="F244" s="452"/>
      <c r="H244" s="396"/>
    </row>
    <row r="245" spans="1:8" ht="12" customHeight="1">
      <c r="A245" s="294"/>
      <c r="B245" s="301" t="s">
        <v>120</v>
      </c>
      <c r="C245" s="300"/>
      <c r="D245" s="1134"/>
      <c r="E245" s="1224"/>
      <c r="F245" s="452"/>
      <c r="H245" s="396"/>
    </row>
    <row r="246" spans="1:8" ht="12" customHeight="1" thickBot="1">
      <c r="A246" s="294"/>
      <c r="B246" s="435" t="s">
        <v>274</v>
      </c>
      <c r="C246" s="756">
        <v>7000</v>
      </c>
      <c r="D246" s="1136">
        <v>20000</v>
      </c>
      <c r="E246" s="1230">
        <f>SUM(D246/C246)</f>
        <v>2.857142857142857</v>
      </c>
      <c r="F246" s="1249" t="s">
        <v>1114</v>
      </c>
      <c r="H246" s="396"/>
    </row>
    <row r="247" spans="1:8" ht="12" customHeight="1" thickBot="1">
      <c r="A247" s="383"/>
      <c r="B247" s="439" t="s">
        <v>137</v>
      </c>
      <c r="C247" s="1085">
        <f>SUM(C240:C246)</f>
        <v>31500</v>
      </c>
      <c r="D247" s="1085">
        <f>SUM(D240:D246)</f>
        <v>44500</v>
      </c>
      <c r="E247" s="1226">
        <f>SUM(D247/C247)</f>
        <v>1.4126984126984128</v>
      </c>
      <c r="F247" s="479"/>
      <c r="H247" s="396"/>
    </row>
    <row r="248" spans="1:8" ht="12" customHeight="1">
      <c r="A248" s="360">
        <v>3207</v>
      </c>
      <c r="B248" s="462" t="s">
        <v>292</v>
      </c>
      <c r="C248" s="368"/>
      <c r="D248" s="1133"/>
      <c r="E248" s="423"/>
      <c r="F248" s="451"/>
      <c r="H248" s="396"/>
    </row>
    <row r="249" spans="1:8" ht="12" customHeight="1">
      <c r="A249" s="294"/>
      <c r="B249" s="372" t="s">
        <v>115</v>
      </c>
      <c r="C249" s="300"/>
      <c r="D249" s="1134"/>
      <c r="E249" s="423"/>
      <c r="F249" s="451"/>
      <c r="H249" s="396"/>
    </row>
    <row r="250" spans="1:8" ht="12" customHeight="1">
      <c r="A250" s="294"/>
      <c r="B250" s="183" t="s">
        <v>300</v>
      </c>
      <c r="C250" s="300"/>
      <c r="D250" s="1134"/>
      <c r="E250" s="423"/>
      <c r="F250" s="443"/>
      <c r="H250" s="396"/>
    </row>
    <row r="251" spans="1:8" ht="12" customHeight="1">
      <c r="A251" s="294"/>
      <c r="B251" s="373" t="s">
        <v>286</v>
      </c>
      <c r="C251" s="300">
        <v>27220</v>
      </c>
      <c r="D251" s="1134">
        <v>29000</v>
      </c>
      <c r="E251" s="1224">
        <f>SUM(D251/C251)</f>
        <v>1.0653930933137399</v>
      </c>
      <c r="F251" s="575"/>
      <c r="H251" s="396"/>
    </row>
    <row r="252" spans="1:8" ht="12" customHeight="1">
      <c r="A252" s="294"/>
      <c r="B252" s="301" t="s">
        <v>120</v>
      </c>
      <c r="C252" s="300"/>
      <c r="D252" s="1134"/>
      <c r="E252" s="423"/>
      <c r="F252" s="575"/>
      <c r="H252" s="396"/>
    </row>
    <row r="253" spans="1:8" ht="12" customHeight="1">
      <c r="A253" s="294"/>
      <c r="B253" s="301" t="s">
        <v>295</v>
      </c>
      <c r="C253" s="300"/>
      <c r="D253" s="1134"/>
      <c r="E253" s="423"/>
      <c r="F253" s="451"/>
      <c r="H253" s="396"/>
    </row>
    <row r="254" spans="1:8" ht="12" customHeight="1" thickBot="1">
      <c r="A254" s="294"/>
      <c r="B254" s="435" t="s">
        <v>88</v>
      </c>
      <c r="C254" s="759"/>
      <c r="D254" s="1138"/>
      <c r="E254" s="1225"/>
      <c r="F254" s="419"/>
      <c r="H254" s="396"/>
    </row>
    <row r="255" spans="1:8" ht="12.75" thickBot="1">
      <c r="A255" s="362"/>
      <c r="B255" s="439" t="s">
        <v>137</v>
      </c>
      <c r="C255" s="378">
        <f>SUM(C249:C254)</f>
        <v>27220</v>
      </c>
      <c r="D255" s="1085">
        <f>SUM(D249:D254)</f>
        <v>29000</v>
      </c>
      <c r="E255" s="1226">
        <f>SUM(D255/C255)</f>
        <v>1.0653930933137399</v>
      </c>
      <c r="F255" s="455"/>
      <c r="H255" s="396"/>
    </row>
    <row r="256" spans="1:8" ht="12">
      <c r="A256" s="360">
        <v>3208</v>
      </c>
      <c r="B256" s="462" t="s">
        <v>192</v>
      </c>
      <c r="C256" s="368"/>
      <c r="D256" s="1133"/>
      <c r="E256" s="423"/>
      <c r="F256" s="451"/>
      <c r="H256" s="396"/>
    </row>
    <row r="257" spans="1:8" ht="12">
      <c r="A257" s="294"/>
      <c r="B257" s="372" t="s">
        <v>115</v>
      </c>
      <c r="C257" s="300"/>
      <c r="D257" s="1134"/>
      <c r="E257" s="423"/>
      <c r="F257" s="451"/>
      <c r="H257" s="396"/>
    </row>
    <row r="258" spans="1:8" ht="12">
      <c r="A258" s="294"/>
      <c r="B258" s="183" t="s">
        <v>300</v>
      </c>
      <c r="C258" s="300"/>
      <c r="D258" s="1134"/>
      <c r="E258" s="423"/>
      <c r="F258" s="575"/>
      <c r="H258" s="396"/>
    </row>
    <row r="259" spans="1:8" ht="12">
      <c r="A259" s="294"/>
      <c r="B259" s="373" t="s">
        <v>286</v>
      </c>
      <c r="C259" s="300">
        <v>68585</v>
      </c>
      <c r="D259" s="1134">
        <v>40000</v>
      </c>
      <c r="E259" s="1224">
        <f>SUM(D259/C259)</f>
        <v>0.583217904789677</v>
      </c>
      <c r="F259" s="575"/>
      <c r="H259" s="396"/>
    </row>
    <row r="260" spans="1:8" ht="12">
      <c r="A260" s="294"/>
      <c r="B260" s="301" t="s">
        <v>120</v>
      </c>
      <c r="C260" s="300"/>
      <c r="D260" s="1134"/>
      <c r="E260" s="423"/>
      <c r="F260" s="451"/>
      <c r="H260" s="396"/>
    </row>
    <row r="261" spans="1:8" ht="12">
      <c r="A261" s="294"/>
      <c r="B261" s="301" t="s">
        <v>295</v>
      </c>
      <c r="C261" s="300"/>
      <c r="D261" s="1134"/>
      <c r="E261" s="423"/>
      <c r="F261" s="451"/>
      <c r="H261" s="396"/>
    </row>
    <row r="262" spans="1:8" ht="12.75" thickBot="1">
      <c r="A262" s="294"/>
      <c r="B262" s="435" t="s">
        <v>88</v>
      </c>
      <c r="C262" s="759"/>
      <c r="D262" s="1136"/>
      <c r="E262" s="1225"/>
      <c r="F262" s="419"/>
      <c r="H262" s="396"/>
    </row>
    <row r="263" spans="1:8" ht="12.75" thickBot="1">
      <c r="A263" s="362"/>
      <c r="B263" s="439" t="s">
        <v>137</v>
      </c>
      <c r="C263" s="378">
        <f>SUM(C257:C262)</f>
        <v>68585</v>
      </c>
      <c r="D263" s="1085">
        <f>SUM(D257:D262)</f>
        <v>40000</v>
      </c>
      <c r="E263" s="1226">
        <f>SUM(D263/C263)</f>
        <v>0.583217904789677</v>
      </c>
      <c r="F263" s="455"/>
      <c r="H263" s="396"/>
    </row>
    <row r="264" spans="1:8" ht="12">
      <c r="A264" s="75">
        <v>3209</v>
      </c>
      <c r="B264" s="385" t="s">
        <v>78</v>
      </c>
      <c r="C264" s="368"/>
      <c r="D264" s="1133"/>
      <c r="E264" s="423"/>
      <c r="F264" s="450"/>
      <c r="H264" s="396"/>
    </row>
    <row r="265" spans="1:8" ht="12">
      <c r="A265" s="75"/>
      <c r="B265" s="373" t="s">
        <v>115</v>
      </c>
      <c r="C265" s="757">
        <v>2500</v>
      </c>
      <c r="D265" s="1072">
        <v>2000</v>
      </c>
      <c r="E265" s="1224">
        <f>SUM(D265/C265)</f>
        <v>0.8</v>
      </c>
      <c r="F265" s="424"/>
      <c r="H265" s="396"/>
    </row>
    <row r="266" spans="1:8" ht="12">
      <c r="A266" s="75"/>
      <c r="B266" s="183" t="s">
        <v>300</v>
      </c>
      <c r="C266" s="757">
        <v>1000</v>
      </c>
      <c r="D266" s="1072">
        <v>400</v>
      </c>
      <c r="E266" s="1224">
        <f>SUM(D266/C266)</f>
        <v>0.4</v>
      </c>
      <c r="F266" s="575"/>
      <c r="H266" s="396"/>
    </row>
    <row r="267" spans="1:8" ht="12">
      <c r="A267" s="75"/>
      <c r="B267" s="373" t="s">
        <v>286</v>
      </c>
      <c r="C267" s="757">
        <v>900</v>
      </c>
      <c r="D267" s="1072">
        <v>600</v>
      </c>
      <c r="E267" s="1224">
        <f>SUM(D267/C267)</f>
        <v>0.6666666666666666</v>
      </c>
      <c r="F267" s="575"/>
      <c r="H267" s="396"/>
    </row>
    <row r="268" spans="1:8" ht="12">
      <c r="A268" s="75"/>
      <c r="B268" s="477" t="s">
        <v>120</v>
      </c>
      <c r="C268" s="757"/>
      <c r="D268" s="1072"/>
      <c r="E268" s="1224"/>
      <c r="F268" s="466"/>
      <c r="H268" s="396"/>
    </row>
    <row r="269" spans="1:8" ht="12">
      <c r="A269" s="75"/>
      <c r="B269" s="477" t="s">
        <v>295</v>
      </c>
      <c r="C269" s="757">
        <v>5100</v>
      </c>
      <c r="D269" s="1072">
        <v>2000</v>
      </c>
      <c r="E269" s="1224">
        <f>SUM(D269/C269)</f>
        <v>0.39215686274509803</v>
      </c>
      <c r="F269" s="424"/>
      <c r="H269" s="396"/>
    </row>
    <row r="270" spans="1:8" ht="12">
      <c r="A270" s="75"/>
      <c r="B270" s="435" t="s">
        <v>255</v>
      </c>
      <c r="C270" s="388">
        <v>500</v>
      </c>
      <c r="D270" s="1072"/>
      <c r="E270" s="1224">
        <f>SUM(D270/C270)</f>
        <v>0</v>
      </c>
      <c r="F270" s="424"/>
      <c r="H270" s="396"/>
    </row>
    <row r="271" spans="1:8" ht="12.75" thickBot="1">
      <c r="A271" s="75"/>
      <c r="B271" s="825" t="s">
        <v>274</v>
      </c>
      <c r="C271" s="761"/>
      <c r="D271" s="1140"/>
      <c r="E271" s="1225"/>
      <c r="F271" s="469"/>
      <c r="H271" s="396"/>
    </row>
    <row r="272" spans="1:8" ht="12.75" thickBot="1">
      <c r="A272" s="383"/>
      <c r="B272" s="439" t="s">
        <v>137</v>
      </c>
      <c r="C272" s="378">
        <f>SUM(C265:C270)</f>
        <v>10000</v>
      </c>
      <c r="D272" s="1085">
        <f>SUM(D265:D271)</f>
        <v>5000</v>
      </c>
      <c r="E272" s="1226">
        <f>SUM(D272/C272)</f>
        <v>0.5</v>
      </c>
      <c r="F272" s="455"/>
      <c r="H272" s="396"/>
    </row>
    <row r="273" spans="1:8" ht="12">
      <c r="A273" s="75">
        <v>3210</v>
      </c>
      <c r="B273" s="462" t="s">
        <v>1103</v>
      </c>
      <c r="C273" s="368"/>
      <c r="D273" s="1133"/>
      <c r="E273" s="423"/>
      <c r="F273" s="450" t="s">
        <v>1105</v>
      </c>
      <c r="H273" s="396"/>
    </row>
    <row r="274" spans="1:8" ht="12">
      <c r="A274" s="371"/>
      <c r="B274" s="372" t="s">
        <v>115</v>
      </c>
      <c r="C274" s="300"/>
      <c r="D274" s="1134"/>
      <c r="E274" s="423"/>
      <c r="F274" s="424"/>
      <c r="H274" s="396"/>
    </row>
    <row r="275" spans="1:8" ht="12">
      <c r="A275" s="371"/>
      <c r="B275" s="183" t="s">
        <v>300</v>
      </c>
      <c r="C275" s="300"/>
      <c r="D275" s="1134"/>
      <c r="E275" s="423"/>
      <c r="F275" s="450"/>
      <c r="H275" s="396"/>
    </row>
    <row r="276" spans="1:8" ht="12">
      <c r="A276" s="371"/>
      <c r="B276" s="373" t="s">
        <v>286</v>
      </c>
      <c r="C276" s="300"/>
      <c r="D276" s="1134"/>
      <c r="E276" s="1227"/>
      <c r="F276" s="575"/>
      <c r="H276" s="396"/>
    </row>
    <row r="277" spans="1:8" ht="12">
      <c r="A277" s="371"/>
      <c r="B277" s="301" t="s">
        <v>120</v>
      </c>
      <c r="C277" s="300"/>
      <c r="D277" s="1134"/>
      <c r="E277" s="1224"/>
      <c r="F277" s="575"/>
      <c r="H277" s="396"/>
    </row>
    <row r="278" spans="1:8" ht="12">
      <c r="A278" s="371"/>
      <c r="B278" s="301" t="s">
        <v>295</v>
      </c>
      <c r="C278" s="300"/>
      <c r="D278" s="1134">
        <v>3000</v>
      </c>
      <c r="E278" s="1224"/>
      <c r="F278" s="470"/>
      <c r="H278" s="396"/>
    </row>
    <row r="279" spans="1:8" ht="12">
      <c r="A279" s="371"/>
      <c r="B279" s="478" t="s">
        <v>255</v>
      </c>
      <c r="C279" s="300"/>
      <c r="D279" s="1134"/>
      <c r="E279" s="1224"/>
      <c r="F279" s="576"/>
      <c r="H279" s="396"/>
    </row>
    <row r="280" spans="1:8" ht="12.75" thickBot="1">
      <c r="A280" s="371"/>
      <c r="B280" s="435" t="s">
        <v>274</v>
      </c>
      <c r="C280" s="756"/>
      <c r="D280" s="1136"/>
      <c r="E280" s="1230"/>
      <c r="F280" s="419"/>
      <c r="H280" s="396"/>
    </row>
    <row r="281" spans="1:8" ht="12.75" thickBot="1">
      <c r="A281" s="383"/>
      <c r="B281" s="439" t="s">
        <v>137</v>
      </c>
      <c r="C281" s="1085">
        <f>SUM(C274:C280)</f>
        <v>0</v>
      </c>
      <c r="D281" s="1085">
        <f>SUM(D274:D280)</f>
        <v>3000</v>
      </c>
      <c r="E281" s="1226"/>
      <c r="F281" s="455"/>
      <c r="H281" s="396"/>
    </row>
    <row r="282" spans="1:8" ht="12">
      <c r="A282" s="360"/>
      <c r="B282" s="382" t="s">
        <v>92</v>
      </c>
      <c r="C282" s="380">
        <f>SUM(C290+C298+C306+C314+C322)</f>
        <v>2692711</v>
      </c>
      <c r="D282" s="1142">
        <f>SUM(D290+D298+D306+D314+D322)</f>
        <v>2386754</v>
      </c>
      <c r="E282" s="423">
        <f>SUM(D282/C282)</f>
        <v>0.8863758494691781</v>
      </c>
      <c r="F282" s="420"/>
      <c r="H282" s="396"/>
    </row>
    <row r="283" spans="1:8" ht="12">
      <c r="A283" s="360">
        <v>3211</v>
      </c>
      <c r="B283" s="463" t="s">
        <v>25</v>
      </c>
      <c r="C283" s="368"/>
      <c r="D283" s="1133"/>
      <c r="E283" s="423"/>
      <c r="F283" s="450"/>
      <c r="H283" s="396"/>
    </row>
    <row r="284" spans="1:8" ht="12">
      <c r="A284" s="360"/>
      <c r="B284" s="373" t="s">
        <v>115</v>
      </c>
      <c r="C284" s="368"/>
      <c r="D284" s="1133"/>
      <c r="E284" s="423"/>
      <c r="F284" s="424"/>
      <c r="H284" s="396"/>
    </row>
    <row r="285" spans="1:8" ht="12">
      <c r="A285" s="360"/>
      <c r="B285" s="183" t="s">
        <v>300</v>
      </c>
      <c r="C285" s="368"/>
      <c r="D285" s="1133"/>
      <c r="E285" s="423"/>
      <c r="F285" s="576"/>
      <c r="H285" s="396"/>
    </row>
    <row r="286" spans="1:8" ht="12">
      <c r="A286" s="360"/>
      <c r="B286" s="373" t="s">
        <v>286</v>
      </c>
      <c r="C286" s="757">
        <v>444500</v>
      </c>
      <c r="D286" s="1072">
        <v>508000</v>
      </c>
      <c r="E286" s="1224">
        <f>SUM(D286/C286)</f>
        <v>1.1428571428571428</v>
      </c>
      <c r="F286" s="576"/>
      <c r="H286" s="396"/>
    </row>
    <row r="287" spans="1:8" ht="12">
      <c r="A287" s="360"/>
      <c r="B287" s="477" t="s">
        <v>120</v>
      </c>
      <c r="C287" s="757"/>
      <c r="D287" s="1072"/>
      <c r="E287" s="423"/>
      <c r="F287" s="576"/>
      <c r="H287" s="396"/>
    </row>
    <row r="288" spans="1:8" ht="12">
      <c r="A288" s="360"/>
      <c r="B288" s="477" t="s">
        <v>295</v>
      </c>
      <c r="C288" s="368"/>
      <c r="D288" s="1133"/>
      <c r="E288" s="423"/>
      <c r="F288" s="576"/>
      <c r="H288" s="396"/>
    </row>
    <row r="289" spans="1:8" ht="12.75" thickBot="1">
      <c r="A289" s="360"/>
      <c r="B289" s="435" t="s">
        <v>88</v>
      </c>
      <c r="C289" s="758"/>
      <c r="D289" s="1088"/>
      <c r="E289" s="1225"/>
      <c r="F289" s="576"/>
      <c r="H289" s="396"/>
    </row>
    <row r="290" spans="1:8" ht="12.75" thickBot="1">
      <c r="A290" s="383"/>
      <c r="B290" s="439" t="s">
        <v>137</v>
      </c>
      <c r="C290" s="1085">
        <f>SUM(C286:C289)</f>
        <v>444500</v>
      </c>
      <c r="D290" s="1085">
        <f>SUM(D286:D289)</f>
        <v>508000</v>
      </c>
      <c r="E290" s="1226">
        <f>SUM(D290/C290)</f>
        <v>1.1428571428571428</v>
      </c>
      <c r="F290" s="455"/>
      <c r="H290" s="396"/>
    </row>
    <row r="291" spans="1:8" ht="12">
      <c r="A291" s="360">
        <v>3212</v>
      </c>
      <c r="B291" s="463" t="s">
        <v>432</v>
      </c>
      <c r="C291" s="368"/>
      <c r="D291" s="1133"/>
      <c r="E291" s="423"/>
      <c r="F291" s="450"/>
      <c r="H291" s="396"/>
    </row>
    <row r="292" spans="1:8" ht="12">
      <c r="A292" s="360"/>
      <c r="B292" s="373" t="s">
        <v>115</v>
      </c>
      <c r="C292" s="757"/>
      <c r="D292" s="1072"/>
      <c r="E292" s="423"/>
      <c r="F292" s="424"/>
      <c r="H292" s="396"/>
    </row>
    <row r="293" spans="1:8" ht="12">
      <c r="A293" s="360"/>
      <c r="B293" s="183" t="s">
        <v>300</v>
      </c>
      <c r="C293" s="757"/>
      <c r="D293" s="1072"/>
      <c r="E293" s="423"/>
      <c r="F293" s="466"/>
      <c r="H293" s="396"/>
    </row>
    <row r="294" spans="1:8" ht="12">
      <c r="A294" s="360"/>
      <c r="B294" s="373" t="s">
        <v>286</v>
      </c>
      <c r="C294" s="757">
        <v>1302182</v>
      </c>
      <c r="D294" s="1072">
        <v>764270</v>
      </c>
      <c r="E294" s="1224">
        <f>SUM(D294/C294)</f>
        <v>0.5869148859376032</v>
      </c>
      <c r="F294" s="814"/>
      <c r="H294" s="396"/>
    </row>
    <row r="295" spans="1:8" ht="12">
      <c r="A295" s="360"/>
      <c r="B295" s="477" t="s">
        <v>120</v>
      </c>
      <c r="C295" s="757"/>
      <c r="D295" s="1072"/>
      <c r="E295" s="423"/>
      <c r="F295" s="466"/>
      <c r="H295" s="396"/>
    </row>
    <row r="296" spans="1:8" ht="12">
      <c r="A296" s="360"/>
      <c r="B296" s="477" t="s">
        <v>295</v>
      </c>
      <c r="C296" s="368"/>
      <c r="D296" s="1133"/>
      <c r="E296" s="423"/>
      <c r="F296" s="466"/>
      <c r="H296" s="396"/>
    </row>
    <row r="297" spans="1:8" ht="12.75" thickBot="1">
      <c r="A297" s="360"/>
      <c r="B297" s="435" t="s">
        <v>88</v>
      </c>
      <c r="C297" s="758"/>
      <c r="D297" s="1088"/>
      <c r="E297" s="1225"/>
      <c r="F297" s="453"/>
      <c r="H297" s="396"/>
    </row>
    <row r="298" spans="1:8" ht="12.75" thickBot="1">
      <c r="A298" s="383"/>
      <c r="B298" s="439" t="s">
        <v>137</v>
      </c>
      <c r="C298" s="1085">
        <f>SUM(C292:C297)</f>
        <v>1302182</v>
      </c>
      <c r="D298" s="1085">
        <f>SUM(D292:D297)</f>
        <v>764270</v>
      </c>
      <c r="E298" s="1226">
        <f>SUM(D298/C298)</f>
        <v>0.5869148859376032</v>
      </c>
      <c r="F298" s="455"/>
      <c r="H298" s="396"/>
    </row>
    <row r="299" spans="1:8" ht="12">
      <c r="A299" s="360">
        <v>3213</v>
      </c>
      <c r="B299" s="385" t="s">
        <v>351</v>
      </c>
      <c r="C299" s="368"/>
      <c r="D299" s="1133"/>
      <c r="E299" s="423"/>
      <c r="F299" s="420"/>
      <c r="H299" s="396"/>
    </row>
    <row r="300" spans="1:8" ht="12">
      <c r="A300" s="360"/>
      <c r="B300" s="373" t="s">
        <v>115</v>
      </c>
      <c r="C300" s="368"/>
      <c r="D300" s="1133"/>
      <c r="E300" s="423"/>
      <c r="F300" s="424"/>
      <c r="H300" s="396"/>
    </row>
    <row r="301" spans="1:8" ht="12">
      <c r="A301" s="360"/>
      <c r="B301" s="183" t="s">
        <v>300</v>
      </c>
      <c r="C301" s="368"/>
      <c r="D301" s="1133"/>
      <c r="E301" s="423"/>
      <c r="F301" s="576"/>
      <c r="H301" s="396"/>
    </row>
    <row r="302" spans="1:8" ht="12">
      <c r="A302" s="360"/>
      <c r="B302" s="373" t="s">
        <v>286</v>
      </c>
      <c r="C302" s="757">
        <v>495300</v>
      </c>
      <c r="D302" s="1072">
        <v>506300</v>
      </c>
      <c r="E302" s="1224">
        <f>SUM(D302/C302)</f>
        <v>1.0222087623662426</v>
      </c>
      <c r="F302" s="466"/>
      <c r="H302" s="396"/>
    </row>
    <row r="303" spans="1:8" ht="12">
      <c r="A303" s="360"/>
      <c r="B303" s="477" t="s">
        <v>120</v>
      </c>
      <c r="C303" s="757"/>
      <c r="D303" s="1072"/>
      <c r="E303" s="423"/>
      <c r="F303" s="466"/>
      <c r="H303" s="396"/>
    </row>
    <row r="304" spans="1:8" ht="12">
      <c r="A304" s="360"/>
      <c r="B304" s="477" t="s">
        <v>295</v>
      </c>
      <c r="C304" s="368"/>
      <c r="D304" s="1133"/>
      <c r="E304" s="423"/>
      <c r="F304" s="424"/>
      <c r="H304" s="396"/>
    </row>
    <row r="305" spans="1:8" ht="12.75" thickBot="1">
      <c r="A305" s="360"/>
      <c r="B305" s="435" t="s">
        <v>88</v>
      </c>
      <c r="C305" s="758"/>
      <c r="D305" s="1088"/>
      <c r="E305" s="1225"/>
      <c r="F305" s="453"/>
      <c r="H305" s="396"/>
    </row>
    <row r="306" spans="1:8" ht="12.75" thickBot="1">
      <c r="A306" s="383"/>
      <c r="B306" s="439" t="s">
        <v>137</v>
      </c>
      <c r="C306" s="1085">
        <f>SUM(C302:C305)</f>
        <v>495300</v>
      </c>
      <c r="D306" s="1085">
        <f>SUM(D302:D305)</f>
        <v>506300</v>
      </c>
      <c r="E306" s="1226">
        <f>SUM(D306/C306)</f>
        <v>1.0222087623662426</v>
      </c>
      <c r="F306" s="469"/>
      <c r="H306" s="396"/>
    </row>
    <row r="307" spans="1:8" ht="12">
      <c r="A307" s="360">
        <v>3214</v>
      </c>
      <c r="B307" s="385" t="s">
        <v>1075</v>
      </c>
      <c r="C307" s="368"/>
      <c r="D307" s="1133"/>
      <c r="E307" s="423"/>
      <c r="F307" s="420"/>
      <c r="H307" s="396"/>
    </row>
    <row r="308" spans="1:8" ht="12">
      <c r="A308" s="360"/>
      <c r="B308" s="373" t="s">
        <v>115</v>
      </c>
      <c r="C308" s="368"/>
      <c r="D308" s="1133"/>
      <c r="E308" s="423"/>
      <c r="F308" s="424"/>
      <c r="H308" s="396"/>
    </row>
    <row r="309" spans="1:8" ht="12">
      <c r="A309" s="360"/>
      <c r="B309" s="183" t="s">
        <v>300</v>
      </c>
      <c r="C309" s="368"/>
      <c r="D309" s="1133"/>
      <c r="E309" s="423"/>
      <c r="F309" s="424"/>
      <c r="H309" s="396"/>
    </row>
    <row r="310" spans="1:8" ht="12">
      <c r="A310" s="360"/>
      <c r="B310" s="373" t="s">
        <v>286</v>
      </c>
      <c r="C310" s="757"/>
      <c r="D310" s="1072"/>
      <c r="E310" s="423"/>
      <c r="F310" s="576"/>
      <c r="H310" s="396"/>
    </row>
    <row r="311" spans="1:8" ht="12">
      <c r="A311" s="360"/>
      <c r="B311" s="477" t="s">
        <v>120</v>
      </c>
      <c r="C311" s="757"/>
      <c r="D311" s="1072"/>
      <c r="E311" s="423"/>
      <c r="F311" s="466"/>
      <c r="H311" s="396"/>
    </row>
    <row r="312" spans="1:8" ht="12">
      <c r="A312" s="360"/>
      <c r="B312" s="478" t="s">
        <v>255</v>
      </c>
      <c r="C312" s="757"/>
      <c r="D312" s="1072">
        <v>38100</v>
      </c>
      <c r="E312" s="1224"/>
      <c r="F312" s="813"/>
      <c r="H312" s="396"/>
    </row>
    <row r="313" spans="1:8" ht="12.75" thickBot="1">
      <c r="A313" s="360"/>
      <c r="B313" s="839" t="s">
        <v>254</v>
      </c>
      <c r="C313" s="522"/>
      <c r="D313" s="1071"/>
      <c r="E313" s="1225"/>
      <c r="F313" s="840"/>
      <c r="H313" s="396"/>
    </row>
    <row r="314" spans="1:8" ht="12.75" thickBot="1">
      <c r="A314" s="383"/>
      <c r="B314" s="439" t="s">
        <v>137</v>
      </c>
      <c r="C314" s="1085">
        <f>SUM(C312:C313)</f>
        <v>0</v>
      </c>
      <c r="D314" s="1085">
        <f>SUM(D310:D313)</f>
        <v>38100</v>
      </c>
      <c r="E314" s="1226"/>
      <c r="F314" s="455"/>
      <c r="H314" s="396"/>
    </row>
    <row r="315" spans="1:8" ht="12">
      <c r="A315" s="425">
        <v>3216</v>
      </c>
      <c r="B315" s="459" t="s">
        <v>35</v>
      </c>
      <c r="C315" s="427"/>
      <c r="D315" s="1125"/>
      <c r="E315" s="423"/>
      <c r="F315" s="480"/>
      <c r="H315" s="396"/>
    </row>
    <row r="316" spans="1:8" ht="12">
      <c r="A316" s="425"/>
      <c r="B316" s="433" t="s">
        <v>115</v>
      </c>
      <c r="C316" s="427"/>
      <c r="D316" s="1125"/>
      <c r="E316" s="423"/>
      <c r="F316" s="481"/>
      <c r="H316" s="396"/>
    </row>
    <row r="317" spans="1:8" ht="12">
      <c r="A317" s="425"/>
      <c r="B317" s="432" t="s">
        <v>300</v>
      </c>
      <c r="C317" s="427"/>
      <c r="D317" s="1125"/>
      <c r="E317" s="423"/>
      <c r="F317" s="481"/>
      <c r="H317" s="396"/>
    </row>
    <row r="318" spans="1:8" ht="12">
      <c r="A318" s="425"/>
      <c r="B318" s="433" t="s">
        <v>286</v>
      </c>
      <c r="C318" s="444">
        <v>450729</v>
      </c>
      <c r="D318" s="1124">
        <v>570084</v>
      </c>
      <c r="E318" s="1224">
        <f>SUM(D318/C318)</f>
        <v>1.2648043502858701</v>
      </c>
      <c r="F318" s="579"/>
      <c r="H318" s="396"/>
    </row>
    <row r="319" spans="1:8" ht="12">
      <c r="A319" s="425"/>
      <c r="B319" s="483" t="s">
        <v>120</v>
      </c>
      <c r="C319" s="444"/>
      <c r="D319" s="1124"/>
      <c r="E319" s="423"/>
      <c r="F319" s="579"/>
      <c r="H319" s="396"/>
    </row>
    <row r="320" spans="1:8" ht="12">
      <c r="A320" s="425"/>
      <c r="B320" s="477" t="s">
        <v>295</v>
      </c>
      <c r="C320" s="444"/>
      <c r="D320" s="1124"/>
      <c r="E320" s="423"/>
      <c r="F320" s="771"/>
      <c r="H320" s="396"/>
    </row>
    <row r="321" spans="1:8" ht="12.75" thickBot="1">
      <c r="A321" s="425"/>
      <c r="B321" s="435" t="s">
        <v>255</v>
      </c>
      <c r="C321" s="760"/>
      <c r="D321" s="1139"/>
      <c r="E321" s="1225"/>
      <c r="F321" s="484"/>
      <c r="H321" s="396"/>
    </row>
    <row r="322" spans="1:8" ht="12.75" thickBot="1">
      <c r="A322" s="447"/>
      <c r="B322" s="439" t="s">
        <v>137</v>
      </c>
      <c r="C322" s="1087">
        <f>SUM(C318:C321)</f>
        <v>450729</v>
      </c>
      <c r="D322" s="1087">
        <f>SUM(D318:D321)</f>
        <v>570084</v>
      </c>
      <c r="E322" s="1226">
        <f>SUM(D322/C322)</f>
        <v>1.2648043502858701</v>
      </c>
      <c r="F322" s="485"/>
      <c r="H322" s="396"/>
    </row>
    <row r="323" spans="1:8" ht="12.75" thickBot="1">
      <c r="A323" s="360">
        <v>3220</v>
      </c>
      <c r="B323" s="377" t="s">
        <v>373</v>
      </c>
      <c r="C323" s="378">
        <f>SUM(C331+C339)</f>
        <v>37000</v>
      </c>
      <c r="D323" s="1085">
        <f>SUM(D331+D339)</f>
        <v>10000</v>
      </c>
      <c r="E323" s="1226">
        <f>SUM(D323/C323)</f>
        <v>0.2702702702702703</v>
      </c>
      <c r="F323" s="455"/>
      <c r="H323" s="396"/>
    </row>
    <row r="324" spans="1:8" ht="12">
      <c r="A324" s="360">
        <v>3223</v>
      </c>
      <c r="B324" s="385" t="s">
        <v>81</v>
      </c>
      <c r="C324" s="368"/>
      <c r="D324" s="1133"/>
      <c r="E324" s="423"/>
      <c r="F324" s="420"/>
      <c r="H324" s="396"/>
    </row>
    <row r="325" spans="1:8" ht="12">
      <c r="A325" s="360"/>
      <c r="B325" s="372" t="s">
        <v>115</v>
      </c>
      <c r="C325" s="757"/>
      <c r="D325" s="1072"/>
      <c r="E325" s="423"/>
      <c r="F325" s="450"/>
      <c r="H325" s="396"/>
    </row>
    <row r="326" spans="1:8" ht="12">
      <c r="A326" s="360"/>
      <c r="B326" s="183" t="s">
        <v>300</v>
      </c>
      <c r="C326" s="757"/>
      <c r="D326" s="1072"/>
      <c r="E326" s="423"/>
      <c r="F326" s="575"/>
      <c r="H326" s="396"/>
    </row>
    <row r="327" spans="1:8" ht="12">
      <c r="A327" s="360"/>
      <c r="B327" s="373" t="s">
        <v>286</v>
      </c>
      <c r="C327" s="757">
        <v>20500</v>
      </c>
      <c r="D327" s="1072">
        <v>5500</v>
      </c>
      <c r="E327" s="1224">
        <f>SUM(D327/C327)</f>
        <v>0.2682926829268293</v>
      </c>
      <c r="F327" s="466"/>
      <c r="H327" s="396"/>
    </row>
    <row r="328" spans="1:8" ht="12">
      <c r="A328" s="360"/>
      <c r="B328" s="301" t="s">
        <v>120</v>
      </c>
      <c r="C328" s="757"/>
      <c r="D328" s="1072"/>
      <c r="E328" s="423"/>
      <c r="F328" s="466"/>
      <c r="H328" s="396"/>
    </row>
    <row r="329" spans="1:8" ht="12">
      <c r="A329" s="360"/>
      <c r="B329" s="301" t="s">
        <v>295</v>
      </c>
      <c r="C329" s="368"/>
      <c r="D329" s="1133"/>
      <c r="E329" s="423"/>
      <c r="F329" s="424"/>
      <c r="H329" s="396"/>
    </row>
    <row r="330" spans="1:8" ht="12.75" thickBot="1">
      <c r="A330" s="360"/>
      <c r="B330" s="435" t="s">
        <v>274</v>
      </c>
      <c r="C330" s="761">
        <v>4500</v>
      </c>
      <c r="D330" s="1140">
        <v>4500</v>
      </c>
      <c r="E330" s="1229">
        <f>SUM(D330/C330)</f>
        <v>1</v>
      </c>
      <c r="F330" s="453"/>
      <c r="H330" s="396"/>
    </row>
    <row r="331" spans="1:8" ht="12.75" thickBot="1">
      <c r="A331" s="383"/>
      <c r="B331" s="439" t="s">
        <v>137</v>
      </c>
      <c r="C331" s="378">
        <f>SUM(C325:C330)</f>
        <v>25000</v>
      </c>
      <c r="D331" s="1085">
        <f>SUM(D325:D330)</f>
        <v>10000</v>
      </c>
      <c r="E331" s="1226">
        <f>SUM(D331/C331)</f>
        <v>0.4</v>
      </c>
      <c r="F331" s="455"/>
      <c r="H331" s="396"/>
    </row>
    <row r="332" spans="1:8" ht="12">
      <c r="A332" s="360">
        <v>3224</v>
      </c>
      <c r="B332" s="385" t="s">
        <v>433</v>
      </c>
      <c r="C332" s="368"/>
      <c r="D332" s="1133"/>
      <c r="E332" s="423"/>
      <c r="F332" s="420" t="s">
        <v>1120</v>
      </c>
      <c r="H332" s="396"/>
    </row>
    <row r="333" spans="1:8" ht="12">
      <c r="A333" s="360"/>
      <c r="B333" s="372" t="s">
        <v>115</v>
      </c>
      <c r="C333" s="757"/>
      <c r="D333" s="1072"/>
      <c r="E333" s="423"/>
      <c r="F333" s="450"/>
      <c r="H333" s="396"/>
    </row>
    <row r="334" spans="1:8" ht="12">
      <c r="A334" s="360"/>
      <c r="B334" s="183" t="s">
        <v>300</v>
      </c>
      <c r="C334" s="757"/>
      <c r="D334" s="1072"/>
      <c r="E334" s="423"/>
      <c r="F334" s="575"/>
      <c r="H334" s="396"/>
    </row>
    <row r="335" spans="1:8" ht="12">
      <c r="A335" s="360"/>
      <c r="B335" s="373" t="s">
        <v>286</v>
      </c>
      <c r="C335" s="757"/>
      <c r="D335" s="1072"/>
      <c r="E335" s="423"/>
      <c r="F335" s="813"/>
      <c r="H335" s="396"/>
    </row>
    <row r="336" spans="1:8" ht="12">
      <c r="A336" s="360"/>
      <c r="B336" s="301" t="s">
        <v>120</v>
      </c>
      <c r="C336" s="757"/>
      <c r="D336" s="1072"/>
      <c r="E336" s="423"/>
      <c r="F336" s="576"/>
      <c r="H336" s="396"/>
    </row>
    <row r="337" spans="1:8" ht="12">
      <c r="A337" s="360"/>
      <c r="B337" s="301" t="s">
        <v>295</v>
      </c>
      <c r="C337" s="757">
        <v>12000</v>
      </c>
      <c r="D337" s="1072"/>
      <c r="E337" s="423">
        <f>SUM(D337/C337)</f>
        <v>0</v>
      </c>
      <c r="F337" s="424"/>
      <c r="H337" s="396"/>
    </row>
    <row r="338" spans="1:8" ht="12.75" thickBot="1">
      <c r="A338" s="360"/>
      <c r="B338" s="435" t="s">
        <v>88</v>
      </c>
      <c r="C338" s="389"/>
      <c r="D338" s="1140"/>
      <c r="E338" s="1225"/>
      <c r="F338" s="453"/>
      <c r="H338" s="396"/>
    </row>
    <row r="339" spans="1:8" ht="12.75" thickBot="1">
      <c r="A339" s="383"/>
      <c r="B339" s="439" t="s">
        <v>137</v>
      </c>
      <c r="C339" s="378">
        <f>SUM(C333:C338)</f>
        <v>12000</v>
      </c>
      <c r="D339" s="1085">
        <f>SUM(D333:D338)</f>
        <v>0</v>
      </c>
      <c r="E339" s="1228">
        <f>SUM(D339/C339)</f>
        <v>0</v>
      </c>
      <c r="F339" s="455"/>
      <c r="H339" s="396"/>
    </row>
    <row r="340" spans="1:8" ht="12" customHeight="1" thickBot="1">
      <c r="A340" s="360">
        <v>3300</v>
      </c>
      <c r="B340" s="475" t="s">
        <v>53</v>
      </c>
      <c r="C340" s="378">
        <f>SUM(C348+C356+C365+C374+C383+C391+C399+C407+C423+C457+C465+C473+C513+C521+C530+C538+C546+C554+C562+C570+C578+C586+C602+C611+C619+C627+C635+C643+C651+C659+C415+C431+C439+C448+C481+C489+C497+C505)</f>
        <v>542215</v>
      </c>
      <c r="D340" s="1085">
        <f>SUM(D348+D356+D365+D374+D383+D391+D399+D407+D423+D457+D465+D473+D513+D521+D530+D538+D546+D554+D562+D570+D578+D586+D602+D611+D619+D627+D635+D643+D651+D659+D415+D431+D439+D448+D481+D489+D497+D505+D594)</f>
        <v>636748</v>
      </c>
      <c r="E340" s="1226">
        <f>SUM(D340/C340)</f>
        <v>1.1743459697721383</v>
      </c>
      <c r="F340" s="486"/>
      <c r="H340" s="396"/>
    </row>
    <row r="341" spans="1:8" ht="12" customHeight="1">
      <c r="A341" s="360">
        <v>3301</v>
      </c>
      <c r="B341" s="390" t="s">
        <v>152</v>
      </c>
      <c r="C341" s="368"/>
      <c r="D341" s="1133"/>
      <c r="E341" s="423"/>
      <c r="F341" s="420" t="s">
        <v>1126</v>
      </c>
      <c r="H341" s="396"/>
    </row>
    <row r="342" spans="1:8" ht="12" customHeight="1">
      <c r="A342" s="75"/>
      <c r="B342" s="372" t="s">
        <v>115</v>
      </c>
      <c r="C342" s="757">
        <v>1000</v>
      </c>
      <c r="D342" s="1072">
        <v>1000</v>
      </c>
      <c r="E342" s="1224">
        <f>SUM(D342/C342)</f>
        <v>1</v>
      </c>
      <c r="F342" s="1250" t="s">
        <v>1125</v>
      </c>
      <c r="H342" s="396"/>
    </row>
    <row r="343" spans="1:8" ht="12" customHeight="1">
      <c r="A343" s="75"/>
      <c r="B343" s="183" t="s">
        <v>300</v>
      </c>
      <c r="C343" s="757">
        <v>300</v>
      </c>
      <c r="D343" s="1072">
        <v>300</v>
      </c>
      <c r="E343" s="1224">
        <f>SUM(D343/C343)</f>
        <v>1</v>
      </c>
      <c r="F343" s="466"/>
      <c r="H343" s="396"/>
    </row>
    <row r="344" spans="1:8" ht="12" customHeight="1">
      <c r="A344" s="360"/>
      <c r="B344" s="373" t="s">
        <v>286</v>
      </c>
      <c r="C344" s="300">
        <v>6200</v>
      </c>
      <c r="D344" s="1134">
        <v>6200</v>
      </c>
      <c r="E344" s="1224">
        <f>SUM(D344/C344)</f>
        <v>1</v>
      </c>
      <c r="F344" s="466"/>
      <c r="H344" s="396"/>
    </row>
    <row r="345" spans="1:8" ht="12" customHeight="1">
      <c r="A345" s="360"/>
      <c r="B345" s="301" t="s">
        <v>120</v>
      </c>
      <c r="C345" s="300"/>
      <c r="D345" s="1134"/>
      <c r="E345" s="1224"/>
      <c r="F345" s="466"/>
      <c r="H345" s="396"/>
    </row>
    <row r="346" spans="1:8" ht="12" customHeight="1">
      <c r="A346" s="75"/>
      <c r="B346" s="301" t="s">
        <v>295</v>
      </c>
      <c r="C346" s="757">
        <v>2500</v>
      </c>
      <c r="D346" s="1072">
        <v>2500</v>
      </c>
      <c r="E346" s="1224">
        <f>SUM(D346/C346)</f>
        <v>1</v>
      </c>
      <c r="F346" s="452"/>
      <c r="H346" s="396"/>
    </row>
    <row r="347" spans="1:8" ht="12" customHeight="1" thickBot="1">
      <c r="A347" s="75"/>
      <c r="B347" s="435" t="s">
        <v>274</v>
      </c>
      <c r="C347" s="761">
        <v>3000</v>
      </c>
      <c r="D347" s="1140">
        <v>3000</v>
      </c>
      <c r="E347" s="1229">
        <f>SUM(D347/C347)</f>
        <v>1</v>
      </c>
      <c r="F347" s="487"/>
      <c r="H347" s="396"/>
    </row>
    <row r="348" spans="1:8" ht="13.5" customHeight="1" thickBot="1">
      <c r="A348" s="383"/>
      <c r="B348" s="439" t="s">
        <v>137</v>
      </c>
      <c r="C348" s="1085">
        <f>SUM(C342:C347)</f>
        <v>13000</v>
      </c>
      <c r="D348" s="1085">
        <f>SUM(D342:D347)</f>
        <v>13000</v>
      </c>
      <c r="E348" s="1226">
        <f>SUM(D348/C348)</f>
        <v>1</v>
      </c>
      <c r="F348" s="455"/>
      <c r="H348" s="396"/>
    </row>
    <row r="349" spans="1:8" ht="12">
      <c r="A349" s="360">
        <v>3302</v>
      </c>
      <c r="B349" s="390" t="s">
        <v>388</v>
      </c>
      <c r="C349" s="368"/>
      <c r="D349" s="1133"/>
      <c r="E349" s="423"/>
      <c r="F349" s="450"/>
      <c r="H349" s="396"/>
    </row>
    <row r="350" spans="1:8" ht="12">
      <c r="A350" s="75"/>
      <c r="B350" s="372" t="s">
        <v>115</v>
      </c>
      <c r="C350" s="368"/>
      <c r="D350" s="1133"/>
      <c r="E350" s="423"/>
      <c r="F350" s="451"/>
      <c r="H350" s="396"/>
    </row>
    <row r="351" spans="1:8" ht="12">
      <c r="A351" s="75"/>
      <c r="B351" s="183" t="s">
        <v>300</v>
      </c>
      <c r="C351" s="757"/>
      <c r="D351" s="1072"/>
      <c r="E351" s="423"/>
      <c r="F351" s="576"/>
      <c r="H351" s="396"/>
    </row>
    <row r="352" spans="1:8" ht="12">
      <c r="A352" s="360"/>
      <c r="B352" s="373" t="s">
        <v>286</v>
      </c>
      <c r="C352" s="300">
        <v>220239</v>
      </c>
      <c r="D352" s="1134">
        <v>267800</v>
      </c>
      <c r="E352" s="1224">
        <f>SUM(D352/C352)</f>
        <v>1.2159517614954662</v>
      </c>
      <c r="F352" s="576"/>
      <c r="H352" s="396"/>
    </row>
    <row r="353" spans="1:8" ht="12">
      <c r="A353" s="360"/>
      <c r="B353" s="301" t="s">
        <v>120</v>
      </c>
      <c r="C353" s="300"/>
      <c r="D353" s="1134"/>
      <c r="E353" s="423"/>
      <c r="F353" s="466"/>
      <c r="H353" s="396"/>
    </row>
    <row r="354" spans="1:8" ht="12">
      <c r="A354" s="75"/>
      <c r="B354" s="301" t="s">
        <v>295</v>
      </c>
      <c r="C354" s="757"/>
      <c r="D354" s="1072"/>
      <c r="E354" s="423"/>
      <c r="F354" s="452"/>
      <c r="H354" s="396"/>
    </row>
    <row r="355" spans="1:8" ht="12.75" thickBot="1">
      <c r="A355" s="75"/>
      <c r="B355" s="435" t="s">
        <v>88</v>
      </c>
      <c r="C355" s="758"/>
      <c r="D355" s="1088"/>
      <c r="E355" s="1225"/>
      <c r="F355" s="487"/>
      <c r="H355" s="396"/>
    </row>
    <row r="356" spans="1:8" ht="12.75" thickBot="1">
      <c r="A356" s="383"/>
      <c r="B356" s="439" t="s">
        <v>137</v>
      </c>
      <c r="C356" s="1085">
        <f>SUM(C350:C355)</f>
        <v>220239</v>
      </c>
      <c r="D356" s="1085">
        <f>SUM(D350:D355)</f>
        <v>267800</v>
      </c>
      <c r="E356" s="1226">
        <f>SUM(D356/C356)</f>
        <v>1.2159517614954662</v>
      </c>
      <c r="F356" s="455"/>
      <c r="H356" s="396"/>
    </row>
    <row r="357" spans="1:8" ht="12" customHeight="1">
      <c r="A357" s="75">
        <v>3305</v>
      </c>
      <c r="B357" s="462" t="s">
        <v>203</v>
      </c>
      <c r="C357" s="368"/>
      <c r="D357" s="1133"/>
      <c r="E357" s="423"/>
      <c r="F357" s="488"/>
      <c r="H357" s="396"/>
    </row>
    <row r="358" spans="1:8" ht="12" customHeight="1">
      <c r="A358" s="371"/>
      <c r="B358" s="372" t="s">
        <v>115</v>
      </c>
      <c r="C358" s="300"/>
      <c r="D358" s="1134"/>
      <c r="E358" s="423"/>
      <c r="F358" s="489"/>
      <c r="H358" s="396"/>
    </row>
    <row r="359" spans="1:8" ht="12" customHeight="1">
      <c r="A359" s="371"/>
      <c r="B359" s="183" t="s">
        <v>300</v>
      </c>
      <c r="C359" s="300"/>
      <c r="D359" s="1134"/>
      <c r="E359" s="423"/>
      <c r="F359" s="492"/>
      <c r="H359" s="396"/>
    </row>
    <row r="360" spans="1:8" ht="12" customHeight="1">
      <c r="A360" s="371"/>
      <c r="B360" s="373" t="s">
        <v>286</v>
      </c>
      <c r="C360" s="300"/>
      <c r="D360" s="1134"/>
      <c r="E360" s="1224"/>
      <c r="F360" s="576"/>
      <c r="H360" s="396"/>
    </row>
    <row r="361" spans="1:8" ht="12" customHeight="1">
      <c r="A361" s="371"/>
      <c r="B361" s="301" t="s">
        <v>120</v>
      </c>
      <c r="C361" s="300">
        <v>11000</v>
      </c>
      <c r="D361" s="1134">
        <v>11000</v>
      </c>
      <c r="E361" s="1224">
        <f>SUM(D361/C361)</f>
        <v>1</v>
      </c>
      <c r="F361" s="580"/>
      <c r="H361" s="396"/>
    </row>
    <row r="362" spans="1:8" ht="12" customHeight="1">
      <c r="A362" s="371"/>
      <c r="B362" s="301" t="s">
        <v>295</v>
      </c>
      <c r="C362" s="757"/>
      <c r="D362" s="1072"/>
      <c r="E362" s="423"/>
      <c r="F362" s="489"/>
      <c r="H362" s="396"/>
    </row>
    <row r="363" spans="1:8" ht="12" customHeight="1">
      <c r="A363" s="371"/>
      <c r="B363" s="301" t="s">
        <v>120</v>
      </c>
      <c r="C363" s="300"/>
      <c r="D363" s="1134"/>
      <c r="E363" s="423"/>
      <c r="F363" s="1236"/>
      <c r="H363" s="396"/>
    </row>
    <row r="364" spans="1:8" ht="12" customHeight="1" thickBot="1">
      <c r="A364" s="371"/>
      <c r="B364" s="435" t="s">
        <v>88</v>
      </c>
      <c r="C364" s="759"/>
      <c r="D364" s="1136"/>
      <c r="E364" s="1225"/>
      <c r="F364" s="469"/>
      <c r="H364" s="396"/>
    </row>
    <row r="365" spans="1:8" ht="12" customHeight="1" thickBot="1">
      <c r="A365" s="383"/>
      <c r="B365" s="439" t="s">
        <v>137</v>
      </c>
      <c r="C365" s="378">
        <f>SUM(C358:C364)</f>
        <v>11000</v>
      </c>
      <c r="D365" s="1085">
        <f>SUM(D358:D364)</f>
        <v>11000</v>
      </c>
      <c r="E365" s="1226">
        <f>SUM(D365/C365)</f>
        <v>1</v>
      </c>
      <c r="F365" s="491"/>
      <c r="H365" s="396"/>
    </row>
    <row r="366" spans="1:8" ht="12" customHeight="1">
      <c r="A366" s="75">
        <v>3306</v>
      </c>
      <c r="B366" s="462" t="s">
        <v>204</v>
      </c>
      <c r="C366" s="368"/>
      <c r="D366" s="1133"/>
      <c r="E366" s="423"/>
      <c r="F366" s="488"/>
      <c r="H366" s="396"/>
    </row>
    <row r="367" spans="1:8" ht="12" customHeight="1">
      <c r="A367" s="371"/>
      <c r="B367" s="372" t="s">
        <v>115</v>
      </c>
      <c r="C367" s="300"/>
      <c r="D367" s="1134"/>
      <c r="E367" s="423"/>
      <c r="F367" s="489"/>
      <c r="H367" s="396"/>
    </row>
    <row r="368" spans="1:8" ht="12" customHeight="1">
      <c r="A368" s="371"/>
      <c r="B368" s="183" t="s">
        <v>300</v>
      </c>
      <c r="C368" s="300"/>
      <c r="D368" s="1134"/>
      <c r="E368" s="423"/>
      <c r="F368" s="492"/>
      <c r="H368" s="396"/>
    </row>
    <row r="369" spans="1:8" ht="12" customHeight="1">
      <c r="A369" s="371"/>
      <c r="B369" s="373" t="s">
        <v>286</v>
      </c>
      <c r="C369" s="300">
        <v>350</v>
      </c>
      <c r="D369" s="1134">
        <v>350</v>
      </c>
      <c r="E369" s="1224">
        <f>SUM(D369/C369)</f>
        <v>1</v>
      </c>
      <c r="F369" s="580"/>
      <c r="H369" s="396"/>
    </row>
    <row r="370" spans="1:8" ht="12" customHeight="1">
      <c r="A370" s="371"/>
      <c r="B370" s="301" t="s">
        <v>120</v>
      </c>
      <c r="C370" s="300">
        <v>9650</v>
      </c>
      <c r="D370" s="1134">
        <v>9650</v>
      </c>
      <c r="E370" s="1224">
        <f>SUM(D370/C370)</f>
        <v>1</v>
      </c>
      <c r="F370" s="576"/>
      <c r="H370" s="396"/>
    </row>
    <row r="371" spans="1:8" ht="12" customHeight="1">
      <c r="A371" s="371"/>
      <c r="B371" s="301" t="s">
        <v>295</v>
      </c>
      <c r="C371" s="757"/>
      <c r="D371" s="1072"/>
      <c r="E371" s="423"/>
      <c r="F371" s="489"/>
      <c r="H371" s="396"/>
    </row>
    <row r="372" spans="1:8" ht="12" customHeight="1">
      <c r="A372" s="371"/>
      <c r="B372" s="301" t="s">
        <v>120</v>
      </c>
      <c r="C372" s="300"/>
      <c r="D372" s="1134"/>
      <c r="E372" s="423"/>
      <c r="F372" s="493"/>
      <c r="H372" s="396"/>
    </row>
    <row r="373" spans="1:8" ht="12" customHeight="1" thickBot="1">
      <c r="A373" s="371"/>
      <c r="B373" s="435" t="s">
        <v>88</v>
      </c>
      <c r="C373" s="759"/>
      <c r="D373" s="1136"/>
      <c r="E373" s="1225"/>
      <c r="F373" s="469"/>
      <c r="H373" s="396"/>
    </row>
    <row r="374" spans="1:8" ht="12" customHeight="1" thickBot="1">
      <c r="A374" s="383"/>
      <c r="B374" s="439" t="s">
        <v>137</v>
      </c>
      <c r="C374" s="378">
        <f>SUM(C369:C370)</f>
        <v>10000</v>
      </c>
      <c r="D374" s="1085">
        <f>SUM(D369:D370)</f>
        <v>10000</v>
      </c>
      <c r="E374" s="1226">
        <f>SUM(D374/C374)</f>
        <v>1</v>
      </c>
      <c r="F374" s="491"/>
      <c r="H374" s="396"/>
    </row>
    <row r="375" spans="1:8" ht="12" customHeight="1">
      <c r="A375" s="75">
        <v>3307</v>
      </c>
      <c r="B375" s="462" t="s">
        <v>205</v>
      </c>
      <c r="C375" s="368"/>
      <c r="D375" s="1133"/>
      <c r="E375" s="423"/>
      <c r="F375" s="488"/>
      <c r="H375" s="396"/>
    </row>
    <row r="376" spans="1:8" ht="12" customHeight="1">
      <c r="A376" s="371"/>
      <c r="B376" s="372" t="s">
        <v>115</v>
      </c>
      <c r="C376" s="300"/>
      <c r="D376" s="1134"/>
      <c r="E376" s="423"/>
      <c r="F376" s="489"/>
      <c r="H376" s="396"/>
    </row>
    <row r="377" spans="1:8" ht="12" customHeight="1">
      <c r="A377" s="371"/>
      <c r="B377" s="183" t="s">
        <v>300</v>
      </c>
      <c r="C377" s="300"/>
      <c r="D377" s="1134"/>
      <c r="E377" s="423"/>
      <c r="F377" s="492"/>
      <c r="H377" s="396"/>
    </row>
    <row r="378" spans="1:8" ht="12" customHeight="1">
      <c r="A378" s="371"/>
      <c r="B378" s="373" t="s">
        <v>286</v>
      </c>
      <c r="C378" s="300"/>
      <c r="D378" s="1134"/>
      <c r="E378" s="423"/>
      <c r="F378" s="580"/>
      <c r="H378" s="396"/>
    </row>
    <row r="379" spans="1:8" ht="12" customHeight="1">
      <c r="A379" s="371"/>
      <c r="B379" s="301" t="s">
        <v>120</v>
      </c>
      <c r="C379" s="300">
        <v>4000</v>
      </c>
      <c r="D379" s="1134">
        <v>4000</v>
      </c>
      <c r="E379" s="1224">
        <f>SUM(D379/C379)</f>
        <v>1</v>
      </c>
      <c r="F379" s="580"/>
      <c r="H379" s="396"/>
    </row>
    <row r="380" spans="1:8" ht="12" customHeight="1">
      <c r="A380" s="371"/>
      <c r="B380" s="301" t="s">
        <v>295</v>
      </c>
      <c r="C380" s="757"/>
      <c r="D380" s="1072"/>
      <c r="E380" s="423"/>
      <c r="F380" s="576"/>
      <c r="H380" s="396"/>
    </row>
    <row r="381" spans="1:8" ht="12" customHeight="1">
      <c r="A381" s="371"/>
      <c r="B381" s="301" t="s">
        <v>120</v>
      </c>
      <c r="C381" s="300"/>
      <c r="D381" s="1134"/>
      <c r="E381" s="423"/>
      <c r="F381" s="493"/>
      <c r="H381" s="396"/>
    </row>
    <row r="382" spans="1:8" ht="12" customHeight="1" thickBot="1">
      <c r="A382" s="371"/>
      <c r="B382" s="435" t="s">
        <v>88</v>
      </c>
      <c r="C382" s="759"/>
      <c r="D382" s="1136"/>
      <c r="E382" s="1225"/>
      <c r="F382" s="469"/>
      <c r="H382" s="396"/>
    </row>
    <row r="383" spans="1:8" ht="12" customHeight="1" thickBot="1">
      <c r="A383" s="383"/>
      <c r="B383" s="439" t="s">
        <v>137</v>
      </c>
      <c r="C383" s="378">
        <f>SUM(C376:C382)</f>
        <v>4000</v>
      </c>
      <c r="D383" s="1085">
        <f>SUM(D376:D382)</f>
        <v>4000</v>
      </c>
      <c r="E383" s="1226">
        <f>SUM(D383/C383)</f>
        <v>1</v>
      </c>
      <c r="F383" s="491"/>
      <c r="H383" s="396"/>
    </row>
    <row r="384" spans="1:8" ht="12.75" customHeight="1">
      <c r="A384" s="75">
        <v>3310</v>
      </c>
      <c r="B384" s="213" t="s">
        <v>407</v>
      </c>
      <c r="C384" s="368"/>
      <c r="D384" s="1133"/>
      <c r="E384" s="423"/>
      <c r="F384" s="451"/>
      <c r="H384" s="396"/>
    </row>
    <row r="385" spans="1:8" ht="12.75" customHeight="1">
      <c r="A385" s="371"/>
      <c r="B385" s="372" t="s">
        <v>115</v>
      </c>
      <c r="C385" s="300"/>
      <c r="D385" s="1134"/>
      <c r="E385" s="423"/>
      <c r="F385" s="451"/>
      <c r="H385" s="396"/>
    </row>
    <row r="386" spans="1:8" ht="12.75" customHeight="1">
      <c r="A386" s="371"/>
      <c r="B386" s="183" t="s">
        <v>300</v>
      </c>
      <c r="C386" s="300"/>
      <c r="D386" s="1134"/>
      <c r="E386" s="423"/>
      <c r="F386" s="575"/>
      <c r="H386" s="396"/>
    </row>
    <row r="387" spans="1:8" ht="12.75" customHeight="1">
      <c r="A387" s="371"/>
      <c r="B387" s="373" t="s">
        <v>286</v>
      </c>
      <c r="C387" s="300"/>
      <c r="D387" s="1134"/>
      <c r="E387" s="423"/>
      <c r="F387" s="576"/>
      <c r="H387" s="396"/>
    </row>
    <row r="388" spans="1:8" ht="12.75" customHeight="1">
      <c r="A388" s="371"/>
      <c r="B388" s="301" t="s">
        <v>120</v>
      </c>
      <c r="C388" s="300">
        <v>14000</v>
      </c>
      <c r="D388" s="1134">
        <v>14000</v>
      </c>
      <c r="E388" s="1224">
        <f>SUM(D388/C388)</f>
        <v>1</v>
      </c>
      <c r="F388" s="580"/>
      <c r="H388" s="396"/>
    </row>
    <row r="389" spans="1:8" ht="12.75" customHeight="1">
      <c r="A389" s="371"/>
      <c r="B389" s="301" t="s">
        <v>295</v>
      </c>
      <c r="C389" s="757"/>
      <c r="D389" s="1072"/>
      <c r="E389" s="423"/>
      <c r="F389" s="1236"/>
      <c r="H389" s="396"/>
    </row>
    <row r="390" spans="1:8" ht="12.75" customHeight="1" thickBot="1">
      <c r="A390" s="371"/>
      <c r="B390" s="435" t="s">
        <v>88</v>
      </c>
      <c r="C390" s="759"/>
      <c r="D390" s="1136"/>
      <c r="E390" s="1225"/>
      <c r="F390" s="469"/>
      <c r="H390" s="396"/>
    </row>
    <row r="391" spans="1:8" ht="12.75" customHeight="1" thickBot="1">
      <c r="A391" s="383"/>
      <c r="B391" s="439" t="s">
        <v>137</v>
      </c>
      <c r="C391" s="378">
        <f>SUM(C385:C390)</f>
        <v>14000</v>
      </c>
      <c r="D391" s="1085">
        <f>SUM(D385:D390)</f>
        <v>14000</v>
      </c>
      <c r="E391" s="1226">
        <f>SUM(D391/C391)</f>
        <v>1</v>
      </c>
      <c r="F391" s="455"/>
      <c r="H391" s="396"/>
    </row>
    <row r="392" spans="1:8" ht="12" customHeight="1">
      <c r="A392" s="75">
        <v>3311</v>
      </c>
      <c r="B392" s="213" t="s">
        <v>138</v>
      </c>
      <c r="C392" s="368"/>
      <c r="D392" s="1133"/>
      <c r="E392" s="423"/>
      <c r="F392" s="451"/>
      <c r="H392" s="396"/>
    </row>
    <row r="393" spans="1:8" ht="12" customHeight="1">
      <c r="A393" s="371"/>
      <c r="B393" s="372" t="s">
        <v>115</v>
      </c>
      <c r="C393" s="300"/>
      <c r="D393" s="1134"/>
      <c r="E393" s="423"/>
      <c r="F393" s="451"/>
      <c r="H393" s="396"/>
    </row>
    <row r="394" spans="1:8" ht="12" customHeight="1">
      <c r="A394" s="371"/>
      <c r="B394" s="183" t="s">
        <v>300</v>
      </c>
      <c r="C394" s="300"/>
      <c r="D394" s="1134"/>
      <c r="E394" s="423"/>
      <c r="F394" s="451"/>
      <c r="H394" s="396"/>
    </row>
    <row r="395" spans="1:8" ht="12" customHeight="1">
      <c r="A395" s="371"/>
      <c r="B395" s="373" t="s">
        <v>286</v>
      </c>
      <c r="C395" s="300"/>
      <c r="D395" s="1134"/>
      <c r="E395" s="423"/>
      <c r="F395" s="575"/>
      <c r="H395" s="396"/>
    </row>
    <row r="396" spans="1:8" ht="12" customHeight="1">
      <c r="A396" s="371"/>
      <c r="B396" s="301" t="s">
        <v>120</v>
      </c>
      <c r="C396" s="300">
        <v>9000</v>
      </c>
      <c r="D396" s="1134">
        <v>9000</v>
      </c>
      <c r="E396" s="1224">
        <f>SUM(D396/C396)</f>
        <v>1</v>
      </c>
      <c r="F396" s="628"/>
      <c r="H396" s="396"/>
    </row>
    <row r="397" spans="1:8" ht="12" customHeight="1">
      <c r="A397" s="371"/>
      <c r="B397" s="301" t="s">
        <v>295</v>
      </c>
      <c r="C397" s="757"/>
      <c r="D397" s="1072"/>
      <c r="E397" s="423"/>
      <c r="F397" s="490"/>
      <c r="H397" s="396"/>
    </row>
    <row r="398" spans="1:8" ht="12" customHeight="1" thickBot="1">
      <c r="A398" s="371"/>
      <c r="B398" s="435" t="s">
        <v>88</v>
      </c>
      <c r="C398" s="759"/>
      <c r="D398" s="1136"/>
      <c r="E398" s="1225"/>
      <c r="F398" s="469"/>
      <c r="H398" s="396"/>
    </row>
    <row r="399" spans="1:8" ht="12.75" thickBot="1">
      <c r="A399" s="383"/>
      <c r="B399" s="439" t="s">
        <v>137</v>
      </c>
      <c r="C399" s="1085">
        <f>SUM(C393:C398)</f>
        <v>9000</v>
      </c>
      <c r="D399" s="1085">
        <f>SUM(D393:D398)</f>
        <v>9000</v>
      </c>
      <c r="E399" s="1228">
        <f>SUM(D399/C399)</f>
        <v>1</v>
      </c>
      <c r="F399" s="455"/>
      <c r="H399" s="396"/>
    </row>
    <row r="400" spans="1:8" ht="12">
      <c r="A400" s="384">
        <v>3312</v>
      </c>
      <c r="B400" s="213" t="s">
        <v>390</v>
      </c>
      <c r="C400" s="368"/>
      <c r="D400" s="1133"/>
      <c r="E400" s="423"/>
      <c r="F400" s="451"/>
      <c r="H400" s="396"/>
    </row>
    <row r="401" spans="1:8" ht="12">
      <c r="A401" s="371"/>
      <c r="B401" s="372" t="s">
        <v>115</v>
      </c>
      <c r="C401" s="300"/>
      <c r="D401" s="1134"/>
      <c r="E401" s="423"/>
      <c r="F401" s="451"/>
      <c r="H401" s="396"/>
    </row>
    <row r="402" spans="1:8" ht="12.75">
      <c r="A402" s="371"/>
      <c r="B402" s="183" t="s">
        <v>300</v>
      </c>
      <c r="C402" s="300"/>
      <c r="D402" s="1134"/>
      <c r="E402" s="423"/>
      <c r="F402" s="490"/>
      <c r="H402" s="396"/>
    </row>
    <row r="403" spans="1:8" ht="12">
      <c r="A403" s="371"/>
      <c r="B403" s="373" t="s">
        <v>286</v>
      </c>
      <c r="C403" s="300">
        <v>900</v>
      </c>
      <c r="D403" s="1134">
        <v>900</v>
      </c>
      <c r="E403" s="1224">
        <f>SUM(D403/C403)</f>
        <v>1</v>
      </c>
      <c r="F403" s="576"/>
      <c r="H403" s="396"/>
    </row>
    <row r="404" spans="1:8" ht="12">
      <c r="A404" s="371"/>
      <c r="B404" s="301" t="s">
        <v>120</v>
      </c>
      <c r="C404" s="300">
        <v>19100</v>
      </c>
      <c r="D404" s="1134">
        <v>19100</v>
      </c>
      <c r="E404" s="1224">
        <f>SUM(D404/C404)</f>
        <v>1</v>
      </c>
      <c r="F404" s="575"/>
      <c r="H404" s="396"/>
    </row>
    <row r="405" spans="1:8" ht="12.75">
      <c r="A405" s="371"/>
      <c r="B405" s="301" t="s">
        <v>295</v>
      </c>
      <c r="C405" s="757"/>
      <c r="D405" s="1072"/>
      <c r="E405" s="423"/>
      <c r="F405" s="1236"/>
      <c r="H405" s="396"/>
    </row>
    <row r="406" spans="1:8" ht="12.75" thickBot="1">
      <c r="A406" s="371"/>
      <c r="B406" s="435" t="s">
        <v>88</v>
      </c>
      <c r="C406" s="759"/>
      <c r="D406" s="1136"/>
      <c r="E406" s="1225"/>
      <c r="F406" s="469"/>
      <c r="H406" s="396"/>
    </row>
    <row r="407" spans="1:8" ht="12.75" thickBot="1">
      <c r="A407" s="383"/>
      <c r="B407" s="439" t="s">
        <v>137</v>
      </c>
      <c r="C407" s="378">
        <f>SUM(C401:C406)</f>
        <v>20000</v>
      </c>
      <c r="D407" s="1085">
        <f>SUM(D401:D406)</f>
        <v>20000</v>
      </c>
      <c r="E407" s="1226">
        <f>SUM(D407/C407)</f>
        <v>1</v>
      </c>
      <c r="F407" s="455"/>
      <c r="H407" s="396"/>
    </row>
    <row r="408" spans="1:8" ht="12">
      <c r="A408" s="384">
        <v>3313</v>
      </c>
      <c r="B408" s="213" t="s">
        <v>10</v>
      </c>
      <c r="C408" s="368"/>
      <c r="D408" s="1133"/>
      <c r="E408" s="423"/>
      <c r="F408" s="451"/>
      <c r="H408" s="396"/>
    </row>
    <row r="409" spans="1:8" ht="12">
      <c r="A409" s="371"/>
      <c r="B409" s="372" t="s">
        <v>115</v>
      </c>
      <c r="C409" s="300"/>
      <c r="D409" s="1134"/>
      <c r="E409" s="423"/>
      <c r="F409" s="451"/>
      <c r="H409" s="396"/>
    </row>
    <row r="410" spans="1:8" ht="12.75">
      <c r="A410" s="371"/>
      <c r="B410" s="183" t="s">
        <v>300</v>
      </c>
      <c r="C410" s="300"/>
      <c r="D410" s="1134"/>
      <c r="E410" s="423"/>
      <c r="F410" s="490"/>
      <c r="H410" s="396"/>
    </row>
    <row r="411" spans="1:8" ht="12">
      <c r="A411" s="371"/>
      <c r="B411" s="373" t="s">
        <v>286</v>
      </c>
      <c r="C411" s="300">
        <v>190</v>
      </c>
      <c r="D411" s="1134">
        <v>190</v>
      </c>
      <c r="E411" s="1224">
        <f>SUM(D411/C411)</f>
        <v>1</v>
      </c>
      <c r="F411" s="576"/>
      <c r="H411" s="396"/>
    </row>
    <row r="412" spans="1:8" ht="12">
      <c r="A412" s="371"/>
      <c r="B412" s="301" t="s">
        <v>120</v>
      </c>
      <c r="C412" s="300">
        <v>6810</v>
      </c>
      <c r="D412" s="1134">
        <v>6810</v>
      </c>
      <c r="E412" s="1224">
        <f>SUM(D412/C412)</f>
        <v>1</v>
      </c>
      <c r="F412" s="575"/>
      <c r="H412" s="396"/>
    </row>
    <row r="413" spans="1:8" ht="12.75">
      <c r="A413" s="371"/>
      <c r="B413" s="301" t="s">
        <v>295</v>
      </c>
      <c r="C413" s="757"/>
      <c r="D413" s="1072"/>
      <c r="E413" s="423"/>
      <c r="F413" s="1236"/>
      <c r="H413" s="396"/>
    </row>
    <row r="414" spans="1:8" ht="12.75" thickBot="1">
      <c r="A414" s="371"/>
      <c r="B414" s="435" t="s">
        <v>88</v>
      </c>
      <c r="C414" s="759"/>
      <c r="D414" s="1136"/>
      <c r="E414" s="1225"/>
      <c r="F414" s="469"/>
      <c r="H414" s="396"/>
    </row>
    <row r="415" spans="1:8" ht="12.75" thickBot="1">
      <c r="A415" s="383"/>
      <c r="B415" s="439" t="s">
        <v>137</v>
      </c>
      <c r="C415" s="378">
        <f>SUM(C409:C414)</f>
        <v>7000</v>
      </c>
      <c r="D415" s="1085">
        <f>SUM(D409:D414)</f>
        <v>7000</v>
      </c>
      <c r="E415" s="1228">
        <f>SUM(D415/C415)</f>
        <v>1</v>
      </c>
      <c r="F415" s="455"/>
      <c r="H415" s="396"/>
    </row>
    <row r="416" spans="1:8" ht="12">
      <c r="A416" s="384">
        <v>3315</v>
      </c>
      <c r="B416" s="213" t="s">
        <v>11</v>
      </c>
      <c r="C416" s="368"/>
      <c r="D416" s="1133"/>
      <c r="E416" s="423"/>
      <c r="F416" s="451"/>
      <c r="H416" s="396"/>
    </row>
    <row r="417" spans="1:8" ht="12">
      <c r="A417" s="371"/>
      <c r="B417" s="372" t="s">
        <v>115</v>
      </c>
      <c r="C417" s="300"/>
      <c r="D417" s="1134"/>
      <c r="E417" s="423"/>
      <c r="F417" s="451"/>
      <c r="H417" s="396"/>
    </row>
    <row r="418" spans="1:8" ht="12">
      <c r="A418" s="371"/>
      <c r="B418" s="183" t="s">
        <v>300</v>
      </c>
      <c r="C418" s="300"/>
      <c r="D418" s="1134"/>
      <c r="E418" s="423"/>
      <c r="F418" s="576"/>
      <c r="H418" s="396"/>
    </row>
    <row r="419" spans="1:8" ht="12">
      <c r="A419" s="371"/>
      <c r="B419" s="373" t="s">
        <v>286</v>
      </c>
      <c r="C419" s="300"/>
      <c r="D419" s="1134"/>
      <c r="E419" s="423"/>
      <c r="F419" s="575"/>
      <c r="H419" s="396"/>
    </row>
    <row r="420" spans="1:8" ht="12">
      <c r="A420" s="371"/>
      <c r="B420" s="301" t="s">
        <v>120</v>
      </c>
      <c r="C420" s="300">
        <v>10000</v>
      </c>
      <c r="D420" s="1134">
        <v>10000</v>
      </c>
      <c r="E420" s="1224">
        <f>SUM(D420/C420)</f>
        <v>1</v>
      </c>
      <c r="F420" s="451"/>
      <c r="H420" s="396"/>
    </row>
    <row r="421" spans="1:8" ht="12">
      <c r="A421" s="371"/>
      <c r="B421" s="301" t="s">
        <v>295</v>
      </c>
      <c r="C421" s="757"/>
      <c r="D421" s="1072"/>
      <c r="E421" s="423"/>
      <c r="F421" s="451"/>
      <c r="H421" s="396"/>
    </row>
    <row r="422" spans="1:8" ht="12.75" thickBot="1">
      <c r="A422" s="371"/>
      <c r="B422" s="435" t="s">
        <v>88</v>
      </c>
      <c r="C422" s="759"/>
      <c r="D422" s="1136"/>
      <c r="E422" s="1225"/>
      <c r="F422" s="469"/>
      <c r="H422" s="396"/>
    </row>
    <row r="423" spans="1:8" ht="12.75" thickBot="1">
      <c r="A423" s="383"/>
      <c r="B423" s="439" t="s">
        <v>137</v>
      </c>
      <c r="C423" s="378">
        <f>SUM(C417:C422)</f>
        <v>10000</v>
      </c>
      <c r="D423" s="1085">
        <f>SUM(D417:D422)</f>
        <v>10000</v>
      </c>
      <c r="E423" s="1226">
        <f>SUM(D423/C423)</f>
        <v>1</v>
      </c>
      <c r="F423" s="455"/>
      <c r="H423" s="396"/>
    </row>
    <row r="424" spans="1:8" ht="12">
      <c r="A424" s="384">
        <v>3316</v>
      </c>
      <c r="B424" s="213" t="s">
        <v>139</v>
      </c>
      <c r="C424" s="368"/>
      <c r="D424" s="1133"/>
      <c r="E424" s="423"/>
      <c r="F424" s="451"/>
      <c r="H424" s="396"/>
    </row>
    <row r="425" spans="1:8" ht="12">
      <c r="A425" s="371"/>
      <c r="B425" s="372" t="s">
        <v>115</v>
      </c>
      <c r="C425" s="300"/>
      <c r="D425" s="1134"/>
      <c r="E425" s="423"/>
      <c r="F425" s="451"/>
      <c r="H425" s="396"/>
    </row>
    <row r="426" spans="1:8" ht="12.75">
      <c r="A426" s="371"/>
      <c r="B426" s="183" t="s">
        <v>300</v>
      </c>
      <c r="C426" s="300"/>
      <c r="D426" s="1134"/>
      <c r="E426" s="423"/>
      <c r="F426" s="490"/>
      <c r="H426" s="396"/>
    </row>
    <row r="427" spans="1:8" ht="12">
      <c r="A427" s="371"/>
      <c r="B427" s="373" t="s">
        <v>286</v>
      </c>
      <c r="C427" s="300"/>
      <c r="D427" s="1134"/>
      <c r="E427" s="423"/>
      <c r="F427" s="575"/>
      <c r="H427" s="396"/>
    </row>
    <row r="428" spans="1:8" ht="12">
      <c r="A428" s="371"/>
      <c r="B428" s="301" t="s">
        <v>120</v>
      </c>
      <c r="C428" s="300">
        <v>5000</v>
      </c>
      <c r="D428" s="1134">
        <v>5000</v>
      </c>
      <c r="E428" s="1224">
        <f>SUM(D428/C428)</f>
        <v>1</v>
      </c>
      <c r="F428" s="451"/>
      <c r="H428" s="396"/>
    </row>
    <row r="429" spans="1:8" ht="12">
      <c r="A429" s="371"/>
      <c r="B429" s="301" t="s">
        <v>295</v>
      </c>
      <c r="C429" s="757"/>
      <c r="D429" s="1072"/>
      <c r="E429" s="423"/>
      <c r="F429" s="451"/>
      <c r="H429" s="396"/>
    </row>
    <row r="430" spans="1:8" ht="12.75" thickBot="1">
      <c r="A430" s="371"/>
      <c r="B430" s="435" t="s">
        <v>88</v>
      </c>
      <c r="C430" s="759"/>
      <c r="D430" s="1136"/>
      <c r="E430" s="1225"/>
      <c r="F430" s="469"/>
      <c r="H430" s="396"/>
    </row>
    <row r="431" spans="1:8" ht="12.75" thickBot="1">
      <c r="A431" s="383"/>
      <c r="B431" s="439" t="s">
        <v>137</v>
      </c>
      <c r="C431" s="378">
        <f>SUM(C425:C430)</f>
        <v>5000</v>
      </c>
      <c r="D431" s="1085">
        <f>SUM(D425:D430)</f>
        <v>5000</v>
      </c>
      <c r="E431" s="1226">
        <f>SUM(D431/C431)</f>
        <v>1</v>
      </c>
      <c r="F431" s="455"/>
      <c r="H431" s="396"/>
    </row>
    <row r="432" spans="1:8" ht="12">
      <c r="A432" s="384">
        <v>3317</v>
      </c>
      <c r="B432" s="213" t="s">
        <v>391</v>
      </c>
      <c r="C432" s="368"/>
      <c r="D432" s="1133"/>
      <c r="E432" s="423"/>
      <c r="F432" s="451"/>
      <c r="H432" s="396"/>
    </row>
    <row r="433" spans="1:8" ht="12">
      <c r="A433" s="371"/>
      <c r="B433" s="372" t="s">
        <v>115</v>
      </c>
      <c r="C433" s="300"/>
      <c r="D433" s="1134"/>
      <c r="E433" s="423"/>
      <c r="F433" s="451"/>
      <c r="H433" s="396"/>
    </row>
    <row r="434" spans="1:8" ht="12">
      <c r="A434" s="371"/>
      <c r="B434" s="183" t="s">
        <v>300</v>
      </c>
      <c r="C434" s="300"/>
      <c r="D434" s="1134"/>
      <c r="E434" s="423"/>
      <c r="F434" s="576"/>
      <c r="H434" s="396"/>
    </row>
    <row r="435" spans="1:8" ht="12">
      <c r="A435" s="371"/>
      <c r="B435" s="373" t="s">
        <v>286</v>
      </c>
      <c r="C435" s="300">
        <v>2200</v>
      </c>
      <c r="D435" s="1134">
        <v>2200</v>
      </c>
      <c r="E435" s="1224">
        <f>SUM(D435/C435)</f>
        <v>1</v>
      </c>
      <c r="F435" s="576"/>
      <c r="H435" s="396"/>
    </row>
    <row r="436" spans="1:8" ht="12">
      <c r="A436" s="371"/>
      <c r="B436" s="301" t="s">
        <v>120</v>
      </c>
      <c r="C436" s="300">
        <v>87800</v>
      </c>
      <c r="D436" s="1134">
        <v>87800</v>
      </c>
      <c r="E436" s="1224">
        <f>SUM(D436/C436)</f>
        <v>1</v>
      </c>
      <c r="F436" s="575"/>
      <c r="H436" s="396"/>
    </row>
    <row r="437" spans="1:8" ht="12.75">
      <c r="A437" s="371"/>
      <c r="B437" s="301" t="s">
        <v>295</v>
      </c>
      <c r="C437" s="757"/>
      <c r="D437" s="1072"/>
      <c r="E437" s="423"/>
      <c r="F437" s="1236"/>
      <c r="H437" s="396"/>
    </row>
    <row r="438" spans="1:8" ht="12.75" thickBot="1">
      <c r="A438" s="371"/>
      <c r="B438" s="435" t="s">
        <v>88</v>
      </c>
      <c r="C438" s="759"/>
      <c r="D438" s="1136"/>
      <c r="E438" s="1225"/>
      <c r="F438" s="469"/>
      <c r="H438" s="396"/>
    </row>
    <row r="439" spans="1:8" ht="12.75" thickBot="1">
      <c r="A439" s="383"/>
      <c r="B439" s="439" t="s">
        <v>137</v>
      </c>
      <c r="C439" s="378">
        <f>SUM(C433:C438)</f>
        <v>90000</v>
      </c>
      <c r="D439" s="1085">
        <f>SUM(D433:D438)</f>
        <v>90000</v>
      </c>
      <c r="E439" s="1228">
        <f>SUM(D439/C439)</f>
        <v>1</v>
      </c>
      <c r="F439" s="455"/>
      <c r="H439" s="396"/>
    </row>
    <row r="440" spans="1:8" ht="12.75" customHeight="1">
      <c r="A440" s="75">
        <v>3319</v>
      </c>
      <c r="B440" s="462" t="s">
        <v>1146</v>
      </c>
      <c r="C440" s="368"/>
      <c r="D440" s="1133"/>
      <c r="E440" s="423"/>
      <c r="F440" s="451"/>
      <c r="H440" s="396"/>
    </row>
    <row r="441" spans="1:8" ht="12" customHeight="1">
      <c r="A441" s="371"/>
      <c r="B441" s="372" t="s">
        <v>115</v>
      </c>
      <c r="C441" s="300"/>
      <c r="D441" s="1134"/>
      <c r="E441" s="423"/>
      <c r="F441" s="451"/>
      <c r="H441" s="396"/>
    </row>
    <row r="442" spans="1:8" ht="12" customHeight="1">
      <c r="A442" s="371"/>
      <c r="B442" s="183" t="s">
        <v>300</v>
      </c>
      <c r="C442" s="300"/>
      <c r="D442" s="1134"/>
      <c r="E442" s="423"/>
      <c r="F442" s="451"/>
      <c r="H442" s="396"/>
    </row>
    <row r="443" spans="1:8" ht="12" customHeight="1">
      <c r="A443" s="371"/>
      <c r="B443" s="373" t="s">
        <v>286</v>
      </c>
      <c r="C443" s="300">
        <v>800</v>
      </c>
      <c r="D443" s="1134"/>
      <c r="E443" s="1224">
        <f>SUM(D443/C443)</f>
        <v>0</v>
      </c>
      <c r="F443" s="576"/>
      <c r="H443" s="396"/>
    </row>
    <row r="444" spans="1:8" ht="12" customHeight="1">
      <c r="A444" s="371"/>
      <c r="B444" s="301" t="s">
        <v>120</v>
      </c>
      <c r="C444" s="300"/>
      <c r="D444" s="1134"/>
      <c r="E444" s="423"/>
      <c r="F444" s="580"/>
      <c r="H444" s="396"/>
    </row>
    <row r="445" spans="1:8" ht="12" customHeight="1">
      <c r="A445" s="371"/>
      <c r="B445" s="301" t="s">
        <v>295</v>
      </c>
      <c r="C445" s="757"/>
      <c r="D445" s="1072"/>
      <c r="E445" s="423"/>
      <c r="F445" s="575"/>
      <c r="H445" s="396"/>
    </row>
    <row r="446" spans="1:8" ht="12" customHeight="1">
      <c r="A446" s="371"/>
      <c r="B446" s="301" t="s">
        <v>120</v>
      </c>
      <c r="C446" s="300"/>
      <c r="D446" s="1134"/>
      <c r="E446" s="423"/>
      <c r="F446" s="576"/>
      <c r="H446" s="396"/>
    </row>
    <row r="447" spans="1:8" ht="12" customHeight="1" thickBot="1">
      <c r="A447" s="371"/>
      <c r="B447" s="435" t="s">
        <v>88</v>
      </c>
      <c r="C447" s="759"/>
      <c r="D447" s="1136"/>
      <c r="E447" s="1225"/>
      <c r="F447" s="469"/>
      <c r="H447" s="396"/>
    </row>
    <row r="448" spans="1:8" ht="12" customHeight="1" thickBot="1">
      <c r="A448" s="383"/>
      <c r="B448" s="439" t="s">
        <v>137</v>
      </c>
      <c r="C448" s="1085">
        <f>SUM(C441:C447)</f>
        <v>800</v>
      </c>
      <c r="D448" s="1085">
        <f>SUM(D441:D447)</f>
        <v>0</v>
      </c>
      <c r="E448" s="1226">
        <f>SUM(D448/C448)</f>
        <v>0</v>
      </c>
      <c r="F448" s="455"/>
      <c r="H448" s="396"/>
    </row>
    <row r="449" spans="1:8" ht="12" customHeight="1">
      <c r="A449" s="75">
        <v>3320</v>
      </c>
      <c r="B449" s="213" t="s">
        <v>8</v>
      </c>
      <c r="C449" s="368"/>
      <c r="D449" s="1133"/>
      <c r="E449" s="423"/>
      <c r="F449" s="451"/>
      <c r="H449" s="396"/>
    </row>
    <row r="450" spans="1:8" ht="12" customHeight="1">
      <c r="A450" s="371"/>
      <c r="B450" s="372" t="s">
        <v>115</v>
      </c>
      <c r="C450" s="300"/>
      <c r="D450" s="1134"/>
      <c r="E450" s="423"/>
      <c r="F450" s="451"/>
      <c r="H450" s="396"/>
    </row>
    <row r="451" spans="1:8" ht="12" customHeight="1">
      <c r="A451" s="371"/>
      <c r="B451" s="183" t="s">
        <v>300</v>
      </c>
      <c r="C451" s="300"/>
      <c r="D451" s="1134"/>
      <c r="E451" s="423"/>
      <c r="F451" s="451"/>
      <c r="H451" s="396"/>
    </row>
    <row r="452" spans="1:8" ht="12" customHeight="1">
      <c r="A452" s="371"/>
      <c r="B452" s="373" t="s">
        <v>286</v>
      </c>
      <c r="C452" s="300"/>
      <c r="D452" s="1134"/>
      <c r="E452" s="423"/>
      <c r="F452" s="575"/>
      <c r="H452" s="396"/>
    </row>
    <row r="453" spans="1:8" ht="12" customHeight="1">
      <c r="A453" s="371"/>
      <c r="B453" s="301" t="s">
        <v>120</v>
      </c>
      <c r="C453" s="300">
        <v>1000</v>
      </c>
      <c r="D453" s="1134">
        <v>1000</v>
      </c>
      <c r="E453" s="1224">
        <f>SUM(D453/C453)</f>
        <v>1</v>
      </c>
      <c r="F453" s="581"/>
      <c r="H453" s="396"/>
    </row>
    <row r="454" spans="1:8" ht="12" customHeight="1">
      <c r="A454" s="371"/>
      <c r="B454" s="301" t="s">
        <v>295</v>
      </c>
      <c r="C454" s="757"/>
      <c r="D454" s="1072"/>
      <c r="E454" s="423"/>
      <c r="F454" s="575"/>
      <c r="H454" s="396"/>
    </row>
    <row r="455" spans="1:8" ht="12" customHeight="1">
      <c r="A455" s="371"/>
      <c r="B455" s="301" t="s">
        <v>120</v>
      </c>
      <c r="C455" s="300"/>
      <c r="D455" s="1134"/>
      <c r="E455" s="423"/>
      <c r="F455" s="490"/>
      <c r="H455" s="396"/>
    </row>
    <row r="456" spans="1:8" ht="12" customHeight="1" thickBot="1">
      <c r="A456" s="371"/>
      <c r="B456" s="435" t="s">
        <v>88</v>
      </c>
      <c r="C456" s="759"/>
      <c r="D456" s="1136"/>
      <c r="E456" s="1225"/>
      <c r="F456" s="469"/>
      <c r="H456" s="396"/>
    </row>
    <row r="457" spans="1:8" ht="12" customHeight="1" thickBot="1">
      <c r="A457" s="383"/>
      <c r="B457" s="439" t="s">
        <v>137</v>
      </c>
      <c r="C457" s="1088">
        <f>SUM(C450:C456)</f>
        <v>1000</v>
      </c>
      <c r="D457" s="1088">
        <f>SUM(D450:D456)</f>
        <v>1000</v>
      </c>
      <c r="E457" s="1226">
        <f>SUM(D457/C457)</f>
        <v>1</v>
      </c>
      <c r="F457" s="455"/>
      <c r="H457" s="396"/>
    </row>
    <row r="458" spans="1:8" ht="12" customHeight="1">
      <c r="A458" s="75">
        <v>3322</v>
      </c>
      <c r="B458" s="213" t="s">
        <v>405</v>
      </c>
      <c r="C458" s="368"/>
      <c r="D458" s="1133"/>
      <c r="E458" s="423"/>
      <c r="F458" s="451"/>
      <c r="H458" s="396"/>
    </row>
    <row r="459" spans="1:8" ht="12" customHeight="1">
      <c r="A459" s="371"/>
      <c r="B459" s="372" t="s">
        <v>115</v>
      </c>
      <c r="C459" s="300"/>
      <c r="D459" s="1134"/>
      <c r="E459" s="423"/>
      <c r="F459" s="451"/>
      <c r="H459" s="396"/>
    </row>
    <row r="460" spans="1:8" ht="12" customHeight="1">
      <c r="A460" s="371"/>
      <c r="B460" s="183" t="s">
        <v>300</v>
      </c>
      <c r="C460" s="300"/>
      <c r="D460" s="1134"/>
      <c r="E460" s="423"/>
      <c r="F460" s="576"/>
      <c r="H460" s="396"/>
    </row>
    <row r="461" spans="1:8" ht="12" customHeight="1">
      <c r="A461" s="371"/>
      <c r="B461" s="373" t="s">
        <v>286</v>
      </c>
      <c r="C461" s="300">
        <v>300</v>
      </c>
      <c r="D461" s="1134">
        <v>600</v>
      </c>
      <c r="E461" s="1224">
        <f>SUM(D461/C461)</f>
        <v>2</v>
      </c>
      <c r="F461" s="835"/>
      <c r="H461" s="396"/>
    </row>
    <row r="462" spans="1:8" ht="12" customHeight="1">
      <c r="A462" s="371"/>
      <c r="B462" s="301" t="s">
        <v>120</v>
      </c>
      <c r="C462" s="300">
        <v>9200</v>
      </c>
      <c r="D462" s="1134">
        <v>8900</v>
      </c>
      <c r="E462" s="1224">
        <f>SUM(D462/C462)</f>
        <v>0.967391304347826</v>
      </c>
      <c r="F462" s="835"/>
      <c r="H462" s="396"/>
    </row>
    <row r="463" spans="1:8" ht="12" customHeight="1">
      <c r="A463" s="371"/>
      <c r="B463" s="301" t="s">
        <v>295</v>
      </c>
      <c r="C463" s="757"/>
      <c r="D463" s="1072"/>
      <c r="E463" s="423"/>
      <c r="F463" s="490"/>
      <c r="H463" s="396"/>
    </row>
    <row r="464" spans="1:8" ht="12" customHeight="1" thickBot="1">
      <c r="A464" s="371"/>
      <c r="B464" s="435" t="s">
        <v>88</v>
      </c>
      <c r="C464" s="759"/>
      <c r="D464" s="1136"/>
      <c r="E464" s="1225"/>
      <c r="F464" s="497"/>
      <c r="H464" s="396"/>
    </row>
    <row r="465" spans="1:8" ht="12" customHeight="1" thickBot="1">
      <c r="A465" s="383"/>
      <c r="B465" s="439" t="s">
        <v>137</v>
      </c>
      <c r="C465" s="762">
        <f>SUM(C459:C464)</f>
        <v>9500</v>
      </c>
      <c r="D465" s="1088">
        <f>SUM(D459:D464)</f>
        <v>9500</v>
      </c>
      <c r="E465" s="1226">
        <f>SUM(D465/C465)</f>
        <v>1</v>
      </c>
      <c r="F465" s="455"/>
      <c r="H465" s="396"/>
    </row>
    <row r="466" spans="1:8" ht="12" customHeight="1">
      <c r="A466" s="75">
        <v>3323</v>
      </c>
      <c r="B466" s="213" t="s">
        <v>364</v>
      </c>
      <c r="C466" s="368"/>
      <c r="D466" s="1133"/>
      <c r="E466" s="423"/>
      <c r="F466" s="451"/>
      <c r="H466" s="396"/>
    </row>
    <row r="467" spans="1:8" ht="12" customHeight="1">
      <c r="A467" s="371"/>
      <c r="B467" s="372" t="s">
        <v>115</v>
      </c>
      <c r="C467" s="300"/>
      <c r="D467" s="1134"/>
      <c r="E467" s="423"/>
      <c r="F467" s="451"/>
      <c r="H467" s="396"/>
    </row>
    <row r="468" spans="1:8" ht="12" customHeight="1">
      <c r="A468" s="371"/>
      <c r="B468" s="183" t="s">
        <v>300</v>
      </c>
      <c r="C468" s="300"/>
      <c r="D468" s="1134"/>
      <c r="E468" s="423"/>
      <c r="F468" s="490"/>
      <c r="H468" s="396"/>
    </row>
    <row r="469" spans="1:8" ht="12" customHeight="1">
      <c r="A469" s="371"/>
      <c r="B469" s="373" t="s">
        <v>286</v>
      </c>
      <c r="C469" s="300">
        <v>50</v>
      </c>
      <c r="D469" s="1134">
        <v>50</v>
      </c>
      <c r="E469" s="1224">
        <f>SUM(D469/C469)</f>
        <v>1</v>
      </c>
      <c r="F469" s="576"/>
      <c r="H469" s="396"/>
    </row>
    <row r="470" spans="1:8" ht="12" customHeight="1">
      <c r="A470" s="371"/>
      <c r="B470" s="301" t="s">
        <v>120</v>
      </c>
      <c r="C470" s="300">
        <v>7450</v>
      </c>
      <c r="D470" s="1134">
        <v>7450</v>
      </c>
      <c r="E470" s="1224">
        <f>SUM(D470/C470)</f>
        <v>1</v>
      </c>
      <c r="F470" s="496"/>
      <c r="H470" s="396"/>
    </row>
    <row r="471" spans="1:8" ht="12" customHeight="1">
      <c r="A471" s="371"/>
      <c r="B471" s="301" t="s">
        <v>295</v>
      </c>
      <c r="C471" s="757"/>
      <c r="D471" s="1072"/>
      <c r="E471" s="423"/>
      <c r="F471" s="490"/>
      <c r="H471" s="396"/>
    </row>
    <row r="472" spans="1:8" ht="12" customHeight="1" thickBot="1">
      <c r="A472" s="371"/>
      <c r="B472" s="435" t="s">
        <v>88</v>
      </c>
      <c r="C472" s="759"/>
      <c r="D472" s="1136"/>
      <c r="E472" s="1225"/>
      <c r="F472" s="497"/>
      <c r="H472" s="396"/>
    </row>
    <row r="473" spans="1:8" ht="12" customHeight="1" thickBot="1">
      <c r="A473" s="383"/>
      <c r="B473" s="439" t="s">
        <v>137</v>
      </c>
      <c r="C473" s="1085">
        <f>SUM(C467:C472)</f>
        <v>7500</v>
      </c>
      <c r="D473" s="1085">
        <f>SUM(D467:D472)</f>
        <v>7500</v>
      </c>
      <c r="E473" s="1226">
        <f>SUM(D473/C473)</f>
        <v>1</v>
      </c>
      <c r="F473" s="455"/>
      <c r="H473" s="396"/>
    </row>
    <row r="474" spans="1:8" ht="12" customHeight="1">
      <c r="A474" s="75">
        <v>3324</v>
      </c>
      <c r="B474" s="213" t="s">
        <v>456</v>
      </c>
      <c r="C474" s="368"/>
      <c r="D474" s="1133"/>
      <c r="E474" s="423"/>
      <c r="F474" s="451"/>
      <c r="H474" s="396"/>
    </row>
    <row r="475" spans="1:8" ht="12" customHeight="1">
      <c r="A475" s="371"/>
      <c r="B475" s="372" t="s">
        <v>115</v>
      </c>
      <c r="C475" s="300"/>
      <c r="D475" s="1134"/>
      <c r="E475" s="423"/>
      <c r="F475" s="451"/>
      <c r="H475" s="396"/>
    </row>
    <row r="476" spans="1:8" ht="12" customHeight="1">
      <c r="A476" s="371"/>
      <c r="B476" s="183" t="s">
        <v>300</v>
      </c>
      <c r="C476" s="300"/>
      <c r="D476" s="1134"/>
      <c r="E476" s="423"/>
      <c r="F476" s="490"/>
      <c r="H476" s="396"/>
    </row>
    <row r="477" spans="1:8" ht="12" customHeight="1">
      <c r="A477" s="371"/>
      <c r="B477" s="373" t="s">
        <v>286</v>
      </c>
      <c r="C477" s="300">
        <v>2000</v>
      </c>
      <c r="D477" s="1134">
        <v>2000</v>
      </c>
      <c r="E477" s="1224">
        <f>SUM(D477/C477)</f>
        <v>1</v>
      </c>
      <c r="F477" s="576"/>
      <c r="H477" s="396"/>
    </row>
    <row r="478" spans="1:8" ht="12" customHeight="1">
      <c r="A478" s="371"/>
      <c r="B478" s="301" t="s">
        <v>120</v>
      </c>
      <c r="C478" s="300"/>
      <c r="D478" s="1134"/>
      <c r="E478" s="423"/>
      <c r="F478" s="496"/>
      <c r="H478" s="396"/>
    </row>
    <row r="479" spans="1:8" ht="12" customHeight="1">
      <c r="A479" s="371"/>
      <c r="B479" s="301" t="s">
        <v>295</v>
      </c>
      <c r="C479" s="757"/>
      <c r="D479" s="1072"/>
      <c r="E479" s="423"/>
      <c r="F479" s="490"/>
      <c r="H479" s="396"/>
    </row>
    <row r="480" spans="1:8" ht="12" customHeight="1" thickBot="1">
      <c r="A480" s="371"/>
      <c r="B480" s="435" t="s">
        <v>88</v>
      </c>
      <c r="C480" s="759"/>
      <c r="D480" s="1136"/>
      <c r="E480" s="1225"/>
      <c r="F480" s="497"/>
      <c r="H480" s="396"/>
    </row>
    <row r="481" spans="1:8" ht="12" customHeight="1" thickBot="1">
      <c r="A481" s="383"/>
      <c r="B481" s="439" t="s">
        <v>137</v>
      </c>
      <c r="C481" s="378">
        <f>SUM(C475:C480)</f>
        <v>2000</v>
      </c>
      <c r="D481" s="1085">
        <f>SUM(D475:D480)</f>
        <v>2000</v>
      </c>
      <c r="E481" s="1226">
        <f>SUM(D481/C481)</f>
        <v>1</v>
      </c>
      <c r="F481" s="455"/>
      <c r="H481" s="396"/>
    </row>
    <row r="482" spans="1:8" ht="12" customHeight="1">
      <c r="A482" s="75">
        <v>3325</v>
      </c>
      <c r="B482" s="213" t="s">
        <v>1061</v>
      </c>
      <c r="C482" s="368"/>
      <c r="D482" s="1133"/>
      <c r="E482" s="423"/>
      <c r="F482" s="451"/>
      <c r="H482" s="396"/>
    </row>
    <row r="483" spans="1:8" ht="12" customHeight="1">
      <c r="A483" s="371"/>
      <c r="B483" s="372" t="s">
        <v>115</v>
      </c>
      <c r="C483" s="300"/>
      <c r="D483" s="1134"/>
      <c r="E483" s="423"/>
      <c r="F483" s="451"/>
      <c r="H483" s="396"/>
    </row>
    <row r="484" spans="1:8" ht="12" customHeight="1">
      <c r="A484" s="371"/>
      <c r="B484" s="183" t="s">
        <v>300</v>
      </c>
      <c r="C484" s="300"/>
      <c r="D484" s="1134"/>
      <c r="E484" s="423"/>
      <c r="F484" s="490"/>
      <c r="H484" s="396"/>
    </row>
    <row r="485" spans="1:8" ht="12" customHeight="1">
      <c r="A485" s="371"/>
      <c r="B485" s="373" t="s">
        <v>286</v>
      </c>
      <c r="C485" s="300"/>
      <c r="D485" s="1134">
        <v>2000</v>
      </c>
      <c r="E485" s="423"/>
      <c r="F485" s="835"/>
      <c r="H485" s="396"/>
    </row>
    <row r="486" spans="1:8" ht="12" customHeight="1">
      <c r="A486" s="371"/>
      <c r="B486" s="301" t="s">
        <v>120</v>
      </c>
      <c r="C486" s="300"/>
      <c r="D486" s="1134">
        <v>38000</v>
      </c>
      <c r="E486" s="423"/>
      <c r="F486" s="1238"/>
      <c r="H486" s="396"/>
    </row>
    <row r="487" spans="1:8" ht="12" customHeight="1">
      <c r="A487" s="371"/>
      <c r="B487" s="301" t="s">
        <v>295</v>
      </c>
      <c r="C487" s="757"/>
      <c r="D487" s="1072"/>
      <c r="E487" s="423"/>
      <c r="F487" s="580"/>
      <c r="H487" s="396"/>
    </row>
    <row r="488" spans="1:8" ht="12" customHeight="1" thickBot="1">
      <c r="A488" s="371"/>
      <c r="B488" s="435" t="s">
        <v>88</v>
      </c>
      <c r="C488" s="759"/>
      <c r="D488" s="1136"/>
      <c r="E488" s="1225"/>
      <c r="F488" s="497"/>
      <c r="H488" s="396"/>
    </row>
    <row r="489" spans="1:8" ht="12" customHeight="1" thickBot="1">
      <c r="A489" s="383"/>
      <c r="B489" s="439" t="s">
        <v>137</v>
      </c>
      <c r="C489" s="378">
        <f>SUM(C483:C488)</f>
        <v>0</v>
      </c>
      <c r="D489" s="1085">
        <f>SUM(D483:D488)</f>
        <v>40000</v>
      </c>
      <c r="E489" s="1226"/>
      <c r="F489" s="455"/>
      <c r="H489" s="396"/>
    </row>
    <row r="490" spans="1:8" ht="12" customHeight="1">
      <c r="A490" s="75">
        <v>3326</v>
      </c>
      <c r="B490" s="213" t="s">
        <v>1062</v>
      </c>
      <c r="C490" s="368"/>
      <c r="D490" s="1133"/>
      <c r="E490" s="423"/>
      <c r="F490" s="451"/>
      <c r="H490" s="396"/>
    </row>
    <row r="491" spans="1:8" ht="12" customHeight="1">
      <c r="A491" s="371"/>
      <c r="B491" s="372" t="s">
        <v>115</v>
      </c>
      <c r="C491" s="300"/>
      <c r="D491" s="1134"/>
      <c r="E491" s="423"/>
      <c r="F491" s="451"/>
      <c r="H491" s="396"/>
    </row>
    <row r="492" spans="1:8" ht="12" customHeight="1">
      <c r="A492" s="371"/>
      <c r="B492" s="183" t="s">
        <v>300</v>
      </c>
      <c r="C492" s="300"/>
      <c r="D492" s="1134"/>
      <c r="E492" s="423"/>
      <c r="F492" s="490"/>
      <c r="H492" s="396"/>
    </row>
    <row r="493" spans="1:8" ht="12" customHeight="1">
      <c r="A493" s="371"/>
      <c r="B493" s="373" t="s">
        <v>286</v>
      </c>
      <c r="C493" s="300"/>
      <c r="D493" s="1134"/>
      <c r="E493" s="423"/>
      <c r="F493" s="576"/>
      <c r="H493" s="396"/>
    </row>
    <row r="494" spans="1:8" ht="12" customHeight="1">
      <c r="A494" s="371"/>
      <c r="B494" s="301" t="s">
        <v>120</v>
      </c>
      <c r="C494" s="300"/>
      <c r="D494" s="1134">
        <v>4000</v>
      </c>
      <c r="E494" s="423"/>
      <c r="F494" s="496"/>
      <c r="H494" s="396"/>
    </row>
    <row r="495" spans="1:8" ht="12" customHeight="1">
      <c r="A495" s="371"/>
      <c r="B495" s="301" t="s">
        <v>295</v>
      </c>
      <c r="C495" s="757"/>
      <c r="D495" s="1072"/>
      <c r="E495" s="423"/>
      <c r="F495" s="490"/>
      <c r="H495" s="396"/>
    </row>
    <row r="496" spans="1:8" ht="12" customHeight="1" thickBot="1">
      <c r="A496" s="371"/>
      <c r="B496" s="435" t="s">
        <v>88</v>
      </c>
      <c r="C496" s="759"/>
      <c r="D496" s="1136"/>
      <c r="E496" s="1225"/>
      <c r="F496" s="497"/>
      <c r="H496" s="396"/>
    </row>
    <row r="497" spans="1:8" ht="12" customHeight="1" thickBot="1">
      <c r="A497" s="383"/>
      <c r="B497" s="439" t="s">
        <v>137</v>
      </c>
      <c r="C497" s="378">
        <f>SUM(C491:C496)</f>
        <v>0</v>
      </c>
      <c r="D497" s="1085">
        <f>SUM(D491:D496)</f>
        <v>4000</v>
      </c>
      <c r="E497" s="1228"/>
      <c r="F497" s="455"/>
      <c r="H497" s="396"/>
    </row>
    <row r="498" spans="1:8" ht="12" customHeight="1">
      <c r="A498" s="75">
        <v>3327</v>
      </c>
      <c r="B498" s="213" t="s">
        <v>1063</v>
      </c>
      <c r="C498" s="368"/>
      <c r="D498" s="1133"/>
      <c r="E498" s="423"/>
      <c r="F498" s="451"/>
      <c r="H498" s="396"/>
    </row>
    <row r="499" spans="1:8" ht="12" customHeight="1">
      <c r="A499" s="371"/>
      <c r="B499" s="372" t="s">
        <v>115</v>
      </c>
      <c r="C499" s="300"/>
      <c r="D499" s="1134"/>
      <c r="E499" s="423"/>
      <c r="F499" s="451"/>
      <c r="H499" s="396"/>
    </row>
    <row r="500" spans="1:8" ht="12" customHeight="1">
      <c r="A500" s="371"/>
      <c r="B500" s="183" t="s">
        <v>300</v>
      </c>
      <c r="C500" s="300"/>
      <c r="D500" s="1134"/>
      <c r="E500" s="423"/>
      <c r="F500" s="490"/>
      <c r="H500" s="396"/>
    </row>
    <row r="501" spans="1:8" ht="12" customHeight="1">
      <c r="A501" s="371"/>
      <c r="B501" s="373" t="s">
        <v>286</v>
      </c>
      <c r="C501" s="300"/>
      <c r="D501" s="1134"/>
      <c r="E501" s="423"/>
      <c r="F501" s="576"/>
      <c r="H501" s="396"/>
    </row>
    <row r="502" spans="1:8" ht="12" customHeight="1">
      <c r="A502" s="371"/>
      <c r="B502" s="301" t="s">
        <v>120</v>
      </c>
      <c r="C502" s="300"/>
      <c r="D502" s="1134">
        <v>1000</v>
      </c>
      <c r="E502" s="423"/>
      <c r="F502" s="496"/>
      <c r="H502" s="396"/>
    </row>
    <row r="503" spans="1:8" ht="12" customHeight="1">
      <c r="A503" s="371"/>
      <c r="B503" s="301" t="s">
        <v>295</v>
      </c>
      <c r="C503" s="757"/>
      <c r="D503" s="1072"/>
      <c r="E503" s="423"/>
      <c r="F503" s="490"/>
      <c r="H503" s="396"/>
    </row>
    <row r="504" spans="1:8" ht="12" customHeight="1" thickBot="1">
      <c r="A504" s="371"/>
      <c r="B504" s="435" t="s">
        <v>88</v>
      </c>
      <c r="C504" s="759"/>
      <c r="D504" s="1136"/>
      <c r="E504" s="1225"/>
      <c r="F504" s="497"/>
      <c r="H504" s="396"/>
    </row>
    <row r="505" spans="1:8" ht="12" customHeight="1" thickBot="1">
      <c r="A505" s="383"/>
      <c r="B505" s="439" t="s">
        <v>137</v>
      </c>
      <c r="C505" s="378">
        <f>SUM(C499:C504)</f>
        <v>0</v>
      </c>
      <c r="D505" s="1085">
        <f>SUM(D499:D504)</f>
        <v>1000</v>
      </c>
      <c r="E505" s="1226"/>
      <c r="F505" s="455"/>
      <c r="H505" s="396"/>
    </row>
    <row r="506" spans="1:8" ht="12" customHeight="1">
      <c r="A506" s="498">
        <v>3340</v>
      </c>
      <c r="B506" s="463" t="s">
        <v>491</v>
      </c>
      <c r="C506" s="368"/>
      <c r="D506" s="1133"/>
      <c r="E506" s="423"/>
      <c r="F506" s="451"/>
      <c r="H506" s="396"/>
    </row>
    <row r="507" spans="1:8" ht="12" customHeight="1">
      <c r="A507" s="75"/>
      <c r="B507" s="372" t="s">
        <v>115</v>
      </c>
      <c r="C507" s="368"/>
      <c r="D507" s="1133"/>
      <c r="E507" s="423"/>
      <c r="F507" s="451"/>
      <c r="H507" s="396"/>
    </row>
    <row r="508" spans="1:8" ht="12" customHeight="1">
      <c r="A508" s="75"/>
      <c r="B508" s="183" t="s">
        <v>300</v>
      </c>
      <c r="C508" s="368"/>
      <c r="D508" s="1133"/>
      <c r="E508" s="1224"/>
      <c r="F508" s="576"/>
      <c r="H508" s="396"/>
    </row>
    <row r="509" spans="1:8" ht="12" customHeight="1">
      <c r="A509" s="360"/>
      <c r="B509" s="373" t="s">
        <v>286</v>
      </c>
      <c r="C509" s="757">
        <v>7000</v>
      </c>
      <c r="D509" s="1072">
        <v>7000</v>
      </c>
      <c r="E509" s="1224">
        <f>SUM(D509/C509)</f>
        <v>1</v>
      </c>
      <c r="F509" s="628"/>
      <c r="H509" s="396"/>
    </row>
    <row r="510" spans="1:8" ht="12" customHeight="1">
      <c r="A510" s="360"/>
      <c r="B510" s="301" t="s">
        <v>120</v>
      </c>
      <c r="C510" s="757"/>
      <c r="D510" s="1072"/>
      <c r="E510" s="423"/>
      <c r="F510" s="495"/>
      <c r="H510" s="396"/>
    </row>
    <row r="511" spans="1:8" ht="12" customHeight="1">
      <c r="A511" s="75"/>
      <c r="B511" s="301" t="s">
        <v>295</v>
      </c>
      <c r="C511" s="757"/>
      <c r="D511" s="1072"/>
      <c r="E511" s="423"/>
      <c r="F511" s="451"/>
      <c r="H511" s="396"/>
    </row>
    <row r="512" spans="1:8" ht="12" customHeight="1" thickBot="1">
      <c r="A512" s="75"/>
      <c r="B512" s="435" t="s">
        <v>88</v>
      </c>
      <c r="C512" s="758"/>
      <c r="D512" s="1088"/>
      <c r="E512" s="1225"/>
      <c r="F512" s="469"/>
      <c r="H512" s="396"/>
    </row>
    <row r="513" spans="1:8" ht="12" customHeight="1" thickBot="1">
      <c r="A513" s="362"/>
      <c r="B513" s="439" t="s">
        <v>137</v>
      </c>
      <c r="C513" s="1085">
        <f>SUM(C507:C512)</f>
        <v>7000</v>
      </c>
      <c r="D513" s="1085">
        <f>SUM(D507:D512)</f>
        <v>7000</v>
      </c>
      <c r="E513" s="1228">
        <f>SUM(D513/C513)</f>
        <v>1</v>
      </c>
      <c r="F513" s="455"/>
      <c r="H513" s="396"/>
    </row>
    <row r="514" spans="1:8" ht="12" customHeight="1">
      <c r="A514" s="498">
        <v>3341</v>
      </c>
      <c r="B514" s="463" t="s">
        <v>394</v>
      </c>
      <c r="C514" s="368"/>
      <c r="D514" s="1133"/>
      <c r="E514" s="423"/>
      <c r="F514" s="451"/>
      <c r="H514" s="396"/>
    </row>
    <row r="515" spans="1:8" ht="12" customHeight="1">
      <c r="A515" s="75"/>
      <c r="B515" s="372" t="s">
        <v>115</v>
      </c>
      <c r="C515" s="368"/>
      <c r="D515" s="1133"/>
      <c r="E515" s="423"/>
      <c r="F515" s="451"/>
      <c r="H515" s="396"/>
    </row>
    <row r="516" spans="1:8" ht="12" customHeight="1">
      <c r="A516" s="75"/>
      <c r="B516" s="183" t="s">
        <v>300</v>
      </c>
      <c r="C516" s="368"/>
      <c r="D516" s="1133"/>
      <c r="E516" s="423"/>
      <c r="F516" s="576"/>
      <c r="H516" s="396"/>
    </row>
    <row r="517" spans="1:8" ht="12" customHeight="1">
      <c r="A517" s="360"/>
      <c r="B517" s="373" t="s">
        <v>286</v>
      </c>
      <c r="C517" s="757">
        <v>1785</v>
      </c>
      <c r="D517" s="1072">
        <v>1785</v>
      </c>
      <c r="E517" s="1224">
        <f>SUM(D517/C517)</f>
        <v>1</v>
      </c>
      <c r="F517" s="580"/>
      <c r="H517" s="396"/>
    </row>
    <row r="518" spans="1:8" ht="12" customHeight="1">
      <c r="A518" s="360"/>
      <c r="B518" s="301" t="s">
        <v>120</v>
      </c>
      <c r="C518" s="757"/>
      <c r="D518" s="1072"/>
      <c r="E518" s="423"/>
      <c r="F518" s="495"/>
      <c r="H518" s="396"/>
    </row>
    <row r="519" spans="1:8" ht="12" customHeight="1">
      <c r="A519" s="75"/>
      <c r="B519" s="301" t="s">
        <v>295</v>
      </c>
      <c r="C519" s="368"/>
      <c r="D519" s="1133"/>
      <c r="E519" s="423"/>
      <c r="F519" s="451"/>
      <c r="H519" s="396"/>
    </row>
    <row r="520" spans="1:8" ht="12" customHeight="1" thickBot="1">
      <c r="A520" s="75"/>
      <c r="B520" s="435" t="s">
        <v>88</v>
      </c>
      <c r="C520" s="758"/>
      <c r="D520" s="1088"/>
      <c r="E520" s="1225"/>
      <c r="F520" s="469"/>
      <c r="H520" s="396"/>
    </row>
    <row r="521" spans="1:8" ht="12" customHeight="1" thickBot="1">
      <c r="A521" s="362"/>
      <c r="B521" s="439" t="s">
        <v>137</v>
      </c>
      <c r="C521" s="1085">
        <f>SUM(C515:C520)</f>
        <v>1785</v>
      </c>
      <c r="D521" s="1085">
        <f>SUM(D515:D520)</f>
        <v>1785</v>
      </c>
      <c r="E521" s="1226">
        <f>SUM(D521/C521)</f>
        <v>1</v>
      </c>
      <c r="F521" s="455"/>
      <c r="H521" s="396"/>
    </row>
    <row r="522" spans="1:8" ht="12" customHeight="1">
      <c r="A522" s="498">
        <v>3342</v>
      </c>
      <c r="B522" s="463" t="s">
        <v>476</v>
      </c>
      <c r="C522" s="368"/>
      <c r="D522" s="1133"/>
      <c r="E522" s="423"/>
      <c r="F522" s="451"/>
      <c r="H522" s="396"/>
    </row>
    <row r="523" spans="1:8" ht="12" customHeight="1">
      <c r="A523" s="75"/>
      <c r="B523" s="372" t="s">
        <v>115</v>
      </c>
      <c r="C523" s="368"/>
      <c r="D523" s="1133"/>
      <c r="E523" s="423"/>
      <c r="F523" s="451"/>
      <c r="H523" s="396"/>
    </row>
    <row r="524" spans="1:8" ht="12" customHeight="1">
      <c r="A524" s="75"/>
      <c r="B524" s="183" t="s">
        <v>300</v>
      </c>
      <c r="C524" s="368"/>
      <c r="D524" s="1133"/>
      <c r="E524" s="423"/>
      <c r="F524" s="451"/>
      <c r="H524" s="396"/>
    </row>
    <row r="525" spans="1:8" ht="12" customHeight="1">
      <c r="A525" s="360"/>
      <c r="B525" s="373" t="s">
        <v>286</v>
      </c>
      <c r="C525" s="757">
        <v>880</v>
      </c>
      <c r="D525" s="1072">
        <v>880</v>
      </c>
      <c r="E525" s="1224">
        <f>SUM(D525/C525)</f>
        <v>1</v>
      </c>
      <c r="F525" s="576"/>
      <c r="H525" s="396"/>
    </row>
    <row r="526" spans="1:8" ht="12" customHeight="1">
      <c r="A526" s="360"/>
      <c r="B526" s="301" t="s">
        <v>120</v>
      </c>
      <c r="C526" s="757"/>
      <c r="D526" s="1072"/>
      <c r="E526" s="423"/>
      <c r="F526" s="495"/>
      <c r="H526" s="396"/>
    </row>
    <row r="527" spans="1:8" ht="12" customHeight="1">
      <c r="A527" s="75"/>
      <c r="B527" s="301" t="s">
        <v>295</v>
      </c>
      <c r="C527" s="368"/>
      <c r="D527" s="1133"/>
      <c r="E527" s="423"/>
      <c r="F527" s="451"/>
      <c r="H527" s="396"/>
    </row>
    <row r="528" spans="1:8" ht="12" customHeight="1">
      <c r="A528" s="75"/>
      <c r="B528" s="301" t="s">
        <v>120</v>
      </c>
      <c r="C528" s="368"/>
      <c r="D528" s="1133"/>
      <c r="E528" s="423"/>
      <c r="F528" s="452"/>
      <c r="H528" s="396"/>
    </row>
    <row r="529" spans="1:8" ht="12" customHeight="1" thickBot="1">
      <c r="A529" s="75"/>
      <c r="B529" s="435" t="s">
        <v>88</v>
      </c>
      <c r="C529" s="758"/>
      <c r="D529" s="1088"/>
      <c r="E529" s="1225"/>
      <c r="F529" s="469"/>
      <c r="H529" s="396"/>
    </row>
    <row r="530" spans="1:8" ht="12" customHeight="1" thickBot="1">
      <c r="A530" s="362"/>
      <c r="B530" s="439" t="s">
        <v>137</v>
      </c>
      <c r="C530" s="1085">
        <f>SUM(C523:C529)</f>
        <v>880</v>
      </c>
      <c r="D530" s="1085">
        <f>SUM(D523:D529)</f>
        <v>880</v>
      </c>
      <c r="E530" s="1228">
        <f>SUM(D530/C530)</f>
        <v>1</v>
      </c>
      <c r="F530" s="455"/>
      <c r="H530" s="396"/>
    </row>
    <row r="531" spans="1:8" ht="12" customHeight="1">
      <c r="A531" s="498">
        <v>3343</v>
      </c>
      <c r="B531" s="463" t="s">
        <v>157</v>
      </c>
      <c r="C531" s="368"/>
      <c r="D531" s="1133"/>
      <c r="E531" s="423"/>
      <c r="F531" s="451"/>
      <c r="H531" s="396"/>
    </row>
    <row r="532" spans="1:8" ht="12" customHeight="1">
      <c r="A532" s="75"/>
      <c r="B532" s="372" t="s">
        <v>115</v>
      </c>
      <c r="C532" s="368"/>
      <c r="D532" s="1133"/>
      <c r="E532" s="423"/>
      <c r="F532" s="451"/>
      <c r="H532" s="396"/>
    </row>
    <row r="533" spans="1:8" ht="12" customHeight="1">
      <c r="A533" s="75"/>
      <c r="B533" s="183" t="s">
        <v>300</v>
      </c>
      <c r="C533" s="368"/>
      <c r="D533" s="1133"/>
      <c r="E533" s="423"/>
      <c r="F533" s="576"/>
      <c r="H533" s="396"/>
    </row>
    <row r="534" spans="1:8" ht="12" customHeight="1">
      <c r="A534" s="360"/>
      <c r="B534" s="373" t="s">
        <v>286</v>
      </c>
      <c r="C534" s="757">
        <v>250</v>
      </c>
      <c r="D534" s="1072"/>
      <c r="E534" s="423">
        <f>SUM(D534/C534)</f>
        <v>0</v>
      </c>
      <c r="F534" s="580"/>
      <c r="H534" s="396"/>
    </row>
    <row r="535" spans="1:8" ht="12" customHeight="1">
      <c r="A535" s="360"/>
      <c r="B535" s="301" t="s">
        <v>120</v>
      </c>
      <c r="C535" s="757"/>
      <c r="D535" s="1072"/>
      <c r="E535" s="423"/>
      <c r="F535" s="581"/>
      <c r="H535" s="396"/>
    </row>
    <row r="536" spans="1:8" ht="12.75" customHeight="1">
      <c r="A536" s="75"/>
      <c r="B536" s="301" t="s">
        <v>295</v>
      </c>
      <c r="C536" s="368"/>
      <c r="D536" s="1133"/>
      <c r="E536" s="423"/>
      <c r="F536" s="575"/>
      <c r="H536" s="396"/>
    </row>
    <row r="537" spans="1:8" ht="12" customHeight="1" thickBot="1">
      <c r="A537" s="75"/>
      <c r="B537" s="435" t="s">
        <v>88</v>
      </c>
      <c r="C537" s="758"/>
      <c r="D537" s="1088"/>
      <c r="E537" s="1225"/>
      <c r="F537" s="469"/>
      <c r="H537" s="396"/>
    </row>
    <row r="538" spans="1:8" ht="12" customHeight="1" thickBot="1">
      <c r="A538" s="362"/>
      <c r="B538" s="439" t="s">
        <v>137</v>
      </c>
      <c r="C538" s="1085">
        <f>SUM(C532:C537)</f>
        <v>250</v>
      </c>
      <c r="D538" s="1085">
        <f>SUM(D532:D537)</f>
        <v>0</v>
      </c>
      <c r="E538" s="1226">
        <f>SUM(D538/C538)</f>
        <v>0</v>
      </c>
      <c r="F538" s="455"/>
      <c r="H538" s="396"/>
    </row>
    <row r="539" spans="1:8" ht="12" customHeight="1">
      <c r="A539" s="75">
        <v>3344</v>
      </c>
      <c r="B539" s="370" t="s">
        <v>275</v>
      </c>
      <c r="C539" s="368"/>
      <c r="D539" s="1133"/>
      <c r="E539" s="423"/>
      <c r="F539" s="451"/>
      <c r="H539" s="396"/>
    </row>
    <row r="540" spans="1:8" ht="12" customHeight="1">
      <c r="A540" s="75"/>
      <c r="B540" s="74" t="s">
        <v>115</v>
      </c>
      <c r="C540" s="368"/>
      <c r="D540" s="1133"/>
      <c r="E540" s="423"/>
      <c r="F540" s="451"/>
      <c r="H540" s="396"/>
    </row>
    <row r="541" spans="1:8" ht="12" customHeight="1">
      <c r="A541" s="75"/>
      <c r="B541" s="183" t="s">
        <v>300</v>
      </c>
      <c r="C541" s="368"/>
      <c r="D541" s="1133"/>
      <c r="E541" s="423"/>
      <c r="F541" s="576"/>
      <c r="H541" s="396"/>
    </row>
    <row r="542" spans="1:8" ht="12" customHeight="1">
      <c r="A542" s="75"/>
      <c r="B542" s="74" t="s">
        <v>286</v>
      </c>
      <c r="C542" s="757">
        <v>1027</v>
      </c>
      <c r="D542" s="1072">
        <v>1540</v>
      </c>
      <c r="E542" s="1224">
        <f>SUM(D542/C542)</f>
        <v>1.4995131450827652</v>
      </c>
      <c r="F542" s="580"/>
      <c r="H542" s="396"/>
    </row>
    <row r="543" spans="1:8" ht="12" customHeight="1">
      <c r="A543" s="75"/>
      <c r="B543" s="183" t="s">
        <v>120</v>
      </c>
      <c r="C543" s="757"/>
      <c r="D543" s="1072"/>
      <c r="E543" s="423"/>
      <c r="F543" s="495"/>
      <c r="H543" s="396"/>
    </row>
    <row r="544" spans="1:8" ht="12" customHeight="1">
      <c r="A544" s="75"/>
      <c r="B544" s="301" t="s">
        <v>295</v>
      </c>
      <c r="C544" s="368"/>
      <c r="D544" s="1133"/>
      <c r="E544" s="423"/>
      <c r="F544" s="451"/>
      <c r="H544" s="396"/>
    </row>
    <row r="545" spans="1:8" ht="12" customHeight="1" thickBot="1">
      <c r="A545" s="75"/>
      <c r="B545" s="435" t="s">
        <v>88</v>
      </c>
      <c r="C545" s="758"/>
      <c r="D545" s="1088"/>
      <c r="E545" s="1225"/>
      <c r="F545" s="453"/>
      <c r="H545" s="396"/>
    </row>
    <row r="546" spans="1:8" ht="12" customHeight="1" thickBot="1">
      <c r="A546" s="383"/>
      <c r="B546" s="439" t="s">
        <v>137</v>
      </c>
      <c r="C546" s="1088">
        <f>SUM(C540:C545)</f>
        <v>1027</v>
      </c>
      <c r="D546" s="1088">
        <f>SUM(D540:D545)</f>
        <v>1540</v>
      </c>
      <c r="E546" s="1226">
        <f>SUM(D546/C546)</f>
        <v>1.4995131450827652</v>
      </c>
      <c r="F546" s="469"/>
      <c r="H546" s="396"/>
    </row>
    <row r="547" spans="1:8" ht="12" customHeight="1">
      <c r="A547" s="75">
        <v>3345</v>
      </c>
      <c r="B547" s="382" t="s">
        <v>158</v>
      </c>
      <c r="C547" s="368"/>
      <c r="D547" s="1133"/>
      <c r="E547" s="423"/>
      <c r="F547" s="450"/>
      <c r="H547" s="396"/>
    </row>
    <row r="548" spans="1:8" ht="12" customHeight="1">
      <c r="A548" s="75"/>
      <c r="B548" s="372" t="s">
        <v>115</v>
      </c>
      <c r="C548" s="368"/>
      <c r="D548" s="1133"/>
      <c r="E548" s="423"/>
      <c r="F548" s="424"/>
      <c r="H548" s="396"/>
    </row>
    <row r="549" spans="1:8" ht="12" customHeight="1">
      <c r="A549" s="75"/>
      <c r="B549" s="183" t="s">
        <v>300</v>
      </c>
      <c r="C549" s="368"/>
      <c r="D549" s="1133"/>
      <c r="E549" s="423"/>
      <c r="F549" s="424"/>
      <c r="H549" s="396"/>
    </row>
    <row r="550" spans="1:8" ht="12" customHeight="1">
      <c r="A550" s="75"/>
      <c r="B550" s="373" t="s">
        <v>286</v>
      </c>
      <c r="C550" s="757">
        <v>300</v>
      </c>
      <c r="D550" s="1072">
        <v>300</v>
      </c>
      <c r="E550" s="1224">
        <f>SUM(D550/C550)</f>
        <v>1</v>
      </c>
      <c r="F550" s="576"/>
      <c r="H550" s="396"/>
    </row>
    <row r="551" spans="1:8" ht="12" customHeight="1">
      <c r="A551" s="75"/>
      <c r="B551" s="301" t="s">
        <v>120</v>
      </c>
      <c r="C551" s="757"/>
      <c r="D551" s="1072"/>
      <c r="E551" s="423"/>
      <c r="F551" s="490"/>
      <c r="H551" s="396"/>
    </row>
    <row r="552" spans="1:8" ht="12" customHeight="1">
      <c r="A552" s="75"/>
      <c r="B552" s="301" t="s">
        <v>295</v>
      </c>
      <c r="C552" s="368"/>
      <c r="D552" s="1133"/>
      <c r="E552" s="423"/>
      <c r="F552" s="424"/>
      <c r="H552" s="396"/>
    </row>
    <row r="553" spans="1:8" ht="12" customHeight="1" thickBot="1">
      <c r="A553" s="75"/>
      <c r="B553" s="435" t="s">
        <v>88</v>
      </c>
      <c r="C553" s="758"/>
      <c r="D553" s="1088"/>
      <c r="E553" s="1225"/>
      <c r="F553" s="469"/>
      <c r="H553" s="396"/>
    </row>
    <row r="554" spans="1:8" ht="13.5" customHeight="1" thickBot="1">
      <c r="A554" s="383"/>
      <c r="B554" s="439" t="s">
        <v>137</v>
      </c>
      <c r="C554" s="1088">
        <f>SUM(C550:C553)</f>
        <v>300</v>
      </c>
      <c r="D554" s="1088">
        <f>SUM(D550:D553)</f>
        <v>300</v>
      </c>
      <c r="E554" s="1226">
        <f>SUM(D554/C554)</f>
        <v>1</v>
      </c>
      <c r="F554" s="455"/>
      <c r="H554" s="396"/>
    </row>
    <row r="555" spans="1:8" ht="12" customHeight="1">
      <c r="A555" s="75">
        <v>3346</v>
      </c>
      <c r="B555" s="462" t="s">
        <v>117</v>
      </c>
      <c r="C555" s="368"/>
      <c r="D555" s="1133"/>
      <c r="E555" s="423"/>
      <c r="F555" s="451"/>
      <c r="H555" s="396"/>
    </row>
    <row r="556" spans="1:8" ht="12" customHeight="1">
      <c r="A556" s="371"/>
      <c r="B556" s="372" t="s">
        <v>115</v>
      </c>
      <c r="C556" s="368"/>
      <c r="D556" s="1133"/>
      <c r="E556" s="423"/>
      <c r="F556" s="451"/>
      <c r="H556" s="396"/>
    </row>
    <row r="557" spans="1:8" ht="12" customHeight="1">
      <c r="A557" s="371"/>
      <c r="B557" s="183" t="s">
        <v>300</v>
      </c>
      <c r="C557" s="368"/>
      <c r="D557" s="1133"/>
      <c r="E557" s="423"/>
      <c r="F557" s="451"/>
      <c r="H557" s="396"/>
    </row>
    <row r="558" spans="1:8" ht="12" customHeight="1">
      <c r="A558" s="371"/>
      <c r="B558" s="373" t="s">
        <v>286</v>
      </c>
      <c r="C558" s="757">
        <v>3933</v>
      </c>
      <c r="D558" s="1072">
        <v>3933</v>
      </c>
      <c r="E558" s="1224">
        <f>SUM(D558/C558)</f>
        <v>1</v>
      </c>
      <c r="F558" s="576"/>
      <c r="H558" s="396"/>
    </row>
    <row r="559" spans="1:8" ht="12" customHeight="1">
      <c r="A559" s="371"/>
      <c r="B559" s="301" t="s">
        <v>120</v>
      </c>
      <c r="C559" s="757"/>
      <c r="D559" s="1072"/>
      <c r="E559" s="423"/>
      <c r="F559" s="495"/>
      <c r="H559" s="396"/>
    </row>
    <row r="560" spans="1:8" ht="12" customHeight="1">
      <c r="A560" s="371"/>
      <c r="B560" s="301" t="s">
        <v>295</v>
      </c>
      <c r="C560" s="368"/>
      <c r="D560" s="1133"/>
      <c r="E560" s="423"/>
      <c r="F560" s="451"/>
      <c r="H560" s="396"/>
    </row>
    <row r="561" spans="1:8" ht="12" customHeight="1" thickBot="1">
      <c r="A561" s="371"/>
      <c r="B561" s="435" t="s">
        <v>88</v>
      </c>
      <c r="C561" s="758"/>
      <c r="D561" s="1088"/>
      <c r="E561" s="1225"/>
      <c r="F561" s="469"/>
      <c r="H561" s="396"/>
    </row>
    <row r="562" spans="1:8" ht="12" customHeight="1" thickBot="1">
      <c r="A562" s="383"/>
      <c r="B562" s="439" t="s">
        <v>137</v>
      </c>
      <c r="C562" s="1085">
        <f>SUM(C558:C561)</f>
        <v>3933</v>
      </c>
      <c r="D562" s="1085">
        <f>SUM(D558:D561)</f>
        <v>3933</v>
      </c>
      <c r="E562" s="1226">
        <f>SUM(D562/C562)</f>
        <v>1</v>
      </c>
      <c r="F562" s="455"/>
      <c r="H562" s="396"/>
    </row>
    <row r="563" spans="1:8" ht="12" customHeight="1">
      <c r="A563" s="75">
        <v>3347</v>
      </c>
      <c r="B563" s="462" t="s">
        <v>118</v>
      </c>
      <c r="C563" s="368"/>
      <c r="D563" s="1133"/>
      <c r="E563" s="423"/>
      <c r="F563" s="451"/>
      <c r="H563" s="396"/>
    </row>
    <row r="564" spans="1:8" ht="12" customHeight="1">
      <c r="A564" s="371"/>
      <c r="B564" s="372" t="s">
        <v>115</v>
      </c>
      <c r="C564" s="368"/>
      <c r="D564" s="1133"/>
      <c r="E564" s="423"/>
      <c r="F564" s="451"/>
      <c r="H564" s="396"/>
    </row>
    <row r="565" spans="1:8" ht="12" customHeight="1">
      <c r="A565" s="371"/>
      <c r="B565" s="183" t="s">
        <v>300</v>
      </c>
      <c r="C565" s="368"/>
      <c r="D565" s="1133"/>
      <c r="E565" s="423"/>
      <c r="F565" s="451"/>
      <c r="H565" s="396"/>
    </row>
    <row r="566" spans="1:8" ht="12" customHeight="1">
      <c r="A566" s="371"/>
      <c r="B566" s="373" t="s">
        <v>286</v>
      </c>
      <c r="C566" s="757">
        <v>2000</v>
      </c>
      <c r="D566" s="1072">
        <v>2000</v>
      </c>
      <c r="E566" s="1224">
        <f>SUM(D566/C566)</f>
        <v>1</v>
      </c>
      <c r="F566" s="576"/>
      <c r="H566" s="396"/>
    </row>
    <row r="567" spans="1:8" ht="12" customHeight="1">
      <c r="A567" s="371"/>
      <c r="B567" s="301" t="s">
        <v>120</v>
      </c>
      <c r="C567" s="757"/>
      <c r="D567" s="1072"/>
      <c r="E567" s="423"/>
      <c r="F567" s="495"/>
      <c r="H567" s="396"/>
    </row>
    <row r="568" spans="1:8" ht="12" customHeight="1">
      <c r="A568" s="371"/>
      <c r="B568" s="301" t="s">
        <v>295</v>
      </c>
      <c r="C568" s="368"/>
      <c r="D568" s="1133"/>
      <c r="E568" s="423"/>
      <c r="F568" s="451"/>
      <c r="H568" s="396"/>
    </row>
    <row r="569" spans="1:8" ht="12" customHeight="1" thickBot="1">
      <c r="A569" s="371"/>
      <c r="B569" s="435" t="s">
        <v>88</v>
      </c>
      <c r="C569" s="387"/>
      <c r="D569" s="1162"/>
      <c r="E569" s="1225"/>
      <c r="F569" s="469"/>
      <c r="H569" s="396"/>
    </row>
    <row r="570" spans="1:8" ht="12" customHeight="1" thickBot="1">
      <c r="A570" s="383"/>
      <c r="B570" s="439" t="s">
        <v>137</v>
      </c>
      <c r="C570" s="1085">
        <f>SUM(C566:C569)</f>
        <v>2000</v>
      </c>
      <c r="D570" s="1085">
        <f>SUM(D566:D569)</f>
        <v>2000</v>
      </c>
      <c r="E570" s="1226">
        <f>SUM(D570/C570)</f>
        <v>1</v>
      </c>
      <c r="F570" s="455"/>
      <c r="H570" s="396"/>
    </row>
    <row r="571" spans="1:8" ht="12" customHeight="1">
      <c r="A571" s="75">
        <v>3348</v>
      </c>
      <c r="B571" s="462" t="s">
        <v>176</v>
      </c>
      <c r="C571" s="368"/>
      <c r="D571" s="1133"/>
      <c r="E571" s="423"/>
      <c r="F571" s="451"/>
      <c r="H571" s="396"/>
    </row>
    <row r="572" spans="1:8" ht="12" customHeight="1">
      <c r="A572" s="371"/>
      <c r="B572" s="372" t="s">
        <v>115</v>
      </c>
      <c r="C572" s="368"/>
      <c r="D572" s="1133"/>
      <c r="E572" s="423"/>
      <c r="F572" s="451"/>
      <c r="H572" s="396"/>
    </row>
    <row r="573" spans="1:8" ht="12" customHeight="1">
      <c r="A573" s="371"/>
      <c r="B573" s="183" t="s">
        <v>300</v>
      </c>
      <c r="C573" s="368"/>
      <c r="D573" s="1133"/>
      <c r="E573" s="423"/>
      <c r="F573" s="451"/>
      <c r="H573" s="396"/>
    </row>
    <row r="574" spans="1:8" ht="12" customHeight="1">
      <c r="A574" s="371"/>
      <c r="B574" s="373" t="s">
        <v>286</v>
      </c>
      <c r="C574" s="757">
        <v>400</v>
      </c>
      <c r="D574" s="1072">
        <v>400</v>
      </c>
      <c r="E574" s="1224">
        <f>SUM(D574/C574)</f>
        <v>1</v>
      </c>
      <c r="F574" s="576"/>
      <c r="H574" s="396"/>
    </row>
    <row r="575" spans="1:8" ht="12" customHeight="1">
      <c r="A575" s="371"/>
      <c r="B575" s="301" t="s">
        <v>120</v>
      </c>
      <c r="C575" s="757"/>
      <c r="D575" s="1072"/>
      <c r="E575" s="423"/>
      <c r="F575" s="495"/>
      <c r="H575" s="396"/>
    </row>
    <row r="576" spans="1:8" ht="12" customHeight="1">
      <c r="A576" s="371"/>
      <c r="B576" s="301" t="s">
        <v>295</v>
      </c>
      <c r="C576" s="368"/>
      <c r="D576" s="1133"/>
      <c r="E576" s="423"/>
      <c r="F576" s="451"/>
      <c r="H576" s="396"/>
    </row>
    <row r="577" spans="1:8" ht="12" customHeight="1" thickBot="1">
      <c r="A577" s="371"/>
      <c r="B577" s="435" t="s">
        <v>88</v>
      </c>
      <c r="C577" s="758"/>
      <c r="D577" s="1088"/>
      <c r="E577" s="1225"/>
      <c r="F577" s="469"/>
      <c r="H577" s="396"/>
    </row>
    <row r="578" spans="1:8" ht="12" customHeight="1" thickBot="1">
      <c r="A578" s="383"/>
      <c r="B578" s="439" t="s">
        <v>137</v>
      </c>
      <c r="C578" s="1085">
        <f>SUM(C574:C577)</f>
        <v>400</v>
      </c>
      <c r="D578" s="1085">
        <f>SUM(D574:D577)</f>
        <v>400</v>
      </c>
      <c r="E578" s="1226">
        <f>SUM(D578/C578)</f>
        <v>1</v>
      </c>
      <c r="F578" s="455"/>
      <c r="H578" s="396"/>
    </row>
    <row r="579" spans="1:8" ht="12" customHeight="1">
      <c r="A579" s="75">
        <v>3349</v>
      </c>
      <c r="B579" s="462" t="s">
        <v>379</v>
      </c>
      <c r="C579" s="368"/>
      <c r="D579" s="1133"/>
      <c r="E579" s="423"/>
      <c r="F579" s="451"/>
      <c r="H579" s="396"/>
    </row>
    <row r="580" spans="1:8" ht="12" customHeight="1">
      <c r="A580" s="371"/>
      <c r="B580" s="372" t="s">
        <v>115</v>
      </c>
      <c r="C580" s="368"/>
      <c r="D580" s="1133"/>
      <c r="E580" s="423"/>
      <c r="F580" s="451"/>
      <c r="H580" s="396"/>
    </row>
    <row r="581" spans="1:8" ht="12" customHeight="1">
      <c r="A581" s="371"/>
      <c r="B581" s="183" t="s">
        <v>300</v>
      </c>
      <c r="C581" s="368"/>
      <c r="D581" s="1133"/>
      <c r="E581" s="423"/>
      <c r="F581" s="451"/>
      <c r="H581" s="396"/>
    </row>
    <row r="582" spans="1:8" ht="12" customHeight="1">
      <c r="A582" s="371"/>
      <c r="B582" s="373" t="s">
        <v>286</v>
      </c>
      <c r="C582" s="757">
        <v>2880</v>
      </c>
      <c r="D582" s="1072">
        <v>3840</v>
      </c>
      <c r="E582" s="423">
        <f>SUM(D582/C582)</f>
        <v>1.3333333333333333</v>
      </c>
      <c r="F582" s="576"/>
      <c r="H582" s="396"/>
    </row>
    <row r="583" spans="1:8" ht="12" customHeight="1">
      <c r="A583" s="371"/>
      <c r="B583" s="301" t="s">
        <v>120</v>
      </c>
      <c r="C583" s="757"/>
      <c r="D583" s="1072"/>
      <c r="E583" s="423"/>
      <c r="F583" s="495"/>
      <c r="H583" s="396"/>
    </row>
    <row r="584" spans="1:8" ht="12" customHeight="1">
      <c r="A584" s="371"/>
      <c r="B584" s="301" t="s">
        <v>295</v>
      </c>
      <c r="C584" s="368"/>
      <c r="D584" s="1133"/>
      <c r="E584" s="423"/>
      <c r="F584" s="451"/>
      <c r="H584" s="396"/>
    </row>
    <row r="585" spans="1:8" ht="12" customHeight="1" thickBot="1">
      <c r="A585" s="371"/>
      <c r="B585" s="435" t="s">
        <v>88</v>
      </c>
      <c r="C585" s="758"/>
      <c r="D585" s="1088"/>
      <c r="E585" s="1225"/>
      <c r="F585" s="469"/>
      <c r="H585" s="396"/>
    </row>
    <row r="586" spans="1:8" ht="12" customHeight="1" thickBot="1">
      <c r="A586" s="383"/>
      <c r="B586" s="439" t="s">
        <v>137</v>
      </c>
      <c r="C586" s="1085">
        <f>SUM(C582:C585)</f>
        <v>2880</v>
      </c>
      <c r="D586" s="1085">
        <f>SUM(D582:D585)</f>
        <v>3840</v>
      </c>
      <c r="E586" s="1226">
        <f>SUM(D586/C586)</f>
        <v>1.3333333333333333</v>
      </c>
      <c r="F586" s="455"/>
      <c r="H586" s="396"/>
    </row>
    <row r="587" spans="1:8" ht="12" customHeight="1">
      <c r="A587" s="75">
        <v>3350</v>
      </c>
      <c r="B587" s="462" t="s">
        <v>1176</v>
      </c>
      <c r="C587" s="368"/>
      <c r="D587" s="1133"/>
      <c r="E587" s="423"/>
      <c r="F587" s="451"/>
      <c r="H587" s="396"/>
    </row>
    <row r="588" spans="1:8" ht="12" customHeight="1">
      <c r="A588" s="371"/>
      <c r="B588" s="372" t="s">
        <v>115</v>
      </c>
      <c r="C588" s="368"/>
      <c r="D588" s="1133"/>
      <c r="E588" s="423"/>
      <c r="F588" s="451"/>
      <c r="H588" s="396"/>
    </row>
    <row r="589" spans="1:8" ht="12" customHeight="1">
      <c r="A589" s="371"/>
      <c r="B589" s="183" t="s">
        <v>300</v>
      </c>
      <c r="C589" s="368"/>
      <c r="D589" s="1133"/>
      <c r="E589" s="423"/>
      <c r="F589" s="451"/>
      <c r="H589" s="396"/>
    </row>
    <row r="590" spans="1:8" ht="12" customHeight="1">
      <c r="A590" s="371"/>
      <c r="B590" s="373" t="s">
        <v>286</v>
      </c>
      <c r="C590" s="757"/>
      <c r="D590" s="1072">
        <v>4770</v>
      </c>
      <c r="E590" s="423"/>
      <c r="F590" s="576"/>
      <c r="H590" s="396"/>
    </row>
    <row r="591" spans="1:8" ht="12" customHeight="1">
      <c r="A591" s="371"/>
      <c r="B591" s="301" t="s">
        <v>120</v>
      </c>
      <c r="C591" s="757"/>
      <c r="D591" s="1072"/>
      <c r="E591" s="423"/>
      <c r="F591" s="495"/>
      <c r="H591" s="396"/>
    </row>
    <row r="592" spans="1:8" ht="12" customHeight="1">
      <c r="A592" s="371"/>
      <c r="B592" s="301" t="s">
        <v>295</v>
      </c>
      <c r="C592" s="368"/>
      <c r="D592" s="1133"/>
      <c r="E592" s="423"/>
      <c r="F592" s="451"/>
      <c r="H592" s="396"/>
    </row>
    <row r="593" spans="1:8" ht="12" customHeight="1" thickBot="1">
      <c r="A593" s="371"/>
      <c r="B593" s="435" t="s">
        <v>88</v>
      </c>
      <c r="C593" s="758"/>
      <c r="D593" s="1088"/>
      <c r="E593" s="1225"/>
      <c r="F593" s="469"/>
      <c r="H593" s="396"/>
    </row>
    <row r="594" spans="1:8" ht="12" customHeight="1" thickBot="1">
      <c r="A594" s="383"/>
      <c r="B594" s="439" t="s">
        <v>137</v>
      </c>
      <c r="C594" s="1085">
        <f>SUM(C590:C593)</f>
        <v>0</v>
      </c>
      <c r="D594" s="1085">
        <f>SUM(D590:D593)</f>
        <v>4770</v>
      </c>
      <c r="E594" s="1226"/>
      <c r="F594" s="455"/>
      <c r="H594" s="396"/>
    </row>
    <row r="595" spans="1:8" ht="12">
      <c r="A595" s="384">
        <v>3351</v>
      </c>
      <c r="B595" s="213" t="s">
        <v>406</v>
      </c>
      <c r="C595" s="368"/>
      <c r="D595" s="1133"/>
      <c r="E595" s="423"/>
      <c r="F595" s="420"/>
      <c r="H595" s="396"/>
    </row>
    <row r="596" spans="1:8" ht="12">
      <c r="A596" s="371"/>
      <c r="B596" s="372" t="s">
        <v>115</v>
      </c>
      <c r="C596" s="300"/>
      <c r="D596" s="1134"/>
      <c r="E596" s="423"/>
      <c r="F596" s="424"/>
      <c r="H596" s="396"/>
    </row>
    <row r="597" spans="1:8" ht="12">
      <c r="A597" s="371"/>
      <c r="B597" s="183" t="s">
        <v>300</v>
      </c>
      <c r="C597" s="300"/>
      <c r="D597" s="1134"/>
      <c r="E597" s="423"/>
      <c r="F597" s="424"/>
      <c r="H597" s="396"/>
    </row>
    <row r="598" spans="1:8" ht="12">
      <c r="A598" s="371"/>
      <c r="B598" s="373" t="s">
        <v>286</v>
      </c>
      <c r="C598" s="757">
        <v>1300</v>
      </c>
      <c r="D598" s="1072">
        <v>1300</v>
      </c>
      <c r="E598" s="1224">
        <f>SUM(D598/C598)</f>
        <v>1</v>
      </c>
      <c r="F598" s="576"/>
      <c r="H598" s="396"/>
    </row>
    <row r="599" spans="1:8" ht="12">
      <c r="A599" s="371"/>
      <c r="B599" s="301" t="s">
        <v>120</v>
      </c>
      <c r="C599" s="757">
        <v>23200</v>
      </c>
      <c r="D599" s="1072">
        <v>23200</v>
      </c>
      <c r="E599" s="1224">
        <f>SUM(D599/C599)</f>
        <v>1</v>
      </c>
      <c r="F599" s="576"/>
      <c r="H599" s="396"/>
    </row>
    <row r="600" spans="1:8" ht="12">
      <c r="A600" s="371"/>
      <c r="B600" s="301" t="s">
        <v>295</v>
      </c>
      <c r="C600" s="300"/>
      <c r="D600" s="1134"/>
      <c r="E600" s="423"/>
      <c r="F600" s="1237"/>
      <c r="H600" s="396"/>
    </row>
    <row r="601" spans="1:8" ht="12.75" thickBot="1">
      <c r="A601" s="371"/>
      <c r="B601" s="435" t="s">
        <v>88</v>
      </c>
      <c r="C601" s="759"/>
      <c r="D601" s="1136"/>
      <c r="E601" s="1225"/>
      <c r="F601" s="453"/>
      <c r="H601" s="396"/>
    </row>
    <row r="602" spans="1:8" ht="12.75" thickBot="1">
      <c r="A602" s="383"/>
      <c r="B602" s="439" t="s">
        <v>137</v>
      </c>
      <c r="C602" s="378">
        <f>SUM(C596:C601)</f>
        <v>24500</v>
      </c>
      <c r="D602" s="1085">
        <f>SUM(D596:D601)</f>
        <v>24500</v>
      </c>
      <c r="E602" s="1226">
        <f>SUM(D602/C602)</f>
        <v>1</v>
      </c>
      <c r="F602" s="469"/>
      <c r="H602" s="396"/>
    </row>
    <row r="603" spans="1:8" ht="12">
      <c r="A603" s="75">
        <v>3352</v>
      </c>
      <c r="B603" s="462" t="s">
        <v>1133</v>
      </c>
      <c r="C603" s="368"/>
      <c r="D603" s="1133"/>
      <c r="E603" s="423"/>
      <c r="F603" s="451"/>
      <c r="H603" s="396"/>
    </row>
    <row r="604" spans="1:8" ht="12">
      <c r="A604" s="371"/>
      <c r="B604" s="372" t="s">
        <v>115</v>
      </c>
      <c r="C604" s="300"/>
      <c r="D604" s="1134"/>
      <c r="E604" s="423"/>
      <c r="F604" s="451"/>
      <c r="H604" s="396"/>
    </row>
    <row r="605" spans="1:8" ht="12">
      <c r="A605" s="371"/>
      <c r="B605" s="183" t="s">
        <v>300</v>
      </c>
      <c r="C605" s="300"/>
      <c r="D605" s="1134"/>
      <c r="E605" s="423"/>
      <c r="F605" s="451"/>
      <c r="H605" s="396"/>
    </row>
    <row r="606" spans="1:8" ht="12">
      <c r="A606" s="371"/>
      <c r="B606" s="373" t="s">
        <v>286</v>
      </c>
      <c r="C606" s="757">
        <v>22000</v>
      </c>
      <c r="D606" s="1072">
        <v>22000</v>
      </c>
      <c r="E606" s="1224">
        <f>SUM(D606/C606)</f>
        <v>1</v>
      </c>
      <c r="F606" s="576"/>
      <c r="H606" s="396"/>
    </row>
    <row r="607" spans="1:8" ht="12">
      <c r="A607" s="371"/>
      <c r="B607" s="301" t="s">
        <v>120</v>
      </c>
      <c r="C607" s="757"/>
      <c r="D607" s="1072"/>
      <c r="E607" s="423"/>
      <c r="F607" s="576"/>
      <c r="H607" s="396"/>
    </row>
    <row r="608" spans="1:8" ht="12">
      <c r="A608" s="371"/>
      <c r="B608" s="301" t="s">
        <v>295</v>
      </c>
      <c r="C608" s="757"/>
      <c r="D608" s="1072"/>
      <c r="E608" s="423"/>
      <c r="F608" s="451"/>
      <c r="H608" s="396"/>
    </row>
    <row r="609" spans="1:8" ht="12">
      <c r="A609" s="371"/>
      <c r="B609" s="301" t="s">
        <v>120</v>
      </c>
      <c r="C609" s="300"/>
      <c r="D609" s="1134"/>
      <c r="E609" s="423"/>
      <c r="F609" s="452"/>
      <c r="H609" s="396"/>
    </row>
    <row r="610" spans="1:8" ht="12.75" thickBot="1">
      <c r="A610" s="371"/>
      <c r="B610" s="435" t="s">
        <v>88</v>
      </c>
      <c r="C610" s="756"/>
      <c r="D610" s="1136"/>
      <c r="E610" s="1225"/>
      <c r="F610" s="469"/>
      <c r="H610" s="396"/>
    </row>
    <row r="611" spans="1:8" ht="12.75" thickBot="1">
      <c r="A611" s="383"/>
      <c r="B611" s="439" t="s">
        <v>137</v>
      </c>
      <c r="C611" s="762">
        <f>SUM(C604:C610)</f>
        <v>22000</v>
      </c>
      <c r="D611" s="1088">
        <f>SUM(D604:D610)</f>
        <v>22000</v>
      </c>
      <c r="E611" s="1226">
        <f>SUM(D611/C611)</f>
        <v>1</v>
      </c>
      <c r="F611" s="455"/>
      <c r="H611" s="396"/>
    </row>
    <row r="612" spans="1:8" ht="12" customHeight="1">
      <c r="A612" s="75">
        <v>3355</v>
      </c>
      <c r="B612" s="213" t="s">
        <v>37</v>
      </c>
      <c r="C612" s="368"/>
      <c r="D612" s="1133"/>
      <c r="E612" s="423"/>
      <c r="F612" s="451"/>
      <c r="H612" s="396"/>
    </row>
    <row r="613" spans="1:8" ht="12" customHeight="1">
      <c r="A613" s="371"/>
      <c r="B613" s="372" t="s">
        <v>115</v>
      </c>
      <c r="C613" s="757">
        <v>2200</v>
      </c>
      <c r="D613" s="1072">
        <v>2300</v>
      </c>
      <c r="E613" s="1224">
        <f>SUM(D613/C613)</f>
        <v>1.0454545454545454</v>
      </c>
      <c r="F613" s="451"/>
      <c r="H613" s="396"/>
    </row>
    <row r="614" spans="1:8" ht="12" customHeight="1">
      <c r="A614" s="371"/>
      <c r="B614" s="183" t="s">
        <v>300</v>
      </c>
      <c r="C614" s="757">
        <v>800</v>
      </c>
      <c r="D614" s="1072">
        <v>900</v>
      </c>
      <c r="E614" s="1224">
        <f>SUM(D614/C614)</f>
        <v>1.125</v>
      </c>
      <c r="F614" s="576"/>
      <c r="H614" s="396"/>
    </row>
    <row r="615" spans="1:8" ht="12" customHeight="1">
      <c r="A615" s="371"/>
      <c r="B615" s="373" t="s">
        <v>286</v>
      </c>
      <c r="C615" s="757">
        <v>9000</v>
      </c>
      <c r="D615" s="1072">
        <v>10800</v>
      </c>
      <c r="E615" s="1224">
        <f>SUM(D615/C615)</f>
        <v>1.2</v>
      </c>
      <c r="F615" s="575"/>
      <c r="H615" s="396"/>
    </row>
    <row r="616" spans="1:8" ht="12" customHeight="1">
      <c r="A616" s="371"/>
      <c r="B616" s="301" t="s">
        <v>120</v>
      </c>
      <c r="C616" s="757"/>
      <c r="D616" s="1072"/>
      <c r="E616" s="1224"/>
      <c r="F616" s="451"/>
      <c r="H616" s="396"/>
    </row>
    <row r="617" spans="1:8" ht="12" customHeight="1">
      <c r="A617" s="371"/>
      <c r="B617" s="301" t="s">
        <v>295</v>
      </c>
      <c r="C617" s="757"/>
      <c r="D617" s="1072"/>
      <c r="E617" s="423"/>
      <c r="F617" s="451"/>
      <c r="H617" s="396"/>
    </row>
    <row r="618" spans="1:8" ht="12" customHeight="1" thickBot="1">
      <c r="A618" s="371"/>
      <c r="B618" s="435" t="s">
        <v>88</v>
      </c>
      <c r="C618" s="761"/>
      <c r="D618" s="1140"/>
      <c r="E618" s="1225"/>
      <c r="F618" s="469"/>
      <c r="H618" s="396"/>
    </row>
    <row r="619" spans="1:8" ht="12" customHeight="1" thickBot="1">
      <c r="A619" s="383"/>
      <c r="B619" s="439" t="s">
        <v>137</v>
      </c>
      <c r="C619" s="378">
        <f>SUM(C613:C618)</f>
        <v>12000</v>
      </c>
      <c r="D619" s="1085">
        <f>SUM(D613:D618)</f>
        <v>14000</v>
      </c>
      <c r="E619" s="1228">
        <f>SUM(D619/C619)</f>
        <v>1.1666666666666667</v>
      </c>
      <c r="F619" s="455"/>
      <c r="H619" s="396"/>
    </row>
    <row r="620" spans="1:8" ht="12" customHeight="1">
      <c r="A620" s="75">
        <v>3356</v>
      </c>
      <c r="B620" s="213" t="s">
        <v>22</v>
      </c>
      <c r="C620" s="368"/>
      <c r="D620" s="1133"/>
      <c r="E620" s="423"/>
      <c r="F620" s="451"/>
      <c r="H620" s="396"/>
    </row>
    <row r="621" spans="1:8" ht="12" customHeight="1">
      <c r="A621" s="371"/>
      <c r="B621" s="372" t="s">
        <v>115</v>
      </c>
      <c r="C621" s="757"/>
      <c r="D621" s="1072"/>
      <c r="E621" s="423"/>
      <c r="F621" s="451"/>
      <c r="H621" s="396"/>
    </row>
    <row r="622" spans="1:8" ht="12" customHeight="1">
      <c r="A622" s="371"/>
      <c r="B622" s="183" t="s">
        <v>300</v>
      </c>
      <c r="C622" s="757"/>
      <c r="D622" s="1072"/>
      <c r="E622" s="423"/>
      <c r="F622" s="451"/>
      <c r="H622" s="396"/>
    </row>
    <row r="623" spans="1:8" ht="12" customHeight="1">
      <c r="A623" s="371"/>
      <c r="B623" s="373" t="s">
        <v>286</v>
      </c>
      <c r="C623" s="757"/>
      <c r="D623" s="1072"/>
      <c r="E623" s="423"/>
      <c r="F623" s="575"/>
      <c r="H623" s="396"/>
    </row>
    <row r="624" spans="1:8" ht="12" customHeight="1">
      <c r="A624" s="371"/>
      <c r="B624" s="301" t="s">
        <v>120</v>
      </c>
      <c r="C624" s="757"/>
      <c r="D624" s="1072"/>
      <c r="E624" s="423"/>
      <c r="F624" s="451"/>
      <c r="H624" s="396"/>
    </row>
    <row r="625" spans="1:8" ht="12" customHeight="1">
      <c r="A625" s="371"/>
      <c r="B625" s="301" t="s">
        <v>295</v>
      </c>
      <c r="C625" s="757">
        <v>15000</v>
      </c>
      <c r="D625" s="1072">
        <v>8000</v>
      </c>
      <c r="E625" s="1224">
        <f>SUM(D625/C625)</f>
        <v>0.5333333333333333</v>
      </c>
      <c r="F625" s="451"/>
      <c r="H625" s="396"/>
    </row>
    <row r="626" spans="1:8" ht="12" customHeight="1" thickBot="1">
      <c r="A626" s="371"/>
      <c r="B626" s="435" t="s">
        <v>88</v>
      </c>
      <c r="C626" s="758"/>
      <c r="D626" s="1088"/>
      <c r="E626" s="1225"/>
      <c r="F626" s="469"/>
      <c r="H626" s="396"/>
    </row>
    <row r="627" spans="1:8" ht="12" customHeight="1" thickBot="1">
      <c r="A627" s="383"/>
      <c r="B627" s="439" t="s">
        <v>137</v>
      </c>
      <c r="C627" s="378">
        <f>SUM(C621:C626)</f>
        <v>15000</v>
      </c>
      <c r="D627" s="1085">
        <f>SUM(D621:D626)</f>
        <v>8000</v>
      </c>
      <c r="E627" s="1226">
        <f>SUM(D627/C627)</f>
        <v>0.5333333333333333</v>
      </c>
      <c r="F627" s="455"/>
      <c r="H627" s="396"/>
    </row>
    <row r="628" spans="1:8" ht="12" customHeight="1">
      <c r="A628" s="75">
        <v>3357</v>
      </c>
      <c r="B628" s="213" t="s">
        <v>38</v>
      </c>
      <c r="C628" s="368"/>
      <c r="D628" s="1133"/>
      <c r="E628" s="423"/>
      <c r="F628" s="451"/>
      <c r="H628" s="396"/>
    </row>
    <row r="629" spans="1:8" ht="12" customHeight="1">
      <c r="A629" s="371"/>
      <c r="B629" s="372" t="s">
        <v>115</v>
      </c>
      <c r="C629" s="757">
        <v>950</v>
      </c>
      <c r="D629" s="1072">
        <v>1050</v>
      </c>
      <c r="E629" s="1224">
        <f>SUM(D629/C629)</f>
        <v>1.105263157894737</v>
      </c>
      <c r="F629" s="451"/>
      <c r="H629" s="396"/>
    </row>
    <row r="630" spans="1:8" ht="12" customHeight="1">
      <c r="A630" s="371"/>
      <c r="B630" s="183" t="s">
        <v>300</v>
      </c>
      <c r="C630" s="757">
        <v>500</v>
      </c>
      <c r="D630" s="1072">
        <v>600</v>
      </c>
      <c r="E630" s="1224">
        <f>SUM(D630/C630)</f>
        <v>1.2</v>
      </c>
      <c r="F630" s="451"/>
      <c r="H630" s="396"/>
    </row>
    <row r="631" spans="1:8" ht="12" customHeight="1">
      <c r="A631" s="371"/>
      <c r="B631" s="373" t="s">
        <v>286</v>
      </c>
      <c r="C631" s="757">
        <v>4550</v>
      </c>
      <c r="D631" s="1072">
        <v>7350</v>
      </c>
      <c r="E631" s="1224">
        <f>SUM(D631/C631)</f>
        <v>1.6153846153846154</v>
      </c>
      <c r="F631" s="576"/>
      <c r="H631" s="396"/>
    </row>
    <row r="632" spans="1:8" ht="12" customHeight="1">
      <c r="A632" s="371"/>
      <c r="B632" s="301" t="s">
        <v>120</v>
      </c>
      <c r="C632" s="757"/>
      <c r="D632" s="1072"/>
      <c r="E632" s="423"/>
      <c r="F632" s="451"/>
      <c r="H632" s="396"/>
    </row>
    <row r="633" spans="1:8" ht="12" customHeight="1">
      <c r="A633" s="371"/>
      <c r="B633" s="301" t="s">
        <v>295</v>
      </c>
      <c r="C633" s="368"/>
      <c r="D633" s="1072"/>
      <c r="E633" s="423"/>
      <c r="F633" s="451"/>
      <c r="H633" s="396"/>
    </row>
    <row r="634" spans="1:8" ht="12" customHeight="1" thickBot="1">
      <c r="A634" s="371"/>
      <c r="B634" s="435" t="s">
        <v>88</v>
      </c>
      <c r="C634" s="761"/>
      <c r="D634" s="1140"/>
      <c r="E634" s="1225"/>
      <c r="F634" s="469"/>
      <c r="H634" s="396"/>
    </row>
    <row r="635" spans="1:8" ht="12" customHeight="1" thickBot="1">
      <c r="A635" s="383"/>
      <c r="B635" s="439" t="s">
        <v>137</v>
      </c>
      <c r="C635" s="1085">
        <f>SUM(C629:C634)</f>
        <v>6000</v>
      </c>
      <c r="D635" s="1085">
        <f>SUM(D629:D634)</f>
        <v>9000</v>
      </c>
      <c r="E635" s="1228">
        <f>SUM(D635/C635)</f>
        <v>1.5</v>
      </c>
      <c r="F635" s="455"/>
      <c r="H635" s="396"/>
    </row>
    <row r="636" spans="1:8" ht="12" customHeight="1">
      <c r="A636" s="75">
        <v>3358</v>
      </c>
      <c r="B636" s="213" t="s">
        <v>359</v>
      </c>
      <c r="C636" s="368"/>
      <c r="D636" s="1133"/>
      <c r="E636" s="423"/>
      <c r="F636" s="451"/>
      <c r="H636" s="396"/>
    </row>
    <row r="637" spans="1:8" ht="12" customHeight="1">
      <c r="A637" s="371"/>
      <c r="B637" s="372" t="s">
        <v>115</v>
      </c>
      <c r="C637" s="757"/>
      <c r="D637" s="1072"/>
      <c r="E637" s="423"/>
      <c r="F637" s="451"/>
      <c r="H637" s="396"/>
    </row>
    <row r="638" spans="1:8" ht="12" customHeight="1">
      <c r="A638" s="371"/>
      <c r="B638" s="183" t="s">
        <v>300</v>
      </c>
      <c r="C638" s="757"/>
      <c r="D638" s="1072"/>
      <c r="E638" s="423"/>
      <c r="F638" s="576"/>
      <c r="H638" s="396"/>
    </row>
    <row r="639" spans="1:8" ht="12" customHeight="1">
      <c r="A639" s="371"/>
      <c r="B639" s="373" t="s">
        <v>286</v>
      </c>
      <c r="C639" s="757">
        <v>1000</v>
      </c>
      <c r="D639" s="1072"/>
      <c r="E639" s="423">
        <f>SUM(D639/C639)</f>
        <v>0</v>
      </c>
      <c r="F639" s="576"/>
      <c r="H639" s="396"/>
    </row>
    <row r="640" spans="1:8" ht="12" customHeight="1">
      <c r="A640" s="371"/>
      <c r="B640" s="301" t="s">
        <v>120</v>
      </c>
      <c r="C640" s="757"/>
      <c r="D640" s="1072"/>
      <c r="E640" s="423"/>
      <c r="F640" s="451"/>
      <c r="H640" s="396"/>
    </row>
    <row r="641" spans="1:8" ht="12" customHeight="1">
      <c r="A641" s="371"/>
      <c r="B641" s="301" t="s">
        <v>295</v>
      </c>
      <c r="C641" s="368"/>
      <c r="D641" s="1133"/>
      <c r="E641" s="423"/>
      <c r="F641" s="451"/>
      <c r="H641" s="396"/>
    </row>
    <row r="642" spans="1:8" ht="12" customHeight="1" thickBot="1">
      <c r="A642" s="371"/>
      <c r="B642" s="435" t="s">
        <v>88</v>
      </c>
      <c r="C642" s="758"/>
      <c r="D642" s="1088"/>
      <c r="E642" s="1225"/>
      <c r="F642" s="469"/>
      <c r="H642" s="396"/>
    </row>
    <row r="643" spans="1:8" ht="12" customHeight="1" thickBot="1">
      <c r="A643" s="383"/>
      <c r="B643" s="439" t="s">
        <v>137</v>
      </c>
      <c r="C643" s="378">
        <f>SUM(C637:C642)</f>
        <v>1000</v>
      </c>
      <c r="D643" s="1085">
        <f>SUM(D637:D642)</f>
        <v>0</v>
      </c>
      <c r="E643" s="1226">
        <f>SUM(D643/C643)</f>
        <v>0</v>
      </c>
      <c r="F643" s="455"/>
      <c r="H643" s="396"/>
    </row>
    <row r="644" spans="1:8" ht="12" customHeight="1">
      <c r="A644" s="75">
        <v>3360</v>
      </c>
      <c r="B644" s="213" t="s">
        <v>395</v>
      </c>
      <c r="C644" s="368"/>
      <c r="D644" s="1133"/>
      <c r="E644" s="423"/>
      <c r="F644" s="451"/>
      <c r="H644" s="396"/>
    </row>
    <row r="645" spans="1:8" ht="12" customHeight="1">
      <c r="A645" s="371"/>
      <c r="B645" s="372" t="s">
        <v>115</v>
      </c>
      <c r="C645" s="757">
        <v>2362</v>
      </c>
      <c r="D645" s="1072">
        <v>2250</v>
      </c>
      <c r="E645" s="1227">
        <f>SUM(D645/C645)</f>
        <v>0.9525825571549534</v>
      </c>
      <c r="F645" s="451"/>
      <c r="H645" s="396"/>
    </row>
    <row r="646" spans="1:8" ht="12" customHeight="1">
      <c r="A646" s="371"/>
      <c r="B646" s="183" t="s">
        <v>300</v>
      </c>
      <c r="C646" s="757">
        <v>1221</v>
      </c>
      <c r="D646" s="1072">
        <v>1150</v>
      </c>
      <c r="E646" s="1224">
        <f>SUM(D646/C646)</f>
        <v>0.9418509418509419</v>
      </c>
      <c r="F646" s="576"/>
      <c r="H646" s="396"/>
    </row>
    <row r="647" spans="1:8" ht="12" customHeight="1">
      <c r="A647" s="371"/>
      <c r="B647" s="373" t="s">
        <v>286</v>
      </c>
      <c r="C647" s="757">
        <v>638</v>
      </c>
      <c r="D647" s="1072">
        <v>600</v>
      </c>
      <c r="E647" s="1224">
        <f>SUM(D647/C647)</f>
        <v>0.9404388714733543</v>
      </c>
      <c r="F647" s="576"/>
      <c r="H647" s="396"/>
    </row>
    <row r="648" spans="1:8" ht="12" customHeight="1">
      <c r="A648" s="371"/>
      <c r="B648" s="301" t="s">
        <v>120</v>
      </c>
      <c r="C648" s="757"/>
      <c r="D648" s="1072"/>
      <c r="E648" s="1224"/>
      <c r="F648" s="451"/>
      <c r="H648" s="396"/>
    </row>
    <row r="649" spans="1:8" ht="12" customHeight="1">
      <c r="A649" s="371"/>
      <c r="B649" s="301" t="s">
        <v>295</v>
      </c>
      <c r="C649" s="757"/>
      <c r="D649" s="1072"/>
      <c r="E649" s="1224"/>
      <c r="F649" s="451"/>
      <c r="H649" s="396"/>
    </row>
    <row r="650" spans="1:8" ht="12" customHeight="1" thickBot="1">
      <c r="A650" s="371"/>
      <c r="B650" s="435" t="s">
        <v>88</v>
      </c>
      <c r="C650" s="389"/>
      <c r="D650" s="1140"/>
      <c r="E650" s="1230"/>
      <c r="F650" s="469"/>
      <c r="H650" s="396"/>
    </row>
    <row r="651" spans="1:8" ht="12" customHeight="1" thickBot="1">
      <c r="A651" s="383"/>
      <c r="B651" s="439" t="s">
        <v>137</v>
      </c>
      <c r="C651" s="378">
        <f>SUM(C645:C650)</f>
        <v>4221</v>
      </c>
      <c r="D651" s="1085">
        <f>SUM(D645:D650)</f>
        <v>4000</v>
      </c>
      <c r="E651" s="1226">
        <f>SUM(D651/C651)</f>
        <v>0.9476427386875148</v>
      </c>
      <c r="F651" s="455"/>
      <c r="H651" s="396"/>
    </row>
    <row r="652" spans="1:8" ht="12" customHeight="1">
      <c r="A652" s="75">
        <v>3362</v>
      </c>
      <c r="B652" s="213" t="s">
        <v>490</v>
      </c>
      <c r="C652" s="368"/>
      <c r="D652" s="1133"/>
      <c r="E652" s="423"/>
      <c r="F652" s="451"/>
      <c r="H652" s="396"/>
    </row>
    <row r="653" spans="1:8" ht="12" customHeight="1">
      <c r="A653" s="371"/>
      <c r="B653" s="645" t="s">
        <v>115</v>
      </c>
      <c r="C653" s="757">
        <v>130</v>
      </c>
      <c r="D653" s="1072"/>
      <c r="E653" s="423">
        <f>SUM(D653/C653)</f>
        <v>0</v>
      </c>
      <c r="F653" s="1315" t="s">
        <v>1127</v>
      </c>
      <c r="H653" s="396"/>
    </row>
    <row r="654" spans="1:8" ht="12" customHeight="1">
      <c r="A654" s="371"/>
      <c r="B654" s="183" t="s">
        <v>300</v>
      </c>
      <c r="C654" s="757">
        <v>70</v>
      </c>
      <c r="D654" s="1072"/>
      <c r="E654" s="423">
        <f>SUM(D654/C654)</f>
        <v>0</v>
      </c>
      <c r="F654" s="451" t="s">
        <v>1117</v>
      </c>
      <c r="H654" s="396"/>
    </row>
    <row r="655" spans="1:8" ht="12" customHeight="1">
      <c r="A655" s="371"/>
      <c r="B655" s="373" t="s">
        <v>286</v>
      </c>
      <c r="C655" s="757">
        <v>2800</v>
      </c>
      <c r="D655" s="1072">
        <v>3000</v>
      </c>
      <c r="E655" s="1227">
        <f>SUM(D655/C655)</f>
        <v>1.0714285714285714</v>
      </c>
      <c r="F655" s="576"/>
      <c r="H655" s="396"/>
    </row>
    <row r="656" spans="1:8" ht="12" customHeight="1">
      <c r="A656" s="371"/>
      <c r="B656" s="301" t="s">
        <v>120</v>
      </c>
      <c r="C656" s="757"/>
      <c r="D656" s="1072"/>
      <c r="E656" s="423"/>
      <c r="F656" s="451"/>
      <c r="H656" s="396"/>
    </row>
    <row r="657" spans="1:8" ht="12" customHeight="1">
      <c r="A657" s="371"/>
      <c r="B657" s="301" t="s">
        <v>295</v>
      </c>
      <c r="C657" s="757"/>
      <c r="D657" s="1072"/>
      <c r="E657" s="423"/>
      <c r="F657" s="451"/>
      <c r="H657" s="396"/>
    </row>
    <row r="658" spans="1:8" ht="12" customHeight="1" thickBot="1">
      <c r="A658" s="371"/>
      <c r="B658" s="435" t="s">
        <v>274</v>
      </c>
      <c r="C658" s="761"/>
      <c r="D658" s="1140"/>
      <c r="E658" s="1225"/>
      <c r="F658" s="469"/>
      <c r="H658" s="396"/>
    </row>
    <row r="659" spans="1:8" ht="12" customHeight="1" thickBot="1">
      <c r="A659" s="383"/>
      <c r="B659" s="439" t="s">
        <v>137</v>
      </c>
      <c r="C659" s="1085">
        <f>SUM(C653:C658)</f>
        <v>3000</v>
      </c>
      <c r="D659" s="1085">
        <f>SUM(D653:D658)</f>
        <v>3000</v>
      </c>
      <c r="E659" s="1226">
        <f>SUM(D659/C659)</f>
        <v>1</v>
      </c>
      <c r="F659" s="455"/>
      <c r="H659" s="396"/>
    </row>
    <row r="660" spans="1:8" ht="12" customHeight="1" thickBot="1">
      <c r="A660" s="464">
        <v>3400</v>
      </c>
      <c r="B660" s="475" t="s">
        <v>93</v>
      </c>
      <c r="C660" s="378">
        <f>SUM(C661+C703)</f>
        <v>265516</v>
      </c>
      <c r="D660" s="1085">
        <f>SUM(D661+D703)</f>
        <v>218000</v>
      </c>
      <c r="E660" s="1228">
        <f>SUM(D660/C660)</f>
        <v>0.8210427996806219</v>
      </c>
      <c r="F660" s="455"/>
      <c r="H660" s="396"/>
    </row>
    <row r="661" spans="1:8" ht="12" customHeight="1" thickBot="1">
      <c r="A661" s="75">
        <v>3410</v>
      </c>
      <c r="B661" s="390" t="s">
        <v>94</v>
      </c>
      <c r="C661" s="378">
        <f>SUM(C669+C677+C686+C694+C702)</f>
        <v>48500</v>
      </c>
      <c r="D661" s="1085">
        <f>SUM(D669+D677+D686+D694+D702)</f>
        <v>39000</v>
      </c>
      <c r="E661" s="1226">
        <f>SUM(D661/C661)</f>
        <v>0.8041237113402062</v>
      </c>
      <c r="F661" s="455"/>
      <c r="H661" s="396"/>
    </row>
    <row r="662" spans="1:8" s="418" customFormat="1" ht="12" customHeight="1">
      <c r="A662" s="75">
        <v>3412</v>
      </c>
      <c r="B662" s="213" t="s">
        <v>396</v>
      </c>
      <c r="C662" s="368"/>
      <c r="D662" s="1133"/>
      <c r="E662" s="423"/>
      <c r="F662" s="450"/>
      <c r="H662" s="1240"/>
    </row>
    <row r="663" spans="1:8" ht="12" customHeight="1">
      <c r="A663" s="371"/>
      <c r="B663" s="372" t="s">
        <v>115</v>
      </c>
      <c r="C663" s="300">
        <v>3000</v>
      </c>
      <c r="D663" s="1134">
        <v>2600</v>
      </c>
      <c r="E663" s="1224">
        <f>SUM(D663/C663)</f>
        <v>0.8666666666666667</v>
      </c>
      <c r="F663" s="451"/>
      <c r="H663" s="396"/>
    </row>
    <row r="664" spans="1:8" ht="12" customHeight="1">
      <c r="A664" s="371"/>
      <c r="B664" s="183" t="s">
        <v>300</v>
      </c>
      <c r="C664" s="300">
        <v>1400</v>
      </c>
      <c r="D664" s="1134">
        <v>1400</v>
      </c>
      <c r="E664" s="1224">
        <f>SUM(D664/C664)</f>
        <v>1</v>
      </c>
      <c r="F664" s="576"/>
      <c r="H664" s="396"/>
    </row>
    <row r="665" spans="1:8" ht="12" customHeight="1">
      <c r="A665" s="371"/>
      <c r="B665" s="373" t="s">
        <v>286</v>
      </c>
      <c r="C665" s="757">
        <v>7600</v>
      </c>
      <c r="D665" s="1072">
        <v>8000</v>
      </c>
      <c r="E665" s="1224">
        <f>SUM(D665/C665)</f>
        <v>1.0526315789473684</v>
      </c>
      <c r="F665" s="451"/>
      <c r="H665" s="396"/>
    </row>
    <row r="666" spans="1:8" ht="12" customHeight="1">
      <c r="A666" s="371"/>
      <c r="B666" s="301" t="s">
        <v>120</v>
      </c>
      <c r="C666" s="757"/>
      <c r="D666" s="1072"/>
      <c r="E666" s="1224"/>
      <c r="F666" s="451"/>
      <c r="H666" s="396"/>
    </row>
    <row r="667" spans="1:8" ht="12">
      <c r="A667" s="371"/>
      <c r="B667" s="301" t="s">
        <v>295</v>
      </c>
      <c r="C667" s="300"/>
      <c r="D667" s="1134"/>
      <c r="E667" s="1224"/>
      <c r="F667" s="452"/>
      <c r="H667" s="396"/>
    </row>
    <row r="668" spans="1:8" ht="12.75" thickBot="1">
      <c r="A668" s="371"/>
      <c r="B668" s="435" t="s">
        <v>255</v>
      </c>
      <c r="C668" s="756"/>
      <c r="D668" s="1136"/>
      <c r="E668" s="1229"/>
      <c r="F668" s="453"/>
      <c r="H668" s="396"/>
    </row>
    <row r="669" spans="1:8" ht="12" customHeight="1" thickBot="1">
      <c r="A669" s="383"/>
      <c r="B669" s="439" t="s">
        <v>137</v>
      </c>
      <c r="C669" s="1088">
        <f>SUM(C663:C668)</f>
        <v>12000</v>
      </c>
      <c r="D669" s="1088">
        <f>SUM(D663:D668)</f>
        <v>12000</v>
      </c>
      <c r="E669" s="1228">
        <f>SUM(D669/C669)</f>
        <v>1</v>
      </c>
      <c r="F669" s="491"/>
      <c r="H669" s="396"/>
    </row>
    <row r="670" spans="1:8" ht="12" customHeight="1">
      <c r="A670" s="75">
        <v>3413</v>
      </c>
      <c r="B670" s="462" t="s">
        <v>141</v>
      </c>
      <c r="C670" s="368"/>
      <c r="D670" s="1133"/>
      <c r="E670" s="423"/>
      <c r="F670" s="420"/>
      <c r="H670" s="396"/>
    </row>
    <row r="671" spans="1:8" ht="12" customHeight="1">
      <c r="A671" s="371"/>
      <c r="B671" s="372" t="s">
        <v>115</v>
      </c>
      <c r="C671" s="300">
        <v>1200</v>
      </c>
      <c r="D671" s="1134"/>
      <c r="E671" s="1227">
        <f>SUM(D671/C671)</f>
        <v>0</v>
      </c>
      <c r="F671" s="451"/>
      <c r="H671" s="396"/>
    </row>
    <row r="672" spans="1:8" ht="12" customHeight="1">
      <c r="A672" s="371"/>
      <c r="B672" s="183" t="s">
        <v>300</v>
      </c>
      <c r="C672" s="300">
        <v>800</v>
      </c>
      <c r="D672" s="1134"/>
      <c r="E672" s="1224">
        <f>SUM(D672/C672)</f>
        <v>0</v>
      </c>
      <c r="F672" s="576"/>
      <c r="H672" s="396"/>
    </row>
    <row r="673" spans="1:8" ht="12" customHeight="1">
      <c r="A673" s="371"/>
      <c r="B673" s="373" t="s">
        <v>286</v>
      </c>
      <c r="C673" s="757">
        <v>6000</v>
      </c>
      <c r="D673" s="1072"/>
      <c r="E673" s="1224">
        <f>SUM(D673/C673)</f>
        <v>0</v>
      </c>
      <c r="F673" s="576"/>
      <c r="H673" s="396"/>
    </row>
    <row r="674" spans="1:8" ht="12" customHeight="1">
      <c r="A674" s="371"/>
      <c r="B674" s="301" t="s">
        <v>120</v>
      </c>
      <c r="C674" s="757"/>
      <c r="D674" s="1072"/>
      <c r="E674" s="1224"/>
      <c r="F674" s="451"/>
      <c r="H674" s="396"/>
    </row>
    <row r="675" spans="1:8" ht="12" customHeight="1">
      <c r="A675" s="371"/>
      <c r="B675" s="301" t="s">
        <v>295</v>
      </c>
      <c r="C675" s="300"/>
      <c r="D675" s="1134"/>
      <c r="E675" s="1224"/>
      <c r="F675" s="451"/>
      <c r="H675" s="396"/>
    </row>
    <row r="676" spans="1:8" ht="12" customHeight="1" thickBot="1">
      <c r="A676" s="371"/>
      <c r="B676" s="435" t="s">
        <v>88</v>
      </c>
      <c r="C676" s="759"/>
      <c r="D676" s="1136"/>
      <c r="E676" s="1230"/>
      <c r="F676" s="469"/>
      <c r="H676" s="396"/>
    </row>
    <row r="677" spans="1:8" ht="12" customHeight="1" thickBot="1">
      <c r="A677" s="383"/>
      <c r="B677" s="439" t="s">
        <v>137</v>
      </c>
      <c r="C677" s="1088">
        <f>SUM(C671:C676)</f>
        <v>8000</v>
      </c>
      <c r="D677" s="1088">
        <f>SUM(D671:D676)</f>
        <v>0</v>
      </c>
      <c r="E677" s="1226">
        <f>SUM(D677/C677)</f>
        <v>0</v>
      </c>
      <c r="F677" s="491"/>
      <c r="H677" s="396"/>
    </row>
    <row r="678" spans="1:8" ht="12" customHeight="1">
      <c r="A678" s="75">
        <v>3414</v>
      </c>
      <c r="B678" s="462" t="s">
        <v>83</v>
      </c>
      <c r="C678" s="368"/>
      <c r="D678" s="1133"/>
      <c r="E678" s="423"/>
      <c r="F678" s="420"/>
      <c r="H678" s="396"/>
    </row>
    <row r="679" spans="1:8" ht="12" customHeight="1">
      <c r="A679" s="371"/>
      <c r="B679" s="372" t="s">
        <v>115</v>
      </c>
      <c r="C679" s="300"/>
      <c r="D679" s="1134"/>
      <c r="E679" s="423"/>
      <c r="F679" s="450" t="s">
        <v>1126</v>
      </c>
      <c r="H679" s="396"/>
    </row>
    <row r="680" spans="1:8" ht="12" customHeight="1">
      <c r="A680" s="371"/>
      <c r="B680" s="183" t="s">
        <v>300</v>
      </c>
      <c r="C680" s="300"/>
      <c r="D680" s="1134"/>
      <c r="E680" s="423"/>
      <c r="F680" s="1250" t="s">
        <v>1125</v>
      </c>
      <c r="H680" s="396"/>
    </row>
    <row r="681" spans="1:8" ht="12" customHeight="1">
      <c r="A681" s="371"/>
      <c r="B681" s="373" t="s">
        <v>286</v>
      </c>
      <c r="C681" s="757"/>
      <c r="D681" s="1072"/>
      <c r="E681" s="423"/>
      <c r="F681" s="576"/>
      <c r="H681" s="396"/>
    </row>
    <row r="682" spans="1:8" ht="12" customHeight="1">
      <c r="A682" s="371"/>
      <c r="B682" s="301" t="s">
        <v>120</v>
      </c>
      <c r="C682" s="757"/>
      <c r="D682" s="1072"/>
      <c r="E682" s="423"/>
      <c r="F682" s="451"/>
      <c r="H682" s="396"/>
    </row>
    <row r="683" spans="1:8" ht="12" customHeight="1">
      <c r="A683" s="371"/>
      <c r="B683" s="301" t="s">
        <v>295</v>
      </c>
      <c r="C683" s="300">
        <v>2115</v>
      </c>
      <c r="D683" s="1134">
        <v>2500</v>
      </c>
      <c r="E683" s="1227">
        <f>SUM(D683/C683)</f>
        <v>1.1820330969267139</v>
      </c>
      <c r="F683" s="451"/>
      <c r="H683" s="396"/>
    </row>
    <row r="684" spans="1:8" ht="12" customHeight="1">
      <c r="A684" s="371"/>
      <c r="B684" s="301" t="s">
        <v>253</v>
      </c>
      <c r="C684" s="300"/>
      <c r="D684" s="1134"/>
      <c r="E684" s="1224"/>
      <c r="F684" s="452"/>
      <c r="H684" s="396"/>
    </row>
    <row r="685" spans="1:8" ht="12" customHeight="1" thickBot="1">
      <c r="A685" s="371"/>
      <c r="B685" s="435" t="s">
        <v>274</v>
      </c>
      <c r="C685" s="376">
        <v>2385</v>
      </c>
      <c r="D685" s="1067">
        <v>2000</v>
      </c>
      <c r="E685" s="1230">
        <f>SUM(D685/C685)</f>
        <v>0.8385744234800838</v>
      </c>
      <c r="F685" s="469"/>
      <c r="H685" s="396"/>
    </row>
    <row r="686" spans="1:8" ht="12" customHeight="1" thickBot="1">
      <c r="A686" s="383"/>
      <c r="B686" s="439" t="s">
        <v>137</v>
      </c>
      <c r="C686" s="1085">
        <f>SUM(C679:C685)</f>
        <v>4500</v>
      </c>
      <c r="D686" s="1085">
        <f>SUM(D679:D685)</f>
        <v>4500</v>
      </c>
      <c r="E686" s="1226">
        <f>SUM(D686/C686)</f>
        <v>1</v>
      </c>
      <c r="F686" s="491"/>
      <c r="H686" s="396"/>
    </row>
    <row r="687" spans="1:8" ht="12" customHeight="1">
      <c r="A687" s="75">
        <v>3415</v>
      </c>
      <c r="B687" s="462" t="s">
        <v>58</v>
      </c>
      <c r="C687" s="368"/>
      <c r="D687" s="1133"/>
      <c r="E687" s="423"/>
      <c r="F687" s="420" t="s">
        <v>1126</v>
      </c>
      <c r="H687" s="396"/>
    </row>
    <row r="688" spans="1:8" ht="12" customHeight="1">
      <c r="A688" s="371"/>
      <c r="B688" s="372" t="s">
        <v>115</v>
      </c>
      <c r="C688" s="300"/>
      <c r="D688" s="1134"/>
      <c r="E688" s="423"/>
      <c r="F688" s="1250" t="s">
        <v>1125</v>
      </c>
      <c r="H688" s="396"/>
    </row>
    <row r="689" spans="1:8" ht="12" customHeight="1">
      <c r="A689" s="371"/>
      <c r="B689" s="183" t="s">
        <v>300</v>
      </c>
      <c r="C689" s="300"/>
      <c r="D689" s="1134"/>
      <c r="E689" s="423"/>
      <c r="F689" s="451"/>
      <c r="H689" s="396"/>
    </row>
    <row r="690" spans="1:8" ht="12" customHeight="1">
      <c r="A690" s="371"/>
      <c r="B690" s="373" t="s">
        <v>286</v>
      </c>
      <c r="C690" s="300"/>
      <c r="D690" s="1134"/>
      <c r="E690" s="423"/>
      <c r="F690" s="576"/>
      <c r="H690" s="396"/>
    </row>
    <row r="691" spans="1:8" ht="12" customHeight="1">
      <c r="A691" s="371"/>
      <c r="B691" s="301" t="s">
        <v>120</v>
      </c>
      <c r="C691" s="300"/>
      <c r="D691" s="1134"/>
      <c r="E691" s="423"/>
      <c r="F691" s="576"/>
      <c r="H691" s="396"/>
    </row>
    <row r="692" spans="1:8" ht="12" customHeight="1">
      <c r="A692" s="371"/>
      <c r="B692" s="301" t="s">
        <v>295</v>
      </c>
      <c r="C692" s="300">
        <v>4000</v>
      </c>
      <c r="D692" s="1134">
        <v>2500</v>
      </c>
      <c r="E692" s="1224">
        <f>SUM(D692/C692)</f>
        <v>0.625</v>
      </c>
      <c r="F692" s="451"/>
      <c r="H692" s="396"/>
    </row>
    <row r="693" spans="1:8" ht="12" customHeight="1" thickBot="1">
      <c r="A693" s="371"/>
      <c r="B693" s="435" t="s">
        <v>88</v>
      </c>
      <c r="C693" s="759"/>
      <c r="D693" s="1136"/>
      <c r="E693" s="1225"/>
      <c r="F693" s="469"/>
      <c r="H693" s="396"/>
    </row>
    <row r="694" spans="1:8" ht="12" customHeight="1" thickBot="1">
      <c r="A694" s="383"/>
      <c r="B694" s="439" t="s">
        <v>137</v>
      </c>
      <c r="C694" s="1085">
        <f>SUM(C688:C693)</f>
        <v>4000</v>
      </c>
      <c r="D694" s="1085">
        <f>SUM(D688:D693)</f>
        <v>2500</v>
      </c>
      <c r="E694" s="1226">
        <f>SUM(D694/C694)</f>
        <v>0.625</v>
      </c>
      <c r="F694" s="491"/>
      <c r="H694" s="396"/>
    </row>
    <row r="695" spans="1:8" ht="12" customHeight="1">
      <c r="A695" s="75">
        <v>3416</v>
      </c>
      <c r="B695" s="462" t="s">
        <v>175</v>
      </c>
      <c r="C695" s="368"/>
      <c r="D695" s="1133"/>
      <c r="E695" s="423"/>
      <c r="F695" s="420" t="s">
        <v>1126</v>
      </c>
      <c r="H695" s="396"/>
    </row>
    <row r="696" spans="1:8" ht="12" customHeight="1">
      <c r="A696" s="371"/>
      <c r="B696" s="372" t="s">
        <v>115</v>
      </c>
      <c r="C696" s="300"/>
      <c r="D696" s="1134"/>
      <c r="E696" s="423"/>
      <c r="F696" s="1250" t="s">
        <v>1125</v>
      </c>
      <c r="H696" s="396"/>
    </row>
    <row r="697" spans="1:8" ht="12" customHeight="1">
      <c r="A697" s="371"/>
      <c r="B697" s="183" t="s">
        <v>300</v>
      </c>
      <c r="C697" s="300"/>
      <c r="D697" s="1134"/>
      <c r="E697" s="423"/>
      <c r="F697" s="451"/>
      <c r="H697" s="396"/>
    </row>
    <row r="698" spans="1:8" ht="12" customHeight="1">
      <c r="A698" s="371"/>
      <c r="B698" s="373" t="s">
        <v>286</v>
      </c>
      <c r="C698" s="300"/>
      <c r="D698" s="1134"/>
      <c r="E698" s="423"/>
      <c r="F698" s="576"/>
      <c r="H698" s="396"/>
    </row>
    <row r="699" spans="1:8" ht="12" customHeight="1">
      <c r="A699" s="371"/>
      <c r="B699" s="301" t="s">
        <v>120</v>
      </c>
      <c r="C699" s="300"/>
      <c r="D699" s="1134"/>
      <c r="E699" s="423"/>
      <c r="F699" s="576"/>
      <c r="H699" s="396"/>
    </row>
    <row r="700" spans="1:8" ht="12" customHeight="1">
      <c r="A700" s="371"/>
      <c r="B700" s="301" t="s">
        <v>295</v>
      </c>
      <c r="C700" s="300">
        <v>20000</v>
      </c>
      <c r="D700" s="1134">
        <v>20000</v>
      </c>
      <c r="E700" s="1224">
        <f>SUM(D700/C700)</f>
        <v>1</v>
      </c>
      <c r="F700" s="575"/>
      <c r="H700" s="396"/>
    </row>
    <row r="701" spans="1:8" ht="12" customHeight="1" thickBot="1">
      <c r="A701" s="371"/>
      <c r="B701" s="435" t="s">
        <v>88</v>
      </c>
      <c r="C701" s="376"/>
      <c r="D701" s="1067"/>
      <c r="E701" s="1225"/>
      <c r="F701" s="577"/>
      <c r="H701" s="396"/>
    </row>
    <row r="702" spans="1:8" ht="12" customHeight="1" thickBot="1">
      <c r="A702" s="383"/>
      <c r="B702" s="439" t="s">
        <v>137</v>
      </c>
      <c r="C702" s="378">
        <f>SUM(C696:C701)</f>
        <v>20000</v>
      </c>
      <c r="D702" s="1085">
        <f>SUM(D696:D701)</f>
        <v>20000</v>
      </c>
      <c r="E702" s="1228">
        <f>SUM(D702/C702)</f>
        <v>1</v>
      </c>
      <c r="F702" s="491"/>
      <c r="H702" s="396"/>
    </row>
    <row r="703" spans="1:8" ht="12" customHeight="1">
      <c r="A703" s="75">
        <v>3420</v>
      </c>
      <c r="B703" s="390" t="s">
        <v>156</v>
      </c>
      <c r="C703" s="368">
        <f>SUM(C719+C727+C735+C767+C743+C751+C759+C775+C783+C791+C800+C808+C816+C711)</f>
        <v>217016</v>
      </c>
      <c r="D703" s="1133">
        <f>SUM(D719+D727+D735+D767+D743+D751+D759+D775+D783+D791+D800+D808+D816+D711)</f>
        <v>179000</v>
      </c>
      <c r="E703" s="423">
        <f>SUM(D703/C703)</f>
        <v>0.8248239761123604</v>
      </c>
      <c r="F703" s="420"/>
      <c r="H703" s="396"/>
    </row>
    <row r="704" spans="1:8" ht="12" customHeight="1">
      <c r="A704" s="75">
        <v>3421</v>
      </c>
      <c r="B704" s="462" t="s">
        <v>410</v>
      </c>
      <c r="C704" s="368"/>
      <c r="D704" s="1133"/>
      <c r="E704" s="423"/>
      <c r="F704" s="450"/>
      <c r="H704" s="396"/>
    </row>
    <row r="705" spans="1:8" ht="12" customHeight="1">
      <c r="A705" s="371"/>
      <c r="B705" s="372" t="s">
        <v>115</v>
      </c>
      <c r="C705" s="300">
        <v>870</v>
      </c>
      <c r="D705" s="1134">
        <v>1700</v>
      </c>
      <c r="E705" s="1227">
        <f>SUM(D705/C705)</f>
        <v>1.9540229885057472</v>
      </c>
      <c r="F705" s="575"/>
      <c r="H705" s="396"/>
    </row>
    <row r="706" spans="1:8" ht="12" customHeight="1">
      <c r="A706" s="371"/>
      <c r="B706" s="183" t="s">
        <v>300</v>
      </c>
      <c r="C706" s="300">
        <v>250</v>
      </c>
      <c r="D706" s="1134">
        <v>800</v>
      </c>
      <c r="E706" s="1224">
        <f>SUM(D706/C706)</f>
        <v>3.2</v>
      </c>
      <c r="F706" s="575"/>
      <c r="H706" s="396"/>
    </row>
    <row r="707" spans="1:8" ht="12" customHeight="1">
      <c r="A707" s="371"/>
      <c r="B707" s="373" t="s">
        <v>286</v>
      </c>
      <c r="C707" s="300">
        <v>2880</v>
      </c>
      <c r="D707" s="1134">
        <v>3500</v>
      </c>
      <c r="E707" s="1224">
        <f>SUM(D707/C707)</f>
        <v>1.2152777777777777</v>
      </c>
      <c r="F707" s="576"/>
      <c r="H707" s="396"/>
    </row>
    <row r="708" spans="1:8" ht="12" customHeight="1">
      <c r="A708" s="371"/>
      <c r="B708" s="301" t="s">
        <v>120</v>
      </c>
      <c r="C708" s="300"/>
      <c r="D708" s="1134"/>
      <c r="E708" s="1224"/>
      <c r="F708" s="457"/>
      <c r="H708" s="396"/>
    </row>
    <row r="709" spans="1:8" ht="12" customHeight="1">
      <c r="A709" s="371"/>
      <c r="B709" s="301" t="s">
        <v>295</v>
      </c>
      <c r="C709" s="300"/>
      <c r="D709" s="1134"/>
      <c r="E709" s="1224"/>
      <c r="F709" s="424"/>
      <c r="H709" s="396"/>
    </row>
    <row r="710" spans="1:8" ht="12" customHeight="1" thickBot="1">
      <c r="A710" s="371"/>
      <c r="B710" s="435" t="s">
        <v>255</v>
      </c>
      <c r="C710" s="759"/>
      <c r="D710" s="1136"/>
      <c r="E710" s="1230"/>
      <c r="F710" s="469"/>
      <c r="H710" s="396"/>
    </row>
    <row r="711" spans="1:8" ht="12" customHeight="1" thickBot="1">
      <c r="A711" s="383"/>
      <c r="B711" s="439" t="s">
        <v>137</v>
      </c>
      <c r="C711" s="378">
        <f>SUM(C705:C710)</f>
        <v>4000</v>
      </c>
      <c r="D711" s="1085">
        <f>SUM(D705:D710)</f>
        <v>6000</v>
      </c>
      <c r="E711" s="1226">
        <f>SUM(D711/C711)</f>
        <v>1.5</v>
      </c>
      <c r="F711" s="455"/>
      <c r="H711" s="396"/>
    </row>
    <row r="712" spans="1:8" ht="12" customHeight="1">
      <c r="A712" s="75">
        <v>3422</v>
      </c>
      <c r="B712" s="462" t="s">
        <v>143</v>
      </c>
      <c r="C712" s="368"/>
      <c r="D712" s="1133"/>
      <c r="E712" s="423"/>
      <c r="F712" s="450"/>
      <c r="H712" s="396"/>
    </row>
    <row r="713" spans="1:8" ht="12" customHeight="1">
      <c r="A713" s="371"/>
      <c r="B713" s="372" t="s">
        <v>115</v>
      </c>
      <c r="C713" s="300">
        <v>22000</v>
      </c>
      <c r="D713" s="1134">
        <v>22000</v>
      </c>
      <c r="E713" s="1227">
        <f>SUM(D713/C713)</f>
        <v>1</v>
      </c>
      <c r="F713" s="575"/>
      <c r="H713" s="396"/>
    </row>
    <row r="714" spans="1:8" ht="12" customHeight="1">
      <c r="A714" s="371"/>
      <c r="B714" s="183" t="s">
        <v>300</v>
      </c>
      <c r="C714" s="300">
        <v>8000</v>
      </c>
      <c r="D714" s="1134">
        <v>7000</v>
      </c>
      <c r="E714" s="1224">
        <f>SUM(D714/C714)</f>
        <v>0.875</v>
      </c>
      <c r="F714" s="575"/>
      <c r="H714" s="396"/>
    </row>
    <row r="715" spans="1:8" ht="12" customHeight="1">
      <c r="A715" s="371"/>
      <c r="B715" s="373" t="s">
        <v>286</v>
      </c>
      <c r="C715" s="300">
        <v>19000</v>
      </c>
      <c r="D715" s="1134">
        <v>17000</v>
      </c>
      <c r="E715" s="1224">
        <f>SUM(D715/C715)</f>
        <v>0.8947368421052632</v>
      </c>
      <c r="F715" s="466"/>
      <c r="H715" s="396"/>
    </row>
    <row r="716" spans="1:8" ht="12" customHeight="1">
      <c r="A716" s="371"/>
      <c r="B716" s="301" t="s">
        <v>120</v>
      </c>
      <c r="C716" s="300"/>
      <c r="D716" s="1134"/>
      <c r="E716" s="1224"/>
      <c r="F716" s="457"/>
      <c r="H716" s="396"/>
    </row>
    <row r="717" spans="1:8" ht="12" customHeight="1">
      <c r="A717" s="371"/>
      <c r="B717" s="301" t="s">
        <v>295</v>
      </c>
      <c r="C717" s="300"/>
      <c r="D717" s="1134"/>
      <c r="E717" s="1224"/>
      <c r="F717" s="424"/>
      <c r="H717" s="396"/>
    </row>
    <row r="718" spans="1:8" ht="12" customHeight="1" thickBot="1">
      <c r="A718" s="371"/>
      <c r="B718" s="435" t="s">
        <v>21</v>
      </c>
      <c r="C718" s="756"/>
      <c r="D718" s="1136"/>
      <c r="E718" s="1230"/>
      <c r="F718" s="469"/>
      <c r="H718" s="396"/>
    </row>
    <row r="719" spans="1:8" ht="12" customHeight="1" thickBot="1">
      <c r="A719" s="383"/>
      <c r="B719" s="439" t="s">
        <v>137</v>
      </c>
      <c r="C719" s="378">
        <f>SUM(C713:C718)</f>
        <v>49000</v>
      </c>
      <c r="D719" s="1085">
        <f>SUM(D713:D718)</f>
        <v>46000</v>
      </c>
      <c r="E719" s="1226">
        <f>SUM(D719/C719)</f>
        <v>0.9387755102040817</v>
      </c>
      <c r="F719" s="455"/>
      <c r="H719" s="396"/>
    </row>
    <row r="720" spans="1:8" ht="12" customHeight="1">
      <c r="A720" s="75">
        <v>3423</v>
      </c>
      <c r="B720" s="462" t="s">
        <v>142</v>
      </c>
      <c r="C720" s="368"/>
      <c r="D720" s="1133"/>
      <c r="E720" s="423"/>
      <c r="F720" s="451"/>
      <c r="H720" s="396"/>
    </row>
    <row r="721" spans="1:8" ht="12" customHeight="1">
      <c r="A721" s="371"/>
      <c r="B721" s="372" t="s">
        <v>115</v>
      </c>
      <c r="C721" s="300">
        <v>2700</v>
      </c>
      <c r="D721" s="1134">
        <v>2700</v>
      </c>
      <c r="E721" s="1227">
        <f>SUM(D721/C721)</f>
        <v>1</v>
      </c>
      <c r="F721" s="451"/>
      <c r="H721" s="396"/>
    </row>
    <row r="722" spans="1:8" ht="12" customHeight="1">
      <c r="A722" s="371"/>
      <c r="B722" s="183" t="s">
        <v>300</v>
      </c>
      <c r="C722" s="300">
        <v>2100</v>
      </c>
      <c r="D722" s="1134">
        <v>2100</v>
      </c>
      <c r="E722" s="1224">
        <f>SUM(D722/C722)</f>
        <v>1</v>
      </c>
      <c r="F722" s="575"/>
      <c r="H722" s="396"/>
    </row>
    <row r="723" spans="1:8" ht="12" customHeight="1">
      <c r="A723" s="371"/>
      <c r="B723" s="373" t="s">
        <v>286</v>
      </c>
      <c r="C723" s="300">
        <v>5200</v>
      </c>
      <c r="D723" s="1134">
        <v>5200</v>
      </c>
      <c r="E723" s="1224">
        <f>SUM(D723/C723)</f>
        <v>1</v>
      </c>
      <c r="F723" s="466"/>
      <c r="H723" s="396"/>
    </row>
    <row r="724" spans="1:8" ht="12" customHeight="1">
      <c r="A724" s="371"/>
      <c r="B724" s="301" t="s">
        <v>120</v>
      </c>
      <c r="C724" s="300"/>
      <c r="D724" s="1134"/>
      <c r="E724" s="1224"/>
      <c r="F724" s="451"/>
      <c r="H724" s="396"/>
    </row>
    <row r="725" spans="1:8" ht="12" customHeight="1">
      <c r="A725" s="371"/>
      <c r="B725" s="301" t="s">
        <v>295</v>
      </c>
      <c r="C725" s="300">
        <v>2000</v>
      </c>
      <c r="D725" s="1134">
        <v>5000</v>
      </c>
      <c r="E725" s="1224">
        <f>SUM(D725/C725)</f>
        <v>2.5</v>
      </c>
      <c r="F725" s="451"/>
      <c r="H725" s="396"/>
    </row>
    <row r="726" spans="1:8" ht="12" customHeight="1" thickBot="1">
      <c r="A726" s="371"/>
      <c r="B726" s="435" t="s">
        <v>274</v>
      </c>
      <c r="C726" s="756"/>
      <c r="D726" s="1136"/>
      <c r="E726" s="1230"/>
      <c r="F726" s="469"/>
      <c r="H726" s="396"/>
    </row>
    <row r="727" spans="1:8" ht="12.75" customHeight="1" thickBot="1">
      <c r="A727" s="383"/>
      <c r="B727" s="439" t="s">
        <v>137</v>
      </c>
      <c r="C727" s="378">
        <f>SUM(C721:C726)</f>
        <v>12000</v>
      </c>
      <c r="D727" s="1085">
        <f>SUM(D721:D726)</f>
        <v>15000</v>
      </c>
      <c r="E727" s="1226">
        <f>SUM(D727/C727)</f>
        <v>1.25</v>
      </c>
      <c r="F727" s="455"/>
      <c r="H727" s="396"/>
    </row>
    <row r="728" spans="1:8" ht="12.75" customHeight="1">
      <c r="A728" s="75">
        <v>3424</v>
      </c>
      <c r="B728" s="462" t="s">
        <v>298</v>
      </c>
      <c r="C728" s="368"/>
      <c r="D728" s="1133"/>
      <c r="E728" s="423"/>
      <c r="F728" s="451"/>
      <c r="H728" s="396"/>
    </row>
    <row r="729" spans="1:8" ht="12.75" customHeight="1">
      <c r="A729" s="371"/>
      <c r="B729" s="372" t="s">
        <v>115</v>
      </c>
      <c r="C729" s="300">
        <v>5959</v>
      </c>
      <c r="D729" s="1134">
        <v>7000</v>
      </c>
      <c r="E729" s="1227">
        <f>SUM(D729/C729)</f>
        <v>1.1746937405604967</v>
      </c>
      <c r="F729" s="451"/>
      <c r="H729" s="396"/>
    </row>
    <row r="730" spans="1:8" ht="12.75" customHeight="1">
      <c r="A730" s="371"/>
      <c r="B730" s="183" t="s">
        <v>300</v>
      </c>
      <c r="C730" s="300">
        <v>2613</v>
      </c>
      <c r="D730" s="1134">
        <v>3400</v>
      </c>
      <c r="E730" s="1224">
        <f>SUM(D730/C730)</f>
        <v>1.3011863758132416</v>
      </c>
      <c r="F730" s="575"/>
      <c r="H730" s="396"/>
    </row>
    <row r="731" spans="1:8" ht="12.75" customHeight="1">
      <c r="A731" s="371"/>
      <c r="B731" s="373" t="s">
        <v>286</v>
      </c>
      <c r="C731" s="300">
        <v>13928</v>
      </c>
      <c r="D731" s="1134">
        <v>4600</v>
      </c>
      <c r="E731" s="1224">
        <f>SUM(D731/C731)</f>
        <v>0.33026995979322227</v>
      </c>
      <c r="F731" s="466"/>
      <c r="H731" s="396"/>
    </row>
    <row r="732" spans="1:8" ht="12.75" customHeight="1">
      <c r="A732" s="371"/>
      <c r="B732" s="301" t="s">
        <v>120</v>
      </c>
      <c r="C732" s="300"/>
      <c r="D732" s="1134"/>
      <c r="E732" s="1224"/>
      <c r="F732" s="451"/>
      <c r="H732" s="396"/>
    </row>
    <row r="733" spans="1:8" ht="12.75" customHeight="1">
      <c r="A733" s="371"/>
      <c r="B733" s="301" t="s">
        <v>295</v>
      </c>
      <c r="C733" s="300"/>
      <c r="D733" s="1134"/>
      <c r="E733" s="1224"/>
      <c r="F733" s="451"/>
      <c r="H733" s="396"/>
    </row>
    <row r="734" spans="1:8" ht="12.75" customHeight="1" thickBot="1">
      <c r="A734" s="371"/>
      <c r="B734" s="435" t="s">
        <v>255</v>
      </c>
      <c r="C734" s="376"/>
      <c r="D734" s="1067"/>
      <c r="E734" s="1230"/>
      <c r="F734" s="469"/>
      <c r="H734" s="396"/>
    </row>
    <row r="735" spans="1:8" ht="12.75" customHeight="1" thickBot="1">
      <c r="A735" s="383"/>
      <c r="B735" s="439" t="s">
        <v>137</v>
      </c>
      <c r="C735" s="378">
        <f>SUM(C729:C734)</f>
        <v>22500</v>
      </c>
      <c r="D735" s="1085">
        <f>SUM(D729:D734)</f>
        <v>15000</v>
      </c>
      <c r="E735" s="1226">
        <f>SUM(D735/C735)</f>
        <v>0.6666666666666666</v>
      </c>
      <c r="F735" s="455"/>
      <c r="H735" s="396"/>
    </row>
    <row r="736" spans="1:8" ht="12.75" customHeight="1">
      <c r="A736" s="449">
        <v>3425</v>
      </c>
      <c r="B736" s="426" t="s">
        <v>40</v>
      </c>
      <c r="C736" s="427"/>
      <c r="D736" s="1125"/>
      <c r="E736" s="423"/>
      <c r="F736" s="472"/>
      <c r="H736" s="396"/>
    </row>
    <row r="737" spans="1:8" ht="12.75" customHeight="1">
      <c r="A737" s="445"/>
      <c r="B737" s="430" t="s">
        <v>115</v>
      </c>
      <c r="C737" s="444"/>
      <c r="D737" s="1124"/>
      <c r="E737" s="423"/>
      <c r="F737" s="472"/>
      <c r="H737" s="396"/>
    </row>
    <row r="738" spans="1:8" ht="12.75" customHeight="1">
      <c r="A738" s="445"/>
      <c r="B738" s="432" t="s">
        <v>300</v>
      </c>
      <c r="C738" s="444"/>
      <c r="D738" s="1124"/>
      <c r="E738" s="423"/>
      <c r="F738" s="575"/>
      <c r="H738" s="396"/>
    </row>
    <row r="739" spans="1:8" ht="12.75" customHeight="1">
      <c r="A739" s="445"/>
      <c r="B739" s="433" t="s">
        <v>286</v>
      </c>
      <c r="C739" s="444">
        <v>6000</v>
      </c>
      <c r="D739" s="1124">
        <v>6000</v>
      </c>
      <c r="E739" s="1224">
        <f>SUM(D739/C739)</f>
        <v>1</v>
      </c>
      <c r="F739" s="466"/>
      <c r="H739" s="396"/>
    </row>
    <row r="740" spans="1:8" ht="12.75" customHeight="1">
      <c r="A740" s="445"/>
      <c r="B740" s="434" t="s">
        <v>120</v>
      </c>
      <c r="C740" s="444"/>
      <c r="D740" s="1124"/>
      <c r="E740" s="423"/>
      <c r="F740" s="575"/>
      <c r="H740" s="396"/>
    </row>
    <row r="741" spans="1:8" ht="12.75" customHeight="1">
      <c r="A741" s="445"/>
      <c r="B741" s="434" t="s">
        <v>295</v>
      </c>
      <c r="C741" s="444"/>
      <c r="D741" s="1124"/>
      <c r="E741" s="423"/>
      <c r="F741" s="472"/>
      <c r="H741" s="396"/>
    </row>
    <row r="742" spans="1:8" ht="12.75" customHeight="1" thickBot="1">
      <c r="A742" s="445"/>
      <c r="B742" s="435" t="s">
        <v>88</v>
      </c>
      <c r="C742" s="763"/>
      <c r="D742" s="1143"/>
      <c r="E742" s="1225"/>
      <c r="F742" s="499"/>
      <c r="H742" s="396"/>
    </row>
    <row r="743" spans="1:8" ht="12.75" customHeight="1" thickBot="1">
      <c r="A743" s="447"/>
      <c r="B743" s="439" t="s">
        <v>137</v>
      </c>
      <c r="C743" s="751">
        <f>SUM(C737:C742)</f>
        <v>6000</v>
      </c>
      <c r="D743" s="1086">
        <f>SUM(D737:D742)</f>
        <v>6000</v>
      </c>
      <c r="E743" s="1226">
        <f>SUM(D743/C743)</f>
        <v>1</v>
      </c>
      <c r="F743" s="500"/>
      <c r="H743" s="396"/>
    </row>
    <row r="744" spans="1:8" ht="12.75" customHeight="1">
      <c r="A744" s="449">
        <v>3426</v>
      </c>
      <c r="B744" s="426" t="s">
        <v>365</v>
      </c>
      <c r="C744" s="427"/>
      <c r="D744" s="1125"/>
      <c r="E744" s="423"/>
      <c r="F744" s="472"/>
      <c r="H744" s="396"/>
    </row>
    <row r="745" spans="1:8" ht="12.75" customHeight="1">
      <c r="A745" s="445"/>
      <c r="B745" s="430" t="s">
        <v>115</v>
      </c>
      <c r="C745" s="444">
        <v>10640</v>
      </c>
      <c r="D745" s="1124">
        <v>10500</v>
      </c>
      <c r="E745" s="1227">
        <f>SUM(D745/C745)</f>
        <v>0.9868421052631579</v>
      </c>
      <c r="F745" s="575"/>
      <c r="H745" s="396"/>
    </row>
    <row r="746" spans="1:8" ht="12.75" customHeight="1">
      <c r="A746" s="445"/>
      <c r="B746" s="432" t="s">
        <v>300</v>
      </c>
      <c r="C746" s="444">
        <v>2075</v>
      </c>
      <c r="D746" s="1124">
        <v>2000</v>
      </c>
      <c r="E746" s="1224">
        <f>SUM(D746/C746)</f>
        <v>0.963855421686747</v>
      </c>
      <c r="F746" s="575"/>
      <c r="H746" s="396"/>
    </row>
    <row r="747" spans="1:8" ht="12.75" customHeight="1">
      <c r="A747" s="445"/>
      <c r="B747" s="433" t="s">
        <v>286</v>
      </c>
      <c r="C747" s="444">
        <v>63501</v>
      </c>
      <c r="D747" s="1124">
        <v>63000</v>
      </c>
      <c r="E747" s="1224">
        <f>SUM(D747/C747)</f>
        <v>0.9921103604667643</v>
      </c>
      <c r="F747" s="466"/>
      <c r="H747" s="396"/>
    </row>
    <row r="748" spans="1:8" ht="12.75" customHeight="1">
      <c r="A748" s="445"/>
      <c r="B748" s="434" t="s">
        <v>120</v>
      </c>
      <c r="C748" s="444"/>
      <c r="D748" s="1124"/>
      <c r="E748" s="423"/>
      <c r="F748" s="451"/>
      <c r="H748" s="396"/>
    </row>
    <row r="749" spans="1:8" ht="12.75" customHeight="1">
      <c r="A749" s="445"/>
      <c r="B749" s="434" t="s">
        <v>295</v>
      </c>
      <c r="C749" s="444"/>
      <c r="D749" s="1124"/>
      <c r="E749" s="423"/>
      <c r="F749" s="472"/>
      <c r="H749" s="396"/>
    </row>
    <row r="750" spans="1:8" ht="12.75" customHeight="1" thickBot="1">
      <c r="A750" s="445"/>
      <c r="B750" s="435" t="s">
        <v>88</v>
      </c>
      <c r="C750" s="763"/>
      <c r="D750" s="1143"/>
      <c r="E750" s="1225"/>
      <c r="F750" s="501"/>
      <c r="H750" s="396"/>
    </row>
    <row r="751" spans="1:8" ht="12.75" customHeight="1" thickBot="1">
      <c r="A751" s="447"/>
      <c r="B751" s="439" t="s">
        <v>137</v>
      </c>
      <c r="C751" s="751">
        <f>SUM(C745:C750)</f>
        <v>76216</v>
      </c>
      <c r="D751" s="1086">
        <f>SUM(D745:D750)</f>
        <v>75500</v>
      </c>
      <c r="E751" s="1228">
        <f>SUM(D751/C751)</f>
        <v>0.9906056471082187</v>
      </c>
      <c r="F751" s="500"/>
      <c r="H751" s="396"/>
    </row>
    <row r="752" spans="1:8" ht="12.75" customHeight="1">
      <c r="A752" s="449">
        <v>3427</v>
      </c>
      <c r="B752" s="426" t="s">
        <v>41</v>
      </c>
      <c r="C752" s="427"/>
      <c r="D752" s="1125"/>
      <c r="E752" s="423"/>
      <c r="F752" s="472"/>
      <c r="H752" s="396"/>
    </row>
    <row r="753" spans="1:8" ht="12.75" customHeight="1">
      <c r="A753" s="445"/>
      <c r="B753" s="430" t="s">
        <v>115</v>
      </c>
      <c r="C753" s="444">
        <v>6600</v>
      </c>
      <c r="D753" s="1124"/>
      <c r="E753" s="1224">
        <f>SUM(D753/C753)</f>
        <v>0</v>
      </c>
      <c r="F753" s="472"/>
      <c r="H753" s="396"/>
    </row>
    <row r="754" spans="1:8" ht="12.75" customHeight="1">
      <c r="A754" s="445"/>
      <c r="B754" s="432" t="s">
        <v>300</v>
      </c>
      <c r="C754" s="444">
        <v>1500</v>
      </c>
      <c r="D754" s="1124"/>
      <c r="E754" s="1224">
        <f>SUM(D754/C754)</f>
        <v>0</v>
      </c>
      <c r="F754" s="575"/>
      <c r="H754" s="396"/>
    </row>
    <row r="755" spans="1:8" ht="12.75" customHeight="1">
      <c r="A755" s="445"/>
      <c r="B755" s="433" t="s">
        <v>286</v>
      </c>
      <c r="C755" s="444">
        <v>15900</v>
      </c>
      <c r="D755" s="1124"/>
      <c r="E755" s="1224">
        <f>SUM(D755/C755)</f>
        <v>0</v>
      </c>
      <c r="F755" s="466"/>
      <c r="H755" s="396"/>
    </row>
    <row r="756" spans="1:8" ht="12.75" customHeight="1">
      <c r="A756" s="445"/>
      <c r="B756" s="434" t="s">
        <v>120</v>
      </c>
      <c r="C756" s="444"/>
      <c r="D756" s="1124"/>
      <c r="E756" s="1224"/>
      <c r="F756" s="451"/>
      <c r="H756" s="396"/>
    </row>
    <row r="757" spans="1:8" ht="12.75" customHeight="1">
      <c r="A757" s="445"/>
      <c r="B757" s="434" t="s">
        <v>295</v>
      </c>
      <c r="C757" s="444"/>
      <c r="D757" s="1124"/>
      <c r="E757" s="423"/>
      <c r="F757" s="472"/>
      <c r="H757" s="396"/>
    </row>
    <row r="758" spans="1:8" ht="12.75" customHeight="1" thickBot="1">
      <c r="A758" s="445"/>
      <c r="B758" s="435" t="s">
        <v>88</v>
      </c>
      <c r="C758" s="763"/>
      <c r="D758" s="1143"/>
      <c r="E758" s="1225"/>
      <c r="F758" s="499"/>
      <c r="H758" s="396"/>
    </row>
    <row r="759" spans="1:8" ht="12.75" customHeight="1" thickBot="1">
      <c r="A759" s="447"/>
      <c r="B759" s="439" t="s">
        <v>137</v>
      </c>
      <c r="C759" s="751">
        <f>SUM(C753:C758)</f>
        <v>24000</v>
      </c>
      <c r="D759" s="1086">
        <f>SUM(D753:D758)</f>
        <v>0</v>
      </c>
      <c r="E759" s="1226">
        <f>SUM(D759/C759)</f>
        <v>0</v>
      </c>
      <c r="F759" s="500"/>
      <c r="H759" s="396"/>
    </row>
    <row r="760" spans="1:8" ht="12.75" customHeight="1">
      <c r="A760" s="75">
        <v>3428</v>
      </c>
      <c r="B760" s="462" t="s">
        <v>7</v>
      </c>
      <c r="C760" s="368"/>
      <c r="D760" s="1133"/>
      <c r="E760" s="423"/>
      <c r="F760" s="451"/>
      <c r="H760" s="396"/>
    </row>
    <row r="761" spans="1:8" ht="12.75" customHeight="1">
      <c r="A761" s="371"/>
      <c r="B761" s="372" t="s">
        <v>115</v>
      </c>
      <c r="C761" s="300"/>
      <c r="D761" s="1134"/>
      <c r="E761" s="423"/>
      <c r="F761" s="451"/>
      <c r="H761" s="396"/>
    </row>
    <row r="762" spans="1:8" ht="12.75" customHeight="1">
      <c r="A762" s="371"/>
      <c r="B762" s="183" t="s">
        <v>300</v>
      </c>
      <c r="C762" s="300"/>
      <c r="D762" s="1134"/>
      <c r="E762" s="423"/>
      <c r="F762" s="451"/>
      <c r="H762" s="396"/>
    </row>
    <row r="763" spans="1:8" ht="12.75" customHeight="1">
      <c r="A763" s="371"/>
      <c r="B763" s="373" t="s">
        <v>286</v>
      </c>
      <c r="C763" s="300">
        <v>3000</v>
      </c>
      <c r="D763" s="1134">
        <v>3000</v>
      </c>
      <c r="E763" s="1224">
        <f>SUM(D763/C763)</f>
        <v>1</v>
      </c>
      <c r="F763" s="576"/>
      <c r="H763" s="396"/>
    </row>
    <row r="764" spans="1:8" ht="12.75" customHeight="1">
      <c r="A764" s="371"/>
      <c r="B764" s="301" t="s">
        <v>120</v>
      </c>
      <c r="C764" s="300"/>
      <c r="D764" s="1134"/>
      <c r="E764" s="423"/>
      <c r="F764" s="575"/>
      <c r="H764" s="396"/>
    </row>
    <row r="765" spans="1:8" ht="12.75" customHeight="1">
      <c r="A765" s="371"/>
      <c r="B765" s="301" t="s">
        <v>295</v>
      </c>
      <c r="C765" s="300"/>
      <c r="D765" s="1134"/>
      <c r="E765" s="423"/>
      <c r="F765" s="451"/>
      <c r="H765" s="396"/>
    </row>
    <row r="766" spans="1:8" ht="12.75" customHeight="1" thickBot="1">
      <c r="A766" s="371"/>
      <c r="B766" s="435" t="s">
        <v>88</v>
      </c>
      <c r="C766" s="376"/>
      <c r="D766" s="1067"/>
      <c r="E766" s="1225"/>
      <c r="F766" s="469"/>
      <c r="H766" s="396"/>
    </row>
    <row r="767" spans="1:8" ht="12.75" customHeight="1" thickBot="1">
      <c r="A767" s="383"/>
      <c r="B767" s="439" t="s">
        <v>137</v>
      </c>
      <c r="C767" s="1085">
        <f>SUM(C761:C766)</f>
        <v>3000</v>
      </c>
      <c r="D767" s="1085">
        <f>SUM(D761:D766)</f>
        <v>3000</v>
      </c>
      <c r="E767" s="1226">
        <f>SUM(D767/C767)</f>
        <v>1</v>
      </c>
      <c r="F767" s="455"/>
      <c r="H767" s="396"/>
    </row>
    <row r="768" spans="1:8" ht="12.75" customHeight="1">
      <c r="A768" s="449">
        <v>3429</v>
      </c>
      <c r="B768" s="426" t="s">
        <v>29</v>
      </c>
      <c r="C768" s="427"/>
      <c r="D768" s="1125"/>
      <c r="E768" s="423"/>
      <c r="F768" s="472"/>
      <c r="H768" s="396"/>
    </row>
    <row r="769" spans="1:8" ht="12.75" customHeight="1">
      <c r="A769" s="445"/>
      <c r="B769" s="430" t="s">
        <v>115</v>
      </c>
      <c r="C769" s="444"/>
      <c r="D769" s="1124"/>
      <c r="E769" s="423"/>
      <c r="F769" s="472"/>
      <c r="H769" s="396"/>
    </row>
    <row r="770" spans="1:8" ht="12.75" customHeight="1">
      <c r="A770" s="445"/>
      <c r="B770" s="432" t="s">
        <v>300</v>
      </c>
      <c r="C770" s="444"/>
      <c r="D770" s="1124"/>
      <c r="E770" s="423"/>
      <c r="F770" s="472"/>
      <c r="H770" s="396"/>
    </row>
    <row r="771" spans="1:8" ht="12.75" customHeight="1">
      <c r="A771" s="445"/>
      <c r="B771" s="433" t="s">
        <v>286</v>
      </c>
      <c r="C771" s="444">
        <v>2500</v>
      </c>
      <c r="D771" s="1124">
        <v>2500</v>
      </c>
      <c r="E771" s="1224">
        <f>SUM(D771/C771)</f>
        <v>1</v>
      </c>
      <c r="F771" s="576"/>
      <c r="H771" s="396"/>
    </row>
    <row r="772" spans="1:8" ht="12.75" customHeight="1">
      <c r="A772" s="445"/>
      <c r="B772" s="434" t="s">
        <v>120</v>
      </c>
      <c r="C772" s="444"/>
      <c r="D772" s="1124"/>
      <c r="E772" s="423"/>
      <c r="F772" s="451"/>
      <c r="H772" s="396"/>
    </row>
    <row r="773" spans="1:8" ht="12.75" customHeight="1">
      <c r="A773" s="445"/>
      <c r="B773" s="434" t="s">
        <v>295</v>
      </c>
      <c r="C773" s="444"/>
      <c r="D773" s="1124"/>
      <c r="E773" s="423"/>
      <c r="F773" s="472"/>
      <c r="H773" s="396"/>
    </row>
    <row r="774" spans="1:8" ht="12.75" customHeight="1" thickBot="1">
      <c r="A774" s="445"/>
      <c r="B774" s="435" t="s">
        <v>88</v>
      </c>
      <c r="C774" s="763"/>
      <c r="D774" s="1143"/>
      <c r="E774" s="1225"/>
      <c r="F774" s="499"/>
      <c r="H774" s="396"/>
    </row>
    <row r="775" spans="1:8" ht="12.75" customHeight="1" thickBot="1">
      <c r="A775" s="447"/>
      <c r="B775" s="439" t="s">
        <v>137</v>
      </c>
      <c r="C775" s="1086">
        <f>SUM(C769:C774)</f>
        <v>2500</v>
      </c>
      <c r="D775" s="1086">
        <f>SUM(D769:D774)</f>
        <v>2500</v>
      </c>
      <c r="E775" s="1226">
        <f>SUM(D775/C775)</f>
        <v>1</v>
      </c>
      <c r="F775" s="500"/>
      <c r="H775" s="396"/>
    </row>
    <row r="776" spans="1:8" ht="12.75" customHeight="1">
      <c r="A776" s="449">
        <v>3431</v>
      </c>
      <c r="B776" s="426" t="s">
        <v>173</v>
      </c>
      <c r="C776" s="427"/>
      <c r="D776" s="1125"/>
      <c r="E776" s="423"/>
      <c r="F776" s="472"/>
      <c r="H776" s="396"/>
    </row>
    <row r="777" spans="1:8" ht="12.75" customHeight="1">
      <c r="A777" s="445"/>
      <c r="B777" s="430" t="s">
        <v>115</v>
      </c>
      <c r="C777" s="444"/>
      <c r="D777" s="1124"/>
      <c r="E777" s="423"/>
      <c r="F777" s="472"/>
      <c r="H777" s="396"/>
    </row>
    <row r="778" spans="1:8" ht="12.75" customHeight="1">
      <c r="A778" s="445"/>
      <c r="B778" s="432" t="s">
        <v>300</v>
      </c>
      <c r="C778" s="444"/>
      <c r="D778" s="1124"/>
      <c r="E778" s="423"/>
      <c r="F778" s="472"/>
      <c r="H778" s="396"/>
    </row>
    <row r="779" spans="1:8" ht="12.75" customHeight="1">
      <c r="A779" s="445"/>
      <c r="B779" s="433" t="s">
        <v>286</v>
      </c>
      <c r="C779" s="444">
        <v>5000</v>
      </c>
      <c r="D779" s="1124">
        <v>5000</v>
      </c>
      <c r="E779" s="1224">
        <f>SUM(D779/C779)</f>
        <v>1</v>
      </c>
      <c r="F779" s="576"/>
      <c r="H779" s="396"/>
    </row>
    <row r="780" spans="1:8" ht="12.75" customHeight="1">
      <c r="A780" s="445"/>
      <c r="B780" s="434" t="s">
        <v>120</v>
      </c>
      <c r="C780" s="444"/>
      <c r="D780" s="1124"/>
      <c r="E780" s="423"/>
      <c r="F780" s="472"/>
      <c r="H780" s="396"/>
    </row>
    <row r="781" spans="1:8" ht="12.75" customHeight="1">
      <c r="A781" s="445"/>
      <c r="B781" s="434" t="s">
        <v>295</v>
      </c>
      <c r="C781" s="444"/>
      <c r="D781" s="1124"/>
      <c r="E781" s="423"/>
      <c r="F781" s="472"/>
      <c r="H781" s="396"/>
    </row>
    <row r="782" spans="1:8" ht="12.75" customHeight="1" thickBot="1">
      <c r="A782" s="445"/>
      <c r="B782" s="435" t="s">
        <v>88</v>
      </c>
      <c r="C782" s="763"/>
      <c r="D782" s="1143"/>
      <c r="E782" s="1225"/>
      <c r="F782" s="499"/>
      <c r="H782" s="396"/>
    </row>
    <row r="783" spans="1:8" ht="12.75" customHeight="1" thickBot="1">
      <c r="A783" s="447"/>
      <c r="B783" s="439" t="s">
        <v>137</v>
      </c>
      <c r="C783" s="1086">
        <f>SUM(C777:C782)</f>
        <v>5000</v>
      </c>
      <c r="D783" s="1086">
        <f>SUM(D777:D782)</f>
        <v>5000</v>
      </c>
      <c r="E783" s="1226">
        <f>SUM(D783/C783)</f>
        <v>1</v>
      </c>
      <c r="F783" s="500"/>
      <c r="H783" s="396"/>
    </row>
    <row r="784" spans="1:8" ht="12.75" customHeight="1">
      <c r="A784" s="449">
        <v>3432</v>
      </c>
      <c r="B784" s="426" t="s">
        <v>384</v>
      </c>
      <c r="C784" s="427"/>
      <c r="D784" s="1125"/>
      <c r="E784" s="423"/>
      <c r="F784" s="472"/>
      <c r="H784" s="396"/>
    </row>
    <row r="785" spans="1:8" ht="12.75" customHeight="1">
      <c r="A785" s="445"/>
      <c r="B785" s="430" t="s">
        <v>115</v>
      </c>
      <c r="C785" s="444"/>
      <c r="D785" s="1124"/>
      <c r="E785" s="423"/>
      <c r="F785" s="472"/>
      <c r="H785" s="396"/>
    </row>
    <row r="786" spans="1:8" ht="12.75" customHeight="1">
      <c r="A786" s="445"/>
      <c r="B786" s="432" t="s">
        <v>300</v>
      </c>
      <c r="C786" s="444"/>
      <c r="D786" s="1124"/>
      <c r="E786" s="423"/>
      <c r="F786" s="576"/>
      <c r="H786" s="396"/>
    </row>
    <row r="787" spans="1:8" ht="12.75" customHeight="1">
      <c r="A787" s="445"/>
      <c r="B787" s="433" t="s">
        <v>286</v>
      </c>
      <c r="C787" s="444">
        <v>5000</v>
      </c>
      <c r="D787" s="1124">
        <v>5000</v>
      </c>
      <c r="E787" s="1224">
        <f>SUM(D787/C787)</f>
        <v>1</v>
      </c>
      <c r="F787" s="576"/>
      <c r="H787" s="396"/>
    </row>
    <row r="788" spans="1:8" ht="12.75" customHeight="1">
      <c r="A788" s="445"/>
      <c r="B788" s="434" t="s">
        <v>120</v>
      </c>
      <c r="C788" s="444"/>
      <c r="D788" s="1124"/>
      <c r="E788" s="423"/>
      <c r="F788" s="451"/>
      <c r="H788" s="396"/>
    </row>
    <row r="789" spans="1:8" ht="12.75" customHeight="1">
      <c r="A789" s="445"/>
      <c r="B789" s="434" t="s">
        <v>295</v>
      </c>
      <c r="C789" s="444"/>
      <c r="D789" s="1124"/>
      <c r="E789" s="423"/>
      <c r="F789" s="472"/>
      <c r="H789" s="396"/>
    </row>
    <row r="790" spans="1:8" ht="12.75" customHeight="1" thickBot="1">
      <c r="A790" s="445"/>
      <c r="B790" s="435" t="s">
        <v>88</v>
      </c>
      <c r="C790" s="763"/>
      <c r="D790" s="1143"/>
      <c r="E790" s="1225"/>
      <c r="F790" s="499"/>
      <c r="H790" s="396"/>
    </row>
    <row r="791" spans="1:8" ht="12.75" customHeight="1" thickBot="1">
      <c r="A791" s="447"/>
      <c r="B791" s="439" t="s">
        <v>137</v>
      </c>
      <c r="C791" s="1086">
        <f>SUM(C785:C790)</f>
        <v>5000</v>
      </c>
      <c r="D791" s="1086">
        <f>SUM(D785:D790)</f>
        <v>5000</v>
      </c>
      <c r="E791" s="1228">
        <f>SUM(D791/C791)</f>
        <v>1</v>
      </c>
      <c r="F791" s="500"/>
      <c r="H791" s="396"/>
    </row>
    <row r="792" spans="1:8" ht="12.75" customHeight="1">
      <c r="A792" s="449">
        <v>3433</v>
      </c>
      <c r="B792" s="426" t="s">
        <v>494</v>
      </c>
      <c r="C792" s="427"/>
      <c r="D792" s="1125"/>
      <c r="E792" s="423"/>
      <c r="F792" s="472"/>
      <c r="H792" s="396"/>
    </row>
    <row r="793" spans="1:8" ht="12.75" customHeight="1">
      <c r="A793" s="445"/>
      <c r="B793" s="430" t="s">
        <v>115</v>
      </c>
      <c r="C793" s="444"/>
      <c r="D793" s="1124"/>
      <c r="E793" s="423"/>
      <c r="F793" s="472"/>
      <c r="H793" s="396"/>
    </row>
    <row r="794" spans="1:8" ht="12.75" customHeight="1">
      <c r="A794" s="445"/>
      <c r="B794" s="432" t="s">
        <v>300</v>
      </c>
      <c r="C794" s="444"/>
      <c r="D794" s="1124"/>
      <c r="E794" s="423"/>
      <c r="F794" s="472"/>
      <c r="H794" s="396"/>
    </row>
    <row r="795" spans="1:8" ht="12.75" customHeight="1">
      <c r="A795" s="445"/>
      <c r="B795" s="433" t="s">
        <v>286</v>
      </c>
      <c r="C795" s="444">
        <v>3000</v>
      </c>
      <c r="D795" s="1124"/>
      <c r="E795" s="1224">
        <f>SUM(D795/C795)</f>
        <v>0</v>
      </c>
      <c r="F795" s="576"/>
      <c r="H795" s="396"/>
    </row>
    <row r="796" spans="1:8" ht="12.75" customHeight="1">
      <c r="A796" s="445"/>
      <c r="B796" s="434" t="s">
        <v>120</v>
      </c>
      <c r="C796" s="444"/>
      <c r="D796" s="1124"/>
      <c r="E796" s="423"/>
      <c r="F796" s="451"/>
      <c r="H796" s="396"/>
    </row>
    <row r="797" spans="1:8" ht="12.75" customHeight="1">
      <c r="A797" s="445"/>
      <c r="B797" s="434" t="s">
        <v>295</v>
      </c>
      <c r="C797" s="444"/>
      <c r="D797" s="1124"/>
      <c r="E797" s="423"/>
      <c r="F797" s="472"/>
      <c r="H797" s="396"/>
    </row>
    <row r="798" spans="1:8" ht="12.75" customHeight="1">
      <c r="A798" s="445"/>
      <c r="B798" s="434" t="s">
        <v>120</v>
      </c>
      <c r="C798" s="444"/>
      <c r="D798" s="1124"/>
      <c r="E798" s="423"/>
      <c r="F798" s="482"/>
      <c r="H798" s="396"/>
    </row>
    <row r="799" spans="1:8" ht="12.75" customHeight="1" thickBot="1">
      <c r="A799" s="445"/>
      <c r="B799" s="435" t="s">
        <v>88</v>
      </c>
      <c r="C799" s="763"/>
      <c r="D799" s="1143"/>
      <c r="E799" s="1225"/>
      <c r="F799" s="499"/>
      <c r="H799" s="396"/>
    </row>
    <row r="800" spans="1:8" ht="12.75" customHeight="1" thickBot="1">
      <c r="A800" s="447"/>
      <c r="B800" s="439" t="s">
        <v>137</v>
      </c>
      <c r="C800" s="1086">
        <f>SUM(C793:C799)</f>
        <v>3000</v>
      </c>
      <c r="D800" s="1086">
        <f>SUM(D793:D799)</f>
        <v>0</v>
      </c>
      <c r="E800" s="1226">
        <f>SUM(D800/C800)</f>
        <v>0</v>
      </c>
      <c r="F800" s="500"/>
      <c r="H800" s="396"/>
    </row>
    <row r="801" spans="1:8" ht="12.75" customHeight="1">
      <c r="A801" s="449">
        <v>3434</v>
      </c>
      <c r="B801" s="426" t="s">
        <v>385</v>
      </c>
      <c r="C801" s="427"/>
      <c r="D801" s="1125"/>
      <c r="E801" s="423"/>
      <c r="F801" s="472"/>
      <c r="H801" s="396"/>
    </row>
    <row r="802" spans="1:8" ht="12.75" customHeight="1">
      <c r="A802" s="445"/>
      <c r="B802" s="430" t="s">
        <v>115</v>
      </c>
      <c r="C802" s="444"/>
      <c r="D802" s="1124"/>
      <c r="E802" s="423"/>
      <c r="F802" s="472"/>
      <c r="H802" s="396"/>
    </row>
    <row r="803" spans="1:8" ht="12.75" customHeight="1">
      <c r="A803" s="445"/>
      <c r="B803" s="432" t="s">
        <v>300</v>
      </c>
      <c r="C803" s="444"/>
      <c r="D803" s="1124"/>
      <c r="E803" s="423"/>
      <c r="F803" s="576"/>
      <c r="H803" s="396"/>
    </row>
    <row r="804" spans="1:8" ht="12.75" customHeight="1">
      <c r="A804" s="445"/>
      <c r="B804" s="433" t="s">
        <v>286</v>
      </c>
      <c r="C804" s="444">
        <v>3300</v>
      </c>
      <c r="D804" s="1124"/>
      <c r="E804" s="1224">
        <f>SUM(D804/C804)</f>
        <v>0</v>
      </c>
      <c r="F804" s="576"/>
      <c r="H804" s="396"/>
    </row>
    <row r="805" spans="1:8" ht="12.75" customHeight="1">
      <c r="A805" s="445"/>
      <c r="B805" s="434" t="s">
        <v>120</v>
      </c>
      <c r="C805" s="444"/>
      <c r="D805" s="1124"/>
      <c r="E805" s="423"/>
      <c r="F805" s="451"/>
      <c r="H805" s="396"/>
    </row>
    <row r="806" spans="1:8" ht="12.75" customHeight="1">
      <c r="A806" s="445"/>
      <c r="B806" s="434" t="s">
        <v>295</v>
      </c>
      <c r="C806" s="444"/>
      <c r="D806" s="1124"/>
      <c r="E806" s="423"/>
      <c r="F806" s="472"/>
      <c r="H806" s="396"/>
    </row>
    <row r="807" spans="1:8" ht="12.75" customHeight="1" thickBot="1">
      <c r="A807" s="445"/>
      <c r="B807" s="435" t="s">
        <v>88</v>
      </c>
      <c r="C807" s="763"/>
      <c r="D807" s="1143"/>
      <c r="E807" s="1225"/>
      <c r="F807" s="499"/>
      <c r="H807" s="396"/>
    </row>
    <row r="808" spans="1:8" ht="12.75" customHeight="1" thickBot="1">
      <c r="A808" s="447"/>
      <c r="B808" s="439" t="s">
        <v>137</v>
      </c>
      <c r="C808" s="1086">
        <f>SUM(C802:C807)</f>
        <v>3300</v>
      </c>
      <c r="D808" s="1086">
        <f>SUM(D802:D807)</f>
        <v>0</v>
      </c>
      <c r="E808" s="1226">
        <f>SUM(D808/C808)</f>
        <v>0</v>
      </c>
      <c r="F808" s="500"/>
      <c r="H808" s="396"/>
    </row>
    <row r="809" spans="1:8" ht="12" customHeight="1">
      <c r="A809" s="449">
        <v>3435</v>
      </c>
      <c r="B809" s="459" t="s">
        <v>386</v>
      </c>
      <c r="C809" s="427"/>
      <c r="D809" s="1125"/>
      <c r="E809" s="423"/>
      <c r="F809" s="502"/>
      <c r="H809" s="396"/>
    </row>
    <row r="810" spans="1:8" ht="12.75" customHeight="1">
      <c r="A810" s="449"/>
      <c r="B810" s="430" t="s">
        <v>115</v>
      </c>
      <c r="C810" s="427"/>
      <c r="D810" s="1125"/>
      <c r="E810" s="423"/>
      <c r="F810" s="503"/>
      <c r="H810" s="396"/>
    </row>
    <row r="811" spans="1:8" ht="12.75" customHeight="1">
      <c r="A811" s="449"/>
      <c r="B811" s="432" t="s">
        <v>300</v>
      </c>
      <c r="C811" s="427"/>
      <c r="D811" s="1125"/>
      <c r="E811" s="423"/>
      <c r="F811" s="576"/>
      <c r="H811" s="396"/>
    </row>
    <row r="812" spans="1:8" ht="12.75" customHeight="1">
      <c r="A812" s="449"/>
      <c r="B812" s="433" t="s">
        <v>286</v>
      </c>
      <c r="C812" s="444">
        <v>1500</v>
      </c>
      <c r="D812" s="1124"/>
      <c r="E812" s="1224">
        <f>SUM(D812/C812)</f>
        <v>0</v>
      </c>
      <c r="F812" s="576"/>
      <c r="H812" s="396"/>
    </row>
    <row r="813" spans="1:8" ht="12.75" customHeight="1">
      <c r="A813" s="449"/>
      <c r="B813" s="434" t="s">
        <v>120</v>
      </c>
      <c r="C813" s="444"/>
      <c r="D813" s="1124"/>
      <c r="E813" s="423"/>
      <c r="F813" s="482"/>
      <c r="H813" s="396"/>
    </row>
    <row r="814" spans="1:8" ht="12.75" customHeight="1">
      <c r="A814" s="449"/>
      <c r="B814" s="434" t="s">
        <v>295</v>
      </c>
      <c r="C814" s="427"/>
      <c r="D814" s="1125"/>
      <c r="E814" s="423"/>
      <c r="F814" s="503"/>
      <c r="H814" s="396"/>
    </row>
    <row r="815" spans="1:8" ht="14.25" customHeight="1" thickBot="1">
      <c r="A815" s="449"/>
      <c r="B815" s="435" t="s">
        <v>88</v>
      </c>
      <c r="C815" s="834"/>
      <c r="D815" s="1144"/>
      <c r="E815" s="1225"/>
      <c r="F815" s="503"/>
      <c r="H815" s="396"/>
    </row>
    <row r="816" spans="1:8" ht="14.25" customHeight="1" thickBot="1">
      <c r="A816" s="447"/>
      <c r="B816" s="439" t="s">
        <v>137</v>
      </c>
      <c r="C816" s="1086">
        <f>SUM(C810:C815)</f>
        <v>1500</v>
      </c>
      <c r="D816" s="1086">
        <f>SUM(D810:D815)</f>
        <v>0</v>
      </c>
      <c r="E816" s="1226">
        <f>SUM(D816/C816)</f>
        <v>0</v>
      </c>
      <c r="F816" s="500"/>
      <c r="H816" s="396"/>
    </row>
    <row r="817" spans="1:8" ht="12.75" customHeight="1">
      <c r="A817" s="449">
        <v>3451</v>
      </c>
      <c r="B817" s="426" t="s">
        <v>135</v>
      </c>
      <c r="C817" s="427"/>
      <c r="D817" s="1125"/>
      <c r="E817" s="423"/>
      <c r="F817" s="482"/>
      <c r="H817" s="396"/>
    </row>
    <row r="818" spans="1:8" ht="12.75" customHeight="1">
      <c r="A818" s="445"/>
      <c r="B818" s="430" t="s">
        <v>115</v>
      </c>
      <c r="C818" s="444"/>
      <c r="D818" s="1124"/>
      <c r="E818" s="423"/>
      <c r="F818" s="472"/>
      <c r="H818" s="396"/>
    </row>
    <row r="819" spans="1:8" ht="12.75" customHeight="1">
      <c r="A819" s="445"/>
      <c r="B819" s="432" t="s">
        <v>300</v>
      </c>
      <c r="C819" s="444"/>
      <c r="D819" s="1124"/>
      <c r="E819" s="423"/>
      <c r="F819" s="471"/>
      <c r="H819" s="396"/>
    </row>
    <row r="820" spans="1:8" ht="12.75" customHeight="1">
      <c r="A820" s="445"/>
      <c r="B820" s="433" t="s">
        <v>286</v>
      </c>
      <c r="C820" s="444">
        <v>1200</v>
      </c>
      <c r="D820" s="1124">
        <v>1500</v>
      </c>
      <c r="E820" s="1224">
        <f>SUM(D820/C820)</f>
        <v>1.25</v>
      </c>
      <c r="F820" s="582"/>
      <c r="H820" s="396"/>
    </row>
    <row r="821" spans="1:8" ht="12.75" customHeight="1">
      <c r="A821" s="445"/>
      <c r="B821" s="434" t="s">
        <v>120</v>
      </c>
      <c r="C821" s="444"/>
      <c r="D821" s="1124"/>
      <c r="E821" s="423"/>
      <c r="F821" s="582"/>
      <c r="H821" s="396"/>
    </row>
    <row r="822" spans="1:8" ht="12.75" customHeight="1">
      <c r="A822" s="445"/>
      <c r="B822" s="434" t="s">
        <v>295</v>
      </c>
      <c r="C822" s="444"/>
      <c r="D822" s="1124"/>
      <c r="E822" s="423"/>
      <c r="F822" s="472"/>
      <c r="H822" s="396"/>
    </row>
    <row r="823" spans="1:8" ht="12.75" customHeight="1" thickBot="1">
      <c r="A823" s="445"/>
      <c r="B823" s="435" t="s">
        <v>88</v>
      </c>
      <c r="C823" s="763"/>
      <c r="D823" s="1143"/>
      <c r="E823" s="1225"/>
      <c r="F823" s="499"/>
      <c r="H823" s="396"/>
    </row>
    <row r="824" spans="1:8" ht="12.75" customHeight="1" thickBot="1">
      <c r="A824" s="447"/>
      <c r="B824" s="439" t="s">
        <v>137</v>
      </c>
      <c r="C824" s="1086">
        <f>SUM(C818:C823)</f>
        <v>1200</v>
      </c>
      <c r="D824" s="1086">
        <f>SUM(D818:D823)</f>
        <v>1500</v>
      </c>
      <c r="E824" s="1226">
        <f>SUM(D824/C824)</f>
        <v>1.25</v>
      </c>
      <c r="F824" s="500"/>
      <c r="H824" s="396"/>
    </row>
    <row r="825" spans="1:8" ht="12.75" customHeight="1">
      <c r="A825" s="449">
        <v>3452</v>
      </c>
      <c r="B825" s="426" t="s">
        <v>1096</v>
      </c>
      <c r="C825" s="427"/>
      <c r="D825" s="1125"/>
      <c r="E825" s="423"/>
      <c r="F825" s="472"/>
      <c r="H825" s="396"/>
    </row>
    <row r="826" spans="1:8" ht="12.75" customHeight="1">
      <c r="A826" s="445"/>
      <c r="B826" s="430" t="s">
        <v>115</v>
      </c>
      <c r="C826" s="444"/>
      <c r="D826" s="1124"/>
      <c r="E826" s="423"/>
      <c r="F826" s="472"/>
      <c r="H826" s="396"/>
    </row>
    <row r="827" spans="1:8" ht="12.75" customHeight="1">
      <c r="A827" s="445"/>
      <c r="B827" s="432" t="s">
        <v>300</v>
      </c>
      <c r="C827" s="444"/>
      <c r="D827" s="1124"/>
      <c r="E827" s="423"/>
      <c r="F827" s="471"/>
      <c r="H827" s="396"/>
    </row>
    <row r="828" spans="1:8" ht="10.5" customHeight="1">
      <c r="A828" s="445"/>
      <c r="B828" s="433" t="s">
        <v>286</v>
      </c>
      <c r="C828" s="444">
        <v>1000</v>
      </c>
      <c r="D828" s="1124">
        <v>1000</v>
      </c>
      <c r="E828" s="1224">
        <f>SUM(D828/C828)</f>
        <v>1</v>
      </c>
      <c r="F828" s="471"/>
      <c r="H828" s="396"/>
    </row>
    <row r="829" spans="1:8" ht="10.5" customHeight="1">
      <c r="A829" s="445"/>
      <c r="B829" s="434" t="s">
        <v>120</v>
      </c>
      <c r="C829" s="444"/>
      <c r="D829" s="1124"/>
      <c r="E829" s="423"/>
      <c r="F829" s="472"/>
      <c r="H829" s="396"/>
    </row>
    <row r="830" spans="1:8" ht="10.5" customHeight="1">
      <c r="A830" s="445"/>
      <c r="B830" s="434" t="s">
        <v>295</v>
      </c>
      <c r="C830" s="444"/>
      <c r="D830" s="1124"/>
      <c r="E830" s="423"/>
      <c r="F830" s="503"/>
      <c r="H830" s="396"/>
    </row>
    <row r="831" spans="1:8" ht="12.75" customHeight="1" thickBot="1">
      <c r="A831" s="445"/>
      <c r="B831" s="435" t="s">
        <v>255</v>
      </c>
      <c r="C831" s="760"/>
      <c r="D831" s="1139"/>
      <c r="E831" s="1229"/>
      <c r="F831" s="499"/>
      <c r="H831" s="396"/>
    </row>
    <row r="832" spans="1:8" ht="12.75" customHeight="1" thickBot="1">
      <c r="A832" s="447"/>
      <c r="B832" s="439" t="s">
        <v>137</v>
      </c>
      <c r="C832" s="1086">
        <f>SUM(C826:C831)</f>
        <v>1000</v>
      </c>
      <c r="D832" s="1086">
        <f>SUM(D826:D831)</f>
        <v>1000</v>
      </c>
      <c r="E832" s="1230">
        <f>SUM(D832/C832)</f>
        <v>1</v>
      </c>
      <c r="F832" s="500"/>
      <c r="H832" s="396"/>
    </row>
    <row r="833" spans="1:8" ht="12" customHeight="1">
      <c r="A833" s="360">
        <v>3600</v>
      </c>
      <c r="B833" s="462" t="s">
        <v>54</v>
      </c>
      <c r="C833" s="368"/>
      <c r="D833" s="1133"/>
      <c r="E833" s="423"/>
      <c r="F833" s="450"/>
      <c r="H833" s="396"/>
    </row>
    <row r="834" spans="1:8" ht="12" customHeight="1">
      <c r="A834" s="360"/>
      <c r="B834" s="391" t="s">
        <v>70</v>
      </c>
      <c r="C834" s="368"/>
      <c r="D834" s="1133"/>
      <c r="E834" s="423"/>
      <c r="F834" s="450"/>
      <c r="H834" s="396"/>
    </row>
    <row r="835" spans="1:8" ht="12" customHeight="1">
      <c r="A835" s="294"/>
      <c r="B835" s="372" t="s">
        <v>115</v>
      </c>
      <c r="C835" s="300">
        <f>SUM(C11+C36+C44+C53+C63+C79+C106+C114+C122+C130+C139+C147+C156+C164+C172+C199+C207+C215+C223+C232+C240+C249+C257+C265+C284+C292+C300+C308+C316+C325+C342+C350+C385+C393+C401+C450+C459+C467+C507+C515+C523+C532+C540+C548+C556+C564+C572+C596+C604+C613+C621+C629+C637+C663+C671+C679+C688+C696+C713+C721+C729+C737+C745+C753+C761+C769+C777+C785+C793+C802+C810+C818+C826+C180+C653+C705+C645)</f>
        <v>200672</v>
      </c>
      <c r="D835" s="1134">
        <f>SUM(D11+D36+D44+D53+D63+D79+D106+D114+D122+D130+D139+D147+D156+D164+D172+D199+D207+D215+D223+D232+D240+D249+D257+D265+D284+D292+D300+D308+D316+D325+D342+D350+D385+D393+D401+D450+D459+D467+D507+D515+D523+D532+D540+D548+D556+D564+D572+D596+D604+D613+D621+D629+D637+D663+D671+D679+D688+D696+D713+D721+D729+D737+D745+D753+D761+D769+D777+D785+D793+D802+D810+D818+D826+D180+D653+D705+D645)</f>
        <v>214739</v>
      </c>
      <c r="E835" s="1224">
        <f aca="true" t="shared" si="0" ref="E835:E840">SUM(D835/C835)</f>
        <v>1.070099465794929</v>
      </c>
      <c r="F835" s="424"/>
      <c r="H835" s="396"/>
    </row>
    <row r="836" spans="1:8" ht="12" customHeight="1">
      <c r="A836" s="294"/>
      <c r="B836" s="301" t="s">
        <v>110</v>
      </c>
      <c r="C836" s="300">
        <f>SUM(C12+C37+C45+C54+C64+C80+C107+C115+C123+C131+C140+C148+C157+C165+C173+C200+C208+C216+C224+C233+C241+C250+C258+C266+C285+C293+C301+C309+C317+C326+C343+C351+C386+C394+C402+C451+C460+C468+C508+C516+C524+C533+C541+C549+C557+C565+C573+C597+C605+C614+C622+C630+C638+C664+C672+C680+C689+C697+C714+C722+C730+C738+C746+C754+C762+C770+C778+C786+C794+C803+C811+C819+C827+C181+C654+C706+C646)</f>
        <v>57107</v>
      </c>
      <c r="D836" s="1134">
        <f>SUM(D12+D37+D45+D54+D64+D80+D107+D115+D123+D131+D140+D148+D157+D165+D173+D200+D208+D216+D224+D233+D241+D250+D258+D266+D285+D293+D301+D309+D317+D326+D343+D351+D386+D394+D402+D451+D460+D468+D508+D516+D524+D533+D541+D549+D557+D565+D573+D597+D605+D614+D622+D630+D638+D664+D672+D680+D689+D697+D714+D722+D730+D738+D746+D754+D762+D770+D778+D786+D794+D803+D811+D819+D827+D181+D654+D706+D646)</f>
        <v>51961</v>
      </c>
      <c r="E836" s="1224">
        <f t="shared" si="0"/>
        <v>0.909888455005516</v>
      </c>
      <c r="F836" s="424"/>
      <c r="H836" s="396"/>
    </row>
    <row r="837" spans="1:8" ht="12" customHeight="1">
      <c r="A837" s="294"/>
      <c r="B837" s="301" t="s">
        <v>297</v>
      </c>
      <c r="C837" s="300">
        <f>SUM(C13+C38+C46+C55+C65+C81+C108+C116+C124+C132+C141+C149+C158+C166+C174+C201+C209+C217+C225+C234+C242+C251+C259+C267+C286+C294+C302+C310+C318+C327+C344+C352+C387+C395+C403+C452+C461+C469+C509+C517+C525+C534+C542+C550+C558+C566+C574+C598+C606+C615+C623+C631+C639+C665+C673+C681+C690+C698+C715+C723+C731+C739+C747+C755+C763+C771+C779+C787+C795+C804+C812+C820+C828+C582+C647+C655+C419+C411+C435+C182+C369+C443+C91+C707+C73+C477+C335+C21+C99+C191)</f>
        <v>3791752</v>
      </c>
      <c r="D837" s="1134">
        <f>SUM(D13+D38+D46+D55+D65+D81+D108+D116+D124+D132+D141+D149+D158+D166+D174+D201+D209+D217+D225+D234+D242+D251+D259+D267+D286+D294+D302+D310+D318+D327+D344+D352+D387+D395+D403+D452+D461+D469+D509+D517+D525+D534+D542+D550+D558+D566+D574+D598+D606+D615+D623+D631+D639+D665+D673+D681+D690+D698+D715+D723+D731+D739+D747+D755+D763+D771+D779+D787+D795+D804+D812+D820+D828+D582+D647+D655+D419+D411+D435+D182+D369+D443+D91+D707+D73+D477+D335+D21+D99+D191+D29+D485+D590)</f>
        <v>3348945</v>
      </c>
      <c r="E837" s="1224">
        <f t="shared" si="0"/>
        <v>0.8832183644921925</v>
      </c>
      <c r="F837" s="494"/>
      <c r="H837" s="396"/>
    </row>
    <row r="838" spans="1:8" ht="12" customHeight="1">
      <c r="A838" s="294"/>
      <c r="B838" s="183" t="s">
        <v>120</v>
      </c>
      <c r="C838" s="300">
        <f>SUM(C14+C39+C47+C56+C66+C82+C109+C117+C125+C133+C142+C150+C159+C167+C175+C202+C210+C218+C226+C235+C243+C252+C260+C268+C287+C295+C303+C311+C319+C328+C345+C353+C388+C396+C404+C453+C462+C470+C510+C518+C526+C535+C543+C551+C559+C567+C575+C599+C607+C616+C624+C632+C640+C666+C674+C682+C691+C699+C716+C724+C732+C740+C748+C756+C764+C772+C780+C788+C796+C805+C813+C821+C829+C361+C370+C379+C420+C412+C428+C436+C444)</f>
        <v>225950</v>
      </c>
      <c r="D838" s="1134">
        <f>SUM(D14+D39+D47+D56+D66+D82+D109+D117+D125+D133+D142+D150+D159+D167+D175+D202+D210+D218+D226+D235+D243+D252+D260+D268+D287+D295+D303+D311+D319+D328+D345+D353+D388+D396+D404+D453+D462+D470+D510+D518+D526+D535+D543+D551+D559+D567+D575+D599+D607+D616+D624+D632+D640+D666+D674+D682+D691+D699+D716+D724+D732+D740+D748+D756+D764+D772+D780+D788+D796+D805+D813+D821+D829+D361+D370+D379+D420+D412+D428+D436+D444+D486+D494+D502)</f>
        <v>268400</v>
      </c>
      <c r="E838" s="1224">
        <f t="shared" si="0"/>
        <v>1.1878734233237442</v>
      </c>
      <c r="F838" s="494"/>
      <c r="H838" s="396"/>
    </row>
    <row r="839" spans="1:8" ht="12" customHeight="1" thickBot="1">
      <c r="A839" s="294"/>
      <c r="B839" s="504" t="s">
        <v>295</v>
      </c>
      <c r="C839" s="759">
        <f>SUM(C15+C40+C48+C57+C67+C83+C110+C118+C126+C134+C143+C151+C160+C168+C176+C203+C211+C219+C227+C236+C244+C253+C261+C269+C288+C296+C304+C329+C346+C354+C380+C389+C397+C405+C454+C463+C471+C511+C519+C527+C536+C544+C552+C560+C568+C576+C600+C608+C617+C625+C633+C641+C667+C675+C683+C692+C700+C717+C725+C733+C741+C749+C757+C765+C773+C781+C789+C797+C806+C814+C822+C830+C184+C649+C657+C337)</f>
        <v>95665</v>
      </c>
      <c r="D839" s="1138">
        <f>SUM(D15+D40+D48+D57+D67+D83+D110+D118+D126+D134+D143+D151+D160+D168+D176+D203+D211+D219+D227+D236+D244+D253+D261+D269+D288+D296+D304+D329+D346+D354+D380+D389+D397+D405+D454+D463+D471+D511+D519+D527+D536+D544+D552+D560+D568+D576+D600+D608+D617+D625+D633+D641+D667+D675+D683+D692+D700+D717+D725+D733+D741+D749+D757+D765+D773+D781+D789+D797+D806+D814+D822+D830+D184+D649+D657+D337+D709+D278)</f>
        <v>74200</v>
      </c>
      <c r="E839" s="1229">
        <f t="shared" si="0"/>
        <v>0.775623268698061</v>
      </c>
      <c r="F839" s="453"/>
      <c r="H839" s="396"/>
    </row>
    <row r="840" spans="1:8" ht="12" customHeight="1" thickBot="1">
      <c r="A840" s="294"/>
      <c r="B840" s="505" t="s">
        <v>60</v>
      </c>
      <c r="C840" s="764">
        <f>SUM(C835:C839)</f>
        <v>4371146</v>
      </c>
      <c r="D840" s="1145">
        <f>SUM(D835:D839)</f>
        <v>3958245</v>
      </c>
      <c r="E840" s="1228">
        <f t="shared" si="0"/>
        <v>0.9055394168943339</v>
      </c>
      <c r="F840" s="469"/>
      <c r="H840" s="396"/>
    </row>
    <row r="841" spans="1:8" ht="12" customHeight="1">
      <c r="A841" s="294"/>
      <c r="B841" s="506" t="s">
        <v>71</v>
      </c>
      <c r="C841" s="300"/>
      <c r="D841" s="1134"/>
      <c r="E841" s="423"/>
      <c r="F841" s="450"/>
      <c r="H841" s="396"/>
    </row>
    <row r="842" spans="1:8" ht="12" customHeight="1">
      <c r="A842" s="294"/>
      <c r="B842" s="301" t="s">
        <v>250</v>
      </c>
      <c r="C842" s="300">
        <f>SUM(C228+C312+C831+C41+C212+C668+C321+C718+C94+C185+C618+C152+C634+C84+C270+C684)</f>
        <v>1000</v>
      </c>
      <c r="D842" s="1134">
        <f>SUM(D228+D312+D831+D41+D212+D668+D321+D718+D94+D185+D618+D152+D634+D84+D270+D684+D710+D32+D734)</f>
        <v>41100</v>
      </c>
      <c r="E842" s="1224">
        <f>SUM(D842/C842)</f>
        <v>41.1</v>
      </c>
      <c r="F842" s="450"/>
      <c r="H842" s="396"/>
    </row>
    <row r="843" spans="1:8" ht="12" customHeight="1">
      <c r="A843" s="294"/>
      <c r="B843" s="301" t="s">
        <v>251</v>
      </c>
      <c r="C843" s="300">
        <f>SUM(C313)</f>
        <v>0</v>
      </c>
      <c r="D843" s="1134">
        <f>SUM(D313+D85)</f>
        <v>0</v>
      </c>
      <c r="E843" s="423"/>
      <c r="F843" s="424"/>
      <c r="H843" s="396"/>
    </row>
    <row r="844" spans="1:8" ht="12" customHeight="1" thickBot="1">
      <c r="A844" s="294"/>
      <c r="B844" s="504" t="s">
        <v>328</v>
      </c>
      <c r="C844" s="759">
        <f>SUM(C68+C220+C229+C161+C347+C650+C658+C246+C726+C153+C330+C685+C186)</f>
        <v>473385</v>
      </c>
      <c r="D844" s="1138">
        <f>SUM(D68+D220+D229+D161+D347+D650+D658+D246+D726+D153+D330+D685+D186+D271+D86)</f>
        <v>236500</v>
      </c>
      <c r="E844" s="1229">
        <f>SUM(D844/C844)</f>
        <v>0.4995933542465435</v>
      </c>
      <c r="F844" s="469"/>
      <c r="H844" s="396"/>
    </row>
    <row r="845" spans="1:8" ht="12" customHeight="1" thickBot="1">
      <c r="A845" s="294"/>
      <c r="B845" s="505" t="s">
        <v>66</v>
      </c>
      <c r="C845" s="764">
        <f>SUM(C842:C844)</f>
        <v>474385</v>
      </c>
      <c r="D845" s="1145">
        <f>SUM(D842:D844)</f>
        <v>277600</v>
      </c>
      <c r="E845" s="1226">
        <f>SUM(D845/C845)</f>
        <v>0.5851787050602358</v>
      </c>
      <c r="F845" s="469"/>
      <c r="H845" s="396"/>
    </row>
    <row r="846" spans="1:8" ht="10.5" customHeight="1" thickBot="1">
      <c r="A846" s="362"/>
      <c r="B846" s="377" t="s">
        <v>258</v>
      </c>
      <c r="C846" s="765">
        <f>SUM(C845+C840)</f>
        <v>4845531</v>
      </c>
      <c r="D846" s="1146">
        <f>SUM(D845+D840)</f>
        <v>4235845</v>
      </c>
      <c r="E846" s="1226">
        <f>SUM(D846/C846)</f>
        <v>0.8741756063473746</v>
      </c>
      <c r="F846" s="455"/>
      <c r="H846" s="1239">
        <f>SUM(H30:H845)</f>
        <v>0</v>
      </c>
    </row>
  </sheetData>
  <sheetProtection/>
  <mergeCells count="5">
    <mergeCell ref="A1:F1"/>
    <mergeCell ref="A2:F2"/>
    <mergeCell ref="E5:E7"/>
    <mergeCell ref="C5:C7"/>
    <mergeCell ref="D5:D7"/>
  </mergeCells>
  <printOptions horizontalCentered="1"/>
  <pageMargins left="0.5905511811023623" right="0" top="0.1968503937007874" bottom="0" header="0.1968503937007874" footer="0"/>
  <pageSetup firstPageNumber="25" useFirstPageNumber="1" horizontalDpi="600" verticalDpi="600" orientation="landscape" paperSize="9" scale="84" r:id="rId1"/>
  <headerFooter alignWithMargins="0">
    <oddFooter>&amp;C&amp;P. oldal</oddFooter>
  </headerFooter>
  <rowBreaks count="17" manualBreakCount="17">
    <brk id="50" max="255" man="1"/>
    <brk id="95" max="255" man="1"/>
    <brk id="145" max="255" man="1"/>
    <brk id="196" max="255" man="1"/>
    <brk id="247" max="255" man="1"/>
    <brk id="298" max="255" man="1"/>
    <brk id="348" max="255" man="1"/>
    <brk id="399" max="255" man="1"/>
    <brk id="448" max="255" man="1"/>
    <brk id="497" max="255" man="1"/>
    <brk id="546" max="255" man="1"/>
    <brk id="594" max="255" man="1"/>
    <brk id="643" max="255" man="1"/>
    <brk id="694" max="255" man="1"/>
    <brk id="743" max="255" man="1"/>
    <brk id="791" max="255" man="1"/>
    <brk id="8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68"/>
  <sheetViews>
    <sheetView showZeros="0" zoomScale="95" zoomScaleNormal="95" zoomScalePageLayoutView="0" workbookViewId="0" topLeftCell="A1">
      <selection activeCell="D63" sqref="D63"/>
    </sheetView>
  </sheetViews>
  <sheetFormatPr defaultColWidth="9.00390625" defaultRowHeight="12.75" customHeight="1"/>
  <cols>
    <col min="1" max="1" width="6.875" style="9" customWidth="1"/>
    <col min="2" max="2" width="51.00390625" style="9" customWidth="1"/>
    <col min="3" max="4" width="13.125" style="10" customWidth="1"/>
    <col min="5" max="5" width="8.625" style="10" customWidth="1"/>
    <col min="6" max="6" width="50.875" style="9" customWidth="1"/>
    <col min="7" max="16384" width="9.125" style="9" customWidth="1"/>
  </cols>
  <sheetData>
    <row r="1" spans="1:6" ht="12.75" customHeight="1">
      <c r="A1" s="1380" t="s">
        <v>299</v>
      </c>
      <c r="B1" s="1379"/>
      <c r="C1" s="1379"/>
      <c r="D1" s="1379"/>
      <c r="E1" s="1379"/>
      <c r="F1" s="1379"/>
    </row>
    <row r="2" spans="1:6" ht="12.75" customHeight="1">
      <c r="A2" s="1378" t="s">
        <v>1091</v>
      </c>
      <c r="B2" s="1379"/>
      <c r="C2" s="1379"/>
      <c r="D2" s="1379"/>
      <c r="E2" s="1379"/>
      <c r="F2" s="1379"/>
    </row>
    <row r="3" spans="3:6" ht="12" customHeight="1">
      <c r="C3" s="68"/>
      <c r="D3" s="68"/>
      <c r="E3" s="68"/>
      <c r="F3" s="79" t="s">
        <v>183</v>
      </c>
    </row>
    <row r="4" spans="1:6" ht="12.75" customHeight="1">
      <c r="A4" s="48"/>
      <c r="B4" s="49"/>
      <c r="C4" s="1355" t="s">
        <v>1053</v>
      </c>
      <c r="D4" s="1355" t="s">
        <v>1083</v>
      </c>
      <c r="E4" s="1323" t="s">
        <v>1113</v>
      </c>
      <c r="F4" s="88" t="s">
        <v>146</v>
      </c>
    </row>
    <row r="5" spans="1:6" ht="12.75">
      <c r="A5" s="50" t="s">
        <v>281</v>
      </c>
      <c r="B5" s="87" t="s">
        <v>145</v>
      </c>
      <c r="C5" s="1368"/>
      <c r="D5" s="1368"/>
      <c r="E5" s="1376"/>
      <c r="F5" s="51" t="s">
        <v>147</v>
      </c>
    </row>
    <row r="6" spans="1:6" ht="13.5" thickBot="1">
      <c r="A6" s="52"/>
      <c r="B6" s="53"/>
      <c r="C6" s="1369"/>
      <c r="D6" s="1369"/>
      <c r="E6" s="1377"/>
      <c r="F6" s="54"/>
    </row>
    <row r="7" spans="1:6" ht="15" customHeight="1">
      <c r="A7" s="198" t="s">
        <v>165</v>
      </c>
      <c r="B7" s="199" t="s">
        <v>166</v>
      </c>
      <c r="C7" s="200" t="s">
        <v>167</v>
      </c>
      <c r="D7" s="200" t="s">
        <v>168</v>
      </c>
      <c r="E7" s="200" t="s">
        <v>169</v>
      </c>
      <c r="F7" s="200" t="s">
        <v>43</v>
      </c>
    </row>
    <row r="8" spans="1:6" ht="12.75" customHeight="1">
      <c r="A8" s="103"/>
      <c r="B8" s="85" t="s">
        <v>265</v>
      </c>
      <c r="C8" s="596"/>
      <c r="D8" s="596"/>
      <c r="E8" s="624"/>
      <c r="F8" s="625"/>
    </row>
    <row r="9" spans="1:6" ht="12.75" customHeight="1" thickBot="1">
      <c r="A9" s="42">
        <v>3911</v>
      </c>
      <c r="B9" s="35" t="s">
        <v>188</v>
      </c>
      <c r="C9" s="1090">
        <v>18400</v>
      </c>
      <c r="D9" s="1090">
        <v>18400</v>
      </c>
      <c r="E9" s="1212">
        <f>SUM(D9/C9)</f>
        <v>1</v>
      </c>
      <c r="F9" s="597"/>
    </row>
    <row r="10" spans="1:6" ht="12.75" customHeight="1" thickBot="1">
      <c r="A10" s="63">
        <v>3910</v>
      </c>
      <c r="B10" s="36" t="s">
        <v>179</v>
      </c>
      <c r="C10" s="715">
        <f>SUM(C9:C9)</f>
        <v>18400</v>
      </c>
      <c r="D10" s="1147">
        <f>SUM(D9:D9)</f>
        <v>18400</v>
      </c>
      <c r="E10" s="1231">
        <f>SUM(D10/C10)</f>
        <v>1</v>
      </c>
      <c r="F10" s="597"/>
    </row>
    <row r="11" spans="1:6" s="13" customFormat="1" ht="12.75" customHeight="1">
      <c r="A11" s="11"/>
      <c r="B11" s="38" t="s">
        <v>264</v>
      </c>
      <c r="C11" s="712"/>
      <c r="D11" s="1148"/>
      <c r="E11" s="626"/>
      <c r="F11" s="598"/>
    </row>
    <row r="12" spans="1:6" s="13" customFormat="1" ht="12.75" customHeight="1">
      <c r="A12" s="42">
        <v>3921</v>
      </c>
      <c r="B12" s="35" t="s">
        <v>493</v>
      </c>
      <c r="C12" s="713">
        <v>6000</v>
      </c>
      <c r="D12" s="1149">
        <v>6000</v>
      </c>
      <c r="E12" s="626">
        <f aca="true" t="shared" si="0" ref="E12:E19">SUM(D12/C12)</f>
        <v>1</v>
      </c>
      <c r="F12" s="599" t="s">
        <v>1127</v>
      </c>
    </row>
    <row r="13" spans="1:6" s="13" customFormat="1" ht="12.75" customHeight="1">
      <c r="A13" s="42">
        <v>3922</v>
      </c>
      <c r="B13" s="35" t="s">
        <v>492</v>
      </c>
      <c r="C13" s="713">
        <v>5000</v>
      </c>
      <c r="D13" s="1149">
        <v>8000</v>
      </c>
      <c r="E13" s="626">
        <f t="shared" si="0"/>
        <v>1.6</v>
      </c>
      <c r="F13" s="600" t="s">
        <v>1128</v>
      </c>
    </row>
    <row r="14" spans="1:6" s="13" customFormat="1" ht="12.75" customHeight="1">
      <c r="A14" s="42">
        <v>3924</v>
      </c>
      <c r="B14" s="35" t="s">
        <v>1193</v>
      </c>
      <c r="C14" s="713"/>
      <c r="D14" s="1149">
        <v>3000</v>
      </c>
      <c r="E14" s="626"/>
      <c r="F14" s="600"/>
    </row>
    <row r="15" spans="1:6" s="13" customFormat="1" ht="12.75" customHeight="1">
      <c r="A15" s="42">
        <v>3925</v>
      </c>
      <c r="B15" s="35" t="s">
        <v>26</v>
      </c>
      <c r="C15" s="713">
        <v>488720</v>
      </c>
      <c r="D15" s="1149">
        <v>808270</v>
      </c>
      <c r="E15" s="626">
        <f t="shared" si="0"/>
        <v>1.6538508757570798</v>
      </c>
      <c r="F15" s="601"/>
    </row>
    <row r="16" spans="1:6" s="13" customFormat="1" ht="12.75" customHeight="1">
      <c r="A16" s="42">
        <v>3927</v>
      </c>
      <c r="B16" s="35" t="s">
        <v>1201</v>
      </c>
      <c r="C16" s="713"/>
      <c r="D16" s="1149">
        <v>3000</v>
      </c>
      <c r="E16" s="626"/>
      <c r="F16" s="604" t="s">
        <v>1129</v>
      </c>
    </row>
    <row r="17" spans="1:6" s="13" customFormat="1" ht="12.75" customHeight="1">
      <c r="A17" s="42">
        <v>3928</v>
      </c>
      <c r="B17" s="35" t="s">
        <v>155</v>
      </c>
      <c r="C17" s="713">
        <f>SUM(C22+C18)</f>
        <v>324000</v>
      </c>
      <c r="D17" s="1149">
        <f>SUM(D22+D18)</f>
        <v>217000</v>
      </c>
      <c r="E17" s="626">
        <f t="shared" si="0"/>
        <v>0.6697530864197531</v>
      </c>
      <c r="F17" s="818" t="s">
        <v>1129</v>
      </c>
    </row>
    <row r="18" spans="1:6" s="13" customFormat="1" ht="12.75" customHeight="1">
      <c r="A18" s="42"/>
      <c r="B18" s="192" t="s">
        <v>80</v>
      </c>
      <c r="C18" s="646">
        <f>SUM(C19:C21)</f>
        <v>24000</v>
      </c>
      <c r="D18" s="1150">
        <f>SUM(D19:D21)</f>
        <v>17000</v>
      </c>
      <c r="E18" s="626">
        <f t="shared" si="0"/>
        <v>0.7083333333333334</v>
      </c>
      <c r="F18" s="419"/>
    </row>
    <row r="19" spans="1:6" s="13" customFormat="1" ht="12.75" customHeight="1">
      <c r="A19" s="42"/>
      <c r="B19" s="192" t="s">
        <v>484</v>
      </c>
      <c r="C19" s="646">
        <v>4000</v>
      </c>
      <c r="D19" s="1150">
        <v>7000</v>
      </c>
      <c r="E19" s="626">
        <f t="shared" si="0"/>
        <v>1.75</v>
      </c>
      <c r="F19" s="819"/>
    </row>
    <row r="20" spans="1:6" s="13" customFormat="1" ht="12.75" customHeight="1">
      <c r="A20" s="42"/>
      <c r="B20" s="192" t="s">
        <v>485</v>
      </c>
      <c r="C20" s="646"/>
      <c r="D20" s="1150"/>
      <c r="E20" s="626"/>
      <c r="F20" s="601"/>
    </row>
    <row r="21" spans="1:6" s="13" customFormat="1" ht="12.75" customHeight="1">
      <c r="A21" s="42"/>
      <c r="B21" s="192" t="s">
        <v>486</v>
      </c>
      <c r="C21" s="646">
        <v>20000</v>
      </c>
      <c r="D21" s="1150">
        <v>10000</v>
      </c>
      <c r="E21" s="626">
        <f>SUM(D21/C21)</f>
        <v>0.5</v>
      </c>
      <c r="F21" s="601"/>
    </row>
    <row r="22" spans="1:6" s="13" customFormat="1" ht="12.75" customHeight="1">
      <c r="A22" s="42"/>
      <c r="B22" s="192" t="s">
        <v>399</v>
      </c>
      <c r="C22" s="646">
        <v>300000</v>
      </c>
      <c r="D22" s="1150">
        <v>200000</v>
      </c>
      <c r="E22" s="626">
        <f>SUM(D22/C22)</f>
        <v>0.6666666666666666</v>
      </c>
      <c r="F22" s="601"/>
    </row>
    <row r="23" spans="1:6" s="13" customFormat="1" ht="12.75" customHeight="1" thickBot="1">
      <c r="A23" s="42">
        <v>3929</v>
      </c>
      <c r="B23" s="56" t="s">
        <v>289</v>
      </c>
      <c r="C23" s="714">
        <v>10000</v>
      </c>
      <c r="D23" s="1151">
        <v>10000</v>
      </c>
      <c r="E23" s="1212">
        <f>SUM(D23/C23)</f>
        <v>1</v>
      </c>
      <c r="F23" s="497" t="s">
        <v>1129</v>
      </c>
    </row>
    <row r="24" spans="1:6" s="13" customFormat="1" ht="12.75" customHeight="1" thickBot="1">
      <c r="A24" s="63">
        <v>3920</v>
      </c>
      <c r="B24" s="36" t="s">
        <v>179</v>
      </c>
      <c r="C24" s="715">
        <f>SUM(C12:C17)+C23</f>
        <v>833720</v>
      </c>
      <c r="D24" s="1147">
        <f>SUM(D12:D17)+D23</f>
        <v>1055270</v>
      </c>
      <c r="E24" s="1231">
        <f>SUM(D24/C24)</f>
        <v>1.2657366981720481</v>
      </c>
      <c r="F24" s="602"/>
    </row>
    <row r="25" spans="1:6" s="13" customFormat="1" ht="12.75" customHeight="1">
      <c r="A25" s="11"/>
      <c r="B25" s="38" t="s">
        <v>126</v>
      </c>
      <c r="C25" s="712"/>
      <c r="D25" s="1148"/>
      <c r="E25" s="626"/>
      <c r="F25" s="603"/>
    </row>
    <row r="26" spans="1:6" s="13" customFormat="1" ht="12.75" customHeight="1">
      <c r="A26" s="66">
        <v>3931</v>
      </c>
      <c r="B26" s="86" t="s">
        <v>159</v>
      </c>
      <c r="C26" s="1070">
        <v>5000</v>
      </c>
      <c r="D26" s="1070">
        <v>5000</v>
      </c>
      <c r="E26" s="626">
        <f>SUM(D26/C26)</f>
        <v>1</v>
      </c>
      <c r="F26" s="734"/>
    </row>
    <row r="27" spans="1:6" s="13" customFormat="1" ht="12.75" customHeight="1">
      <c r="A27" s="66">
        <v>3932</v>
      </c>
      <c r="B27" s="86" t="s">
        <v>1175</v>
      </c>
      <c r="C27" s="585">
        <v>12500</v>
      </c>
      <c r="D27" s="1070">
        <v>50000</v>
      </c>
      <c r="E27" s="626">
        <f>SUM(D27/C27)</f>
        <v>4</v>
      </c>
      <c r="F27" s="604"/>
    </row>
    <row r="28" spans="1:6" s="13" customFormat="1" ht="12.75" customHeight="1" thickBot="1">
      <c r="A28" s="66">
        <v>3934</v>
      </c>
      <c r="B28" s="86" t="s">
        <v>424</v>
      </c>
      <c r="C28" s="585">
        <v>5000</v>
      </c>
      <c r="D28" s="1070">
        <v>5000</v>
      </c>
      <c r="E28" s="626">
        <f>SUM(D28/C28)</f>
        <v>1</v>
      </c>
      <c r="F28" s="604"/>
    </row>
    <row r="29" spans="1:6" s="13" customFormat="1" ht="12.75" customHeight="1" thickBot="1">
      <c r="A29" s="63">
        <v>3930</v>
      </c>
      <c r="B29" s="36" t="s">
        <v>179</v>
      </c>
      <c r="C29" s="715">
        <f>SUM(C26:C28)</f>
        <v>22500</v>
      </c>
      <c r="D29" s="1147">
        <f>SUM(D26:D28)</f>
        <v>60000</v>
      </c>
      <c r="E29" s="1189">
        <f>SUM(D29/C29)</f>
        <v>2.6666666666666665</v>
      </c>
      <c r="F29" s="605"/>
    </row>
    <row r="30" spans="1:6" ht="12.75" customHeight="1">
      <c r="A30" s="11"/>
      <c r="B30" s="38" t="s">
        <v>56</v>
      </c>
      <c r="C30" s="716"/>
      <c r="D30" s="1152"/>
      <c r="E30" s="626"/>
      <c r="F30" s="606"/>
    </row>
    <row r="31" spans="1:6" ht="12.75" customHeight="1">
      <c r="A31" s="42">
        <v>3941</v>
      </c>
      <c r="B31" s="35" t="s">
        <v>478</v>
      </c>
      <c r="C31" s="713">
        <v>350160</v>
      </c>
      <c r="D31" s="1149">
        <v>350160</v>
      </c>
      <c r="E31" s="626">
        <f>SUM(D31/C31)</f>
        <v>1</v>
      </c>
      <c r="F31" s="734"/>
    </row>
    <row r="32" spans="1:6" ht="12.75" customHeight="1">
      <c r="A32" s="42">
        <v>3942</v>
      </c>
      <c r="B32" s="35" t="s">
        <v>427</v>
      </c>
      <c r="C32" s="713">
        <v>8000</v>
      </c>
      <c r="D32" s="1149">
        <v>8000</v>
      </c>
      <c r="E32" s="626">
        <f>SUM(D32/C32)</f>
        <v>1</v>
      </c>
      <c r="F32" s="600" t="s">
        <v>1130</v>
      </c>
    </row>
    <row r="33" spans="1:6" ht="12.75" customHeight="1">
      <c r="A33" s="42">
        <v>3943</v>
      </c>
      <c r="B33" s="35" t="s">
        <v>6</v>
      </c>
      <c r="C33" s="713">
        <f>SUM(C34:C35)</f>
        <v>1000</v>
      </c>
      <c r="D33" s="1149">
        <f>SUM(D34:D36)</f>
        <v>1000</v>
      </c>
      <c r="E33" s="626">
        <f>SUM(D33/C33)</f>
        <v>1</v>
      </c>
      <c r="F33" s="600" t="s">
        <v>1130</v>
      </c>
    </row>
    <row r="34" spans="1:6" ht="12.75" customHeight="1">
      <c r="A34" s="42"/>
      <c r="B34" s="192" t="s">
        <v>400</v>
      </c>
      <c r="C34" s="646">
        <v>650</v>
      </c>
      <c r="D34" s="1150">
        <v>350</v>
      </c>
      <c r="E34" s="626">
        <f>SUM(D34/C34)</f>
        <v>0.5384615384615384</v>
      </c>
      <c r="F34" s="600"/>
    </row>
    <row r="35" spans="1:6" ht="12.75" customHeight="1">
      <c r="A35" s="42"/>
      <c r="B35" s="192" t="s">
        <v>401</v>
      </c>
      <c r="C35" s="646">
        <v>350</v>
      </c>
      <c r="D35" s="1150">
        <v>150</v>
      </c>
      <c r="E35" s="626">
        <f>SUM(D35/C35)</f>
        <v>0.42857142857142855</v>
      </c>
      <c r="F35" s="600"/>
    </row>
    <row r="36" spans="1:6" ht="12.75" customHeight="1">
      <c r="A36" s="42"/>
      <c r="B36" s="735" t="s">
        <v>399</v>
      </c>
      <c r="C36" s="646"/>
      <c r="D36" s="1150">
        <v>500</v>
      </c>
      <c r="E36" s="626"/>
      <c r="F36" s="600"/>
    </row>
    <row r="37" spans="1:6" ht="12.75" customHeight="1">
      <c r="A37" s="42">
        <v>3944</v>
      </c>
      <c r="B37" s="86" t="s">
        <v>425</v>
      </c>
      <c r="C37" s="585">
        <v>15000</v>
      </c>
      <c r="D37" s="1070">
        <v>20000</v>
      </c>
      <c r="E37" s="626">
        <f>SUM(D37/C37)</f>
        <v>1.3333333333333333</v>
      </c>
      <c r="F37" s="836"/>
    </row>
    <row r="38" spans="1:6" ht="12.75" customHeight="1" thickBot="1">
      <c r="A38" s="42">
        <v>3945</v>
      </c>
      <c r="B38" s="86" t="s">
        <v>1098</v>
      </c>
      <c r="C38" s="714">
        <v>15000</v>
      </c>
      <c r="D38" s="1151">
        <v>15000</v>
      </c>
      <c r="E38" s="1212">
        <f>SUM(D38/C38)</f>
        <v>1</v>
      </c>
      <c r="F38" s="600" t="s">
        <v>1130</v>
      </c>
    </row>
    <row r="39" spans="1:6" s="13" customFormat="1" ht="12.75" customHeight="1" thickBot="1">
      <c r="A39" s="63">
        <v>3940</v>
      </c>
      <c r="B39" s="36" t="s">
        <v>177</v>
      </c>
      <c r="C39" s="715">
        <f>SUM(C31:C33)+C37+C38</f>
        <v>389160</v>
      </c>
      <c r="D39" s="1147">
        <f>SUM(D31:D33)+D37+D38</f>
        <v>394160</v>
      </c>
      <c r="E39" s="1189">
        <f>SUM(D39/C39)</f>
        <v>1.01284818583616</v>
      </c>
      <c r="F39" s="607"/>
    </row>
    <row r="40" spans="1:6" s="13" customFormat="1" ht="12.75" customHeight="1">
      <c r="A40" s="203"/>
      <c r="B40" s="204" t="s">
        <v>55</v>
      </c>
      <c r="C40" s="717"/>
      <c r="D40" s="1153"/>
      <c r="E40" s="626"/>
      <c r="F40" s="608"/>
    </row>
    <row r="41" spans="1:6" s="13" customFormat="1" ht="12.75" customHeight="1">
      <c r="A41" s="65">
        <v>3961</v>
      </c>
      <c r="B41" s="83" t="s">
        <v>403</v>
      </c>
      <c r="C41" s="1089">
        <v>210000</v>
      </c>
      <c r="D41" s="1089">
        <v>217170</v>
      </c>
      <c r="E41" s="626">
        <f>SUM(D41/C41)</f>
        <v>1.0341428571428573</v>
      </c>
      <c r="F41" s="734"/>
    </row>
    <row r="42" spans="1:6" s="13" customFormat="1" ht="12.75" customHeight="1">
      <c r="A42" s="65">
        <v>3962</v>
      </c>
      <c r="B42" s="292" t="s">
        <v>1034</v>
      </c>
      <c r="C42" s="718">
        <v>100000</v>
      </c>
      <c r="D42" s="1089"/>
      <c r="E42" s="626">
        <f>SUM(D42/C42)</f>
        <v>0</v>
      </c>
      <c r="F42" s="842"/>
    </row>
    <row r="43" spans="1:6" s="13" customFormat="1" ht="12.75" customHeight="1">
      <c r="A43" s="65">
        <v>3963</v>
      </c>
      <c r="B43" s="292" t="s">
        <v>504</v>
      </c>
      <c r="C43" s="718"/>
      <c r="D43" s="1089"/>
      <c r="E43" s="626"/>
      <c r="F43" s="734"/>
    </row>
    <row r="44" spans="1:6" s="13" customFormat="1" ht="12.75" customHeight="1" thickBot="1">
      <c r="A44" s="65">
        <v>3972</v>
      </c>
      <c r="B44" s="208" t="s">
        <v>428</v>
      </c>
      <c r="C44" s="718">
        <v>20000</v>
      </c>
      <c r="D44" s="1089">
        <v>27500</v>
      </c>
      <c r="E44" s="1212">
        <f>SUM(D44/C44)</f>
        <v>1.375</v>
      </c>
      <c r="F44" s="599" t="s">
        <v>1131</v>
      </c>
    </row>
    <row r="45" spans="1:6" s="13" customFormat="1" ht="12.75" customHeight="1" thickBot="1">
      <c r="A45" s="205">
        <v>3970</v>
      </c>
      <c r="B45" s="206" t="s">
        <v>154</v>
      </c>
      <c r="C45" s="719">
        <f>SUM(C41:C44)</f>
        <v>330000</v>
      </c>
      <c r="D45" s="1154">
        <f>SUM(D41:D44)</f>
        <v>244670</v>
      </c>
      <c r="E45" s="1189">
        <f>SUM(D45/C45)</f>
        <v>0.7414242424242424</v>
      </c>
      <c r="F45" s="607"/>
    </row>
    <row r="46" spans="1:6" s="13" customFormat="1" ht="12.75" customHeight="1">
      <c r="A46" s="207"/>
      <c r="B46" s="209" t="s">
        <v>263</v>
      </c>
      <c r="C46" s="717"/>
      <c r="D46" s="1153"/>
      <c r="E46" s="626"/>
      <c r="F46" s="598"/>
    </row>
    <row r="47" spans="1:6" s="13" customFormat="1" ht="12.75" customHeight="1">
      <c r="A47" s="65">
        <v>3988</v>
      </c>
      <c r="B47" s="83" t="s">
        <v>16</v>
      </c>
      <c r="C47" s="718">
        <v>800</v>
      </c>
      <c r="D47" s="1089">
        <v>800</v>
      </c>
      <c r="E47" s="626">
        <f aca="true" t="shared" si="1" ref="E47:E66">SUM(D47/C47)</f>
        <v>1</v>
      </c>
      <c r="F47" s="609"/>
    </row>
    <row r="48" spans="1:6" s="13" customFormat="1" ht="12.75" customHeight="1">
      <c r="A48" s="65">
        <v>3989</v>
      </c>
      <c r="B48" s="83" t="s">
        <v>363</v>
      </c>
      <c r="C48" s="718">
        <v>6000</v>
      </c>
      <c r="D48" s="1089">
        <v>6000</v>
      </c>
      <c r="E48" s="626">
        <f t="shared" si="1"/>
        <v>1</v>
      </c>
      <c r="F48" s="599" t="s">
        <v>1131</v>
      </c>
    </row>
    <row r="49" spans="1:6" s="13" customFormat="1" ht="12.75" customHeight="1">
      <c r="A49" s="66">
        <v>3990</v>
      </c>
      <c r="B49" s="86" t="s">
        <v>311</v>
      </c>
      <c r="C49" s="585">
        <v>1000</v>
      </c>
      <c r="D49" s="1070">
        <v>1000</v>
      </c>
      <c r="E49" s="626">
        <f t="shared" si="1"/>
        <v>1</v>
      </c>
      <c r="F49" s="609"/>
    </row>
    <row r="50" spans="1:6" s="13" customFormat="1" ht="12.75" customHeight="1">
      <c r="A50" s="66">
        <v>3991</v>
      </c>
      <c r="B50" s="86" t="s">
        <v>357</v>
      </c>
      <c r="C50" s="585">
        <v>4820</v>
      </c>
      <c r="D50" s="1070">
        <v>4820</v>
      </c>
      <c r="E50" s="626">
        <f t="shared" si="1"/>
        <v>1</v>
      </c>
      <c r="F50" s="609"/>
    </row>
    <row r="51" spans="1:6" s="13" customFormat="1" ht="12.75" customHeight="1">
      <c r="A51" s="66">
        <v>3992</v>
      </c>
      <c r="B51" s="86" t="s">
        <v>312</v>
      </c>
      <c r="C51" s="585">
        <v>1400</v>
      </c>
      <c r="D51" s="1070">
        <v>1400</v>
      </c>
      <c r="E51" s="626">
        <f t="shared" si="1"/>
        <v>1</v>
      </c>
      <c r="F51" s="609"/>
    </row>
    <row r="52" spans="1:6" s="13" customFormat="1" ht="12.75" customHeight="1">
      <c r="A52" s="66">
        <v>3993</v>
      </c>
      <c r="B52" s="86" t="s">
        <v>313</v>
      </c>
      <c r="C52" s="585">
        <v>900</v>
      </c>
      <c r="D52" s="1070">
        <v>900</v>
      </c>
      <c r="E52" s="626">
        <f t="shared" si="1"/>
        <v>1</v>
      </c>
      <c r="F52" s="609"/>
    </row>
    <row r="53" spans="1:6" s="13" customFormat="1" ht="12.75" customHeight="1">
      <c r="A53" s="66">
        <v>3994</v>
      </c>
      <c r="B53" s="86" t="s">
        <v>103</v>
      </c>
      <c r="C53" s="585">
        <v>900</v>
      </c>
      <c r="D53" s="1070">
        <v>900</v>
      </c>
      <c r="E53" s="626">
        <f t="shared" si="1"/>
        <v>1</v>
      </c>
      <c r="F53" s="837"/>
    </row>
    <row r="54" spans="1:6" s="13" customFormat="1" ht="12.75" customHeight="1">
      <c r="A54" s="66">
        <v>3995</v>
      </c>
      <c r="B54" s="86" t="s">
        <v>104</v>
      </c>
      <c r="C54" s="585">
        <v>900</v>
      </c>
      <c r="D54" s="1070">
        <v>900</v>
      </c>
      <c r="E54" s="626">
        <f t="shared" si="1"/>
        <v>1</v>
      </c>
      <c r="F54" s="837"/>
    </row>
    <row r="55" spans="1:6" s="13" customFormat="1" ht="12.75" customHeight="1">
      <c r="A55" s="66">
        <v>3997</v>
      </c>
      <c r="B55" s="86" t="s">
        <v>105</v>
      </c>
      <c r="C55" s="585">
        <v>900</v>
      </c>
      <c r="D55" s="1070">
        <v>900</v>
      </c>
      <c r="E55" s="626">
        <f t="shared" si="1"/>
        <v>1</v>
      </c>
      <c r="F55" s="609"/>
    </row>
    <row r="56" spans="1:6" s="13" customFormat="1" ht="12.75" customHeight="1">
      <c r="A56" s="66">
        <v>3998</v>
      </c>
      <c r="B56" s="86" t="s">
        <v>106</v>
      </c>
      <c r="C56" s="585">
        <v>900</v>
      </c>
      <c r="D56" s="1070">
        <v>900</v>
      </c>
      <c r="E56" s="626">
        <f t="shared" si="1"/>
        <v>1</v>
      </c>
      <c r="F56" s="609"/>
    </row>
    <row r="57" spans="1:6" s="13" customFormat="1" ht="12.75" customHeight="1" thickBot="1">
      <c r="A57" s="100">
        <v>3999</v>
      </c>
      <c r="B57" s="86" t="s">
        <v>107</v>
      </c>
      <c r="C57" s="714">
        <v>1000</v>
      </c>
      <c r="D57" s="1070">
        <v>1000</v>
      </c>
      <c r="E57" s="1212">
        <f t="shared" si="1"/>
        <v>1</v>
      </c>
      <c r="F57" s="609"/>
    </row>
    <row r="58" spans="1:6" s="13" customFormat="1" ht="12.75" customHeight="1" thickBot="1">
      <c r="A58" s="63"/>
      <c r="B58" s="36" t="s">
        <v>154</v>
      </c>
      <c r="C58" s="715">
        <f>SUM(C47:C57)</f>
        <v>19520</v>
      </c>
      <c r="D58" s="1147">
        <f>SUM(D47:D57)</f>
        <v>19520</v>
      </c>
      <c r="E58" s="1189">
        <f t="shared" si="1"/>
        <v>1</v>
      </c>
      <c r="F58" s="607"/>
    </row>
    <row r="59" spans="1:6" s="13" customFormat="1" ht="12.75" customHeight="1" thickBot="1">
      <c r="A59" s="63">
        <v>3900</v>
      </c>
      <c r="B59" s="36" t="s">
        <v>148</v>
      </c>
      <c r="C59" s="715">
        <f>C39+C24+C10+C29+C45+C58</f>
        <v>1613300</v>
      </c>
      <c r="D59" s="1147">
        <f>D39+D24+D10+D29+D45+D58</f>
        <v>1792020</v>
      </c>
      <c r="E59" s="1189">
        <f t="shared" si="1"/>
        <v>1.1107791483295109</v>
      </c>
      <c r="F59" s="607"/>
    </row>
    <row r="60" spans="1:6" s="13" customFormat="1" ht="12.75" customHeight="1">
      <c r="A60" s="46"/>
      <c r="B60" s="83" t="s">
        <v>174</v>
      </c>
      <c r="C60" s="585">
        <f>SUM(C34)</f>
        <v>650</v>
      </c>
      <c r="D60" s="1070">
        <f>SUM(D34)</f>
        <v>350</v>
      </c>
      <c r="E60" s="626">
        <f t="shared" si="1"/>
        <v>0.5384615384615384</v>
      </c>
      <c r="F60" s="603"/>
    </row>
    <row r="61" spans="1:6" s="13" customFormat="1" ht="12.75" customHeight="1">
      <c r="A61" s="46"/>
      <c r="B61" s="24" t="s">
        <v>110</v>
      </c>
      <c r="C61" s="585">
        <f>SUM(C35)</f>
        <v>350</v>
      </c>
      <c r="D61" s="1070">
        <f>SUM(D35)</f>
        <v>150</v>
      </c>
      <c r="E61" s="626">
        <f t="shared" si="1"/>
        <v>0.42857142857142855</v>
      </c>
      <c r="F61" s="603"/>
    </row>
    <row r="62" spans="1:6" s="13" customFormat="1" ht="12.75" customHeight="1">
      <c r="A62" s="46"/>
      <c r="B62" s="83" t="s">
        <v>297</v>
      </c>
      <c r="C62" s="585">
        <f>SUM(C19)</f>
        <v>4000</v>
      </c>
      <c r="D62" s="1070">
        <f>SUM(D19)</f>
        <v>7000</v>
      </c>
      <c r="E62" s="626">
        <f t="shared" si="1"/>
        <v>1.75</v>
      </c>
      <c r="F62" s="603"/>
    </row>
    <row r="63" spans="1:6" s="13" customFormat="1" ht="12.75" customHeight="1">
      <c r="A63" s="45"/>
      <c r="B63" s="24" t="s">
        <v>295</v>
      </c>
      <c r="C63" s="713">
        <f>SUM(C10+C24+C29+C39+C45+C58)-C65-C60-C61-C62-C64</f>
        <v>1229900</v>
      </c>
      <c r="D63" s="1149">
        <f>SUM(D10+D24+D29+D39+D45+D58)-D65-D60-D61-D62-D64</f>
        <v>1504620</v>
      </c>
      <c r="E63" s="626">
        <f t="shared" si="1"/>
        <v>1.2233677534758924</v>
      </c>
      <c r="F63" s="603"/>
    </row>
    <row r="64" spans="1:6" s="13" customFormat="1" ht="12.75" customHeight="1">
      <c r="A64" s="45"/>
      <c r="B64" s="24" t="s">
        <v>21</v>
      </c>
      <c r="C64" s="713">
        <f>SUM(C21)</f>
        <v>20000</v>
      </c>
      <c r="D64" s="1149">
        <f>SUM(D21)</f>
        <v>10000</v>
      </c>
      <c r="E64" s="626">
        <f t="shared" si="1"/>
        <v>0.5</v>
      </c>
      <c r="F64" s="603"/>
    </row>
    <row r="65" spans="1:6" s="13" customFormat="1" ht="12.75" customHeight="1">
      <c r="A65" s="45"/>
      <c r="B65" s="90" t="s">
        <v>274</v>
      </c>
      <c r="C65" s="713">
        <f>SUM(C9+C23+C22+C36+C37+C38)</f>
        <v>358400</v>
      </c>
      <c r="D65" s="1149">
        <f>SUM(D9+D23+D22+D36+D37+D38+D16+D14)</f>
        <v>269900</v>
      </c>
      <c r="E65" s="1232">
        <f t="shared" si="1"/>
        <v>0.7530691964285714</v>
      </c>
      <c r="F65" s="610"/>
    </row>
    <row r="66" spans="1:6" s="13" customFormat="1" ht="12.75" customHeight="1">
      <c r="A66" s="219"/>
      <c r="B66" s="220" t="s">
        <v>505</v>
      </c>
      <c r="C66" s="720">
        <f>SUM(C60:C65)</f>
        <v>1613300</v>
      </c>
      <c r="D66" s="1155">
        <f>SUM(D60:D65)</f>
        <v>1792020</v>
      </c>
      <c r="E66" s="190">
        <f t="shared" si="1"/>
        <v>1.1107791483295109</v>
      </c>
      <c r="F66" s="610"/>
    </row>
    <row r="67" spans="1:6" ht="12.75" customHeight="1">
      <c r="A67" s="40"/>
      <c r="B67" s="41"/>
      <c r="C67" s="18"/>
      <c r="D67" s="18"/>
      <c r="E67" s="18"/>
      <c r="F67" s="41"/>
    </row>
    <row r="68" ht="12.75" customHeight="1">
      <c r="A68" s="55"/>
    </row>
  </sheetData>
  <sheetProtection/>
  <mergeCells count="5">
    <mergeCell ref="E4:E6"/>
    <mergeCell ref="A2:F2"/>
    <mergeCell ref="A1:F1"/>
    <mergeCell ref="C4:C6"/>
    <mergeCell ref="D4:D6"/>
  </mergeCells>
  <printOptions horizontalCentered="1"/>
  <pageMargins left="0" right="0" top="0" bottom="0" header="0.5905511811023623" footer="0"/>
  <pageSetup firstPageNumber="43" useFirstPageNumber="1" horizontalDpi="300" verticalDpi="300" orientation="landscape" paperSize="9" scale="65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showZeros="0" zoomScalePageLayoutView="0" workbookViewId="0" topLeftCell="A1">
      <selection activeCell="D13" sqref="D13"/>
    </sheetView>
  </sheetViews>
  <sheetFormatPr defaultColWidth="9.00390625" defaultRowHeight="12.75" customHeight="1"/>
  <cols>
    <col min="1" max="1" width="5.875" style="40" customWidth="1"/>
    <col min="2" max="2" width="66.125" style="41" customWidth="1"/>
    <col min="3" max="4" width="12.125" style="47" customWidth="1"/>
    <col min="5" max="5" width="9.125" style="47" customWidth="1"/>
    <col min="6" max="6" width="66.875" style="41" customWidth="1"/>
    <col min="7" max="16384" width="9.125" style="41" customWidth="1"/>
  </cols>
  <sheetData>
    <row r="1" spans="1:6" s="16" customFormat="1" ht="12.75" customHeight="1">
      <c r="A1" s="1381" t="s">
        <v>149</v>
      </c>
      <c r="B1" s="1379"/>
      <c r="C1" s="1379"/>
      <c r="D1" s="1379"/>
      <c r="E1" s="1379"/>
      <c r="F1" s="1379"/>
    </row>
    <row r="2" spans="1:6" s="16" customFormat="1" ht="12.75" customHeight="1">
      <c r="A2" s="1382" t="s">
        <v>1189</v>
      </c>
      <c r="B2" s="1383"/>
      <c r="C2" s="1383"/>
      <c r="D2" s="1383"/>
      <c r="E2" s="1383"/>
      <c r="F2" s="1383"/>
    </row>
    <row r="3" spans="1:6" ht="10.5" customHeight="1">
      <c r="A3" s="355"/>
      <c r="B3" s="352"/>
      <c r="C3" s="508"/>
      <c r="D3" s="508"/>
      <c r="E3" s="508"/>
      <c r="F3" s="509" t="s">
        <v>183</v>
      </c>
    </row>
    <row r="4" spans="1:6" ht="12.75" customHeight="1">
      <c r="A4" s="498"/>
      <c r="B4" s="510"/>
      <c r="C4" s="1355" t="s">
        <v>1053</v>
      </c>
      <c r="D4" s="1355" t="s">
        <v>1084</v>
      </c>
      <c r="E4" s="1355" t="s">
        <v>1111</v>
      </c>
      <c r="F4" s="511"/>
    </row>
    <row r="5" spans="1:6" ht="12" customHeight="1">
      <c r="A5" s="360" t="s">
        <v>281</v>
      </c>
      <c r="B5" s="512" t="s">
        <v>145</v>
      </c>
      <c r="C5" s="1368"/>
      <c r="D5" s="1368"/>
      <c r="E5" s="1384"/>
      <c r="F5" s="419" t="s">
        <v>146</v>
      </c>
    </row>
    <row r="6" spans="1:6" ht="12.75" customHeight="1" thickBot="1">
      <c r="A6" s="513"/>
      <c r="B6" s="514"/>
      <c r="C6" s="1369"/>
      <c r="D6" s="1369"/>
      <c r="E6" s="1385"/>
      <c r="F6" s="383" t="s">
        <v>147</v>
      </c>
    </row>
    <row r="7" spans="1:6" ht="12.75" customHeight="1">
      <c r="A7" s="515" t="s">
        <v>165</v>
      </c>
      <c r="B7" s="365" t="s">
        <v>166</v>
      </c>
      <c r="C7" s="516" t="s">
        <v>167</v>
      </c>
      <c r="D7" s="516" t="s">
        <v>168</v>
      </c>
      <c r="E7" s="516" t="s">
        <v>169</v>
      </c>
      <c r="F7" s="420" t="s">
        <v>43</v>
      </c>
    </row>
    <row r="8" spans="1:6" ht="16.5" customHeight="1">
      <c r="A8" s="467"/>
      <c r="B8" s="517" t="s">
        <v>270</v>
      </c>
      <c r="C8" s="424"/>
      <c r="D8" s="424"/>
      <c r="E8" s="424"/>
      <c r="F8" s="518"/>
    </row>
    <row r="9" spans="1:6" ht="12">
      <c r="A9" s="360"/>
      <c r="B9" s="519" t="s">
        <v>259</v>
      </c>
      <c r="C9" s="520"/>
      <c r="D9" s="520"/>
      <c r="E9" s="520"/>
      <c r="F9" s="375"/>
    </row>
    <row r="10" spans="1:6" ht="12">
      <c r="A10" s="537">
        <v>4012</v>
      </c>
      <c r="B10" s="721" t="s">
        <v>509</v>
      </c>
      <c r="C10" s="1071">
        <v>405000</v>
      </c>
      <c r="D10" s="1071">
        <v>389689</v>
      </c>
      <c r="E10" s="297">
        <f>SUM(D10/C10)</f>
        <v>0.9621950617283951</v>
      </c>
      <c r="F10" s="375"/>
    </row>
    <row r="11" spans="1:6" ht="12">
      <c r="A11" s="537">
        <v>4013</v>
      </c>
      <c r="B11" s="721" t="s">
        <v>1135</v>
      </c>
      <c r="C11" s="1071"/>
      <c r="D11" s="1071">
        <v>1000</v>
      </c>
      <c r="E11" s="297"/>
      <c r="F11" s="375"/>
    </row>
    <row r="12" spans="1:6" ht="12">
      <c r="A12" s="521">
        <v>4014</v>
      </c>
      <c r="B12" s="295" t="s">
        <v>508</v>
      </c>
      <c r="C12" s="1072">
        <v>50000</v>
      </c>
      <c r="D12" s="1072">
        <v>50000</v>
      </c>
      <c r="E12" s="297">
        <f>SUM(D12/C12)</f>
        <v>1</v>
      </c>
      <c r="F12" s="523"/>
    </row>
    <row r="13" spans="1:6" s="37" customFormat="1" ht="12">
      <c r="A13" s="467">
        <v>4010</v>
      </c>
      <c r="B13" s="524" t="s">
        <v>260</v>
      </c>
      <c r="C13" s="739">
        <f>SUM(C12+C10)</f>
        <v>455000</v>
      </c>
      <c r="D13" s="1156">
        <f>SUM(D10:D12)</f>
        <v>440689</v>
      </c>
      <c r="E13" s="1204">
        <f>SUM(D13/C13)</f>
        <v>0.9685472527472527</v>
      </c>
      <c r="F13" s="525"/>
    </row>
    <row r="14" spans="1:6" s="37" customFormat="1" ht="12">
      <c r="A14" s="75"/>
      <c r="B14" s="526" t="s">
        <v>261</v>
      </c>
      <c r="C14" s="296"/>
      <c r="D14" s="1068"/>
      <c r="E14" s="1217"/>
      <c r="F14" s="371"/>
    </row>
    <row r="15" spans="1:6" s="37" customFormat="1" ht="12">
      <c r="A15" s="467">
        <v>4030</v>
      </c>
      <c r="B15" s="524" t="s">
        <v>262</v>
      </c>
      <c r="C15" s="560"/>
      <c r="D15" s="1157"/>
      <c r="E15" s="1205"/>
      <c r="F15" s="527"/>
    </row>
    <row r="16" spans="1:6" s="37" customFormat="1" ht="12.75">
      <c r="A16" s="75"/>
      <c r="B16" s="528" t="s">
        <v>266</v>
      </c>
      <c r="C16" s="529"/>
      <c r="D16" s="1158"/>
      <c r="E16" s="297"/>
      <c r="F16" s="530"/>
    </row>
    <row r="17" spans="1:6" s="37" customFormat="1" ht="12">
      <c r="A17" s="521">
        <v>4112</v>
      </c>
      <c r="B17" s="531" t="s">
        <v>240</v>
      </c>
      <c r="C17" s="1068">
        <v>1032878</v>
      </c>
      <c r="D17" s="1068">
        <v>486329</v>
      </c>
      <c r="E17" s="297">
        <f>SUM(D17/C17)</f>
        <v>0.47084844483085125</v>
      </c>
      <c r="F17" s="530"/>
    </row>
    <row r="18" spans="1:6" s="37" customFormat="1" ht="12">
      <c r="A18" s="521">
        <v>4120</v>
      </c>
      <c r="B18" s="295" t="s">
        <v>242</v>
      </c>
      <c r="C18" s="522">
        <v>750000</v>
      </c>
      <c r="D18" s="1071">
        <v>750000</v>
      </c>
      <c r="E18" s="297">
        <f>SUM(D18/C18)</f>
        <v>1</v>
      </c>
      <c r="F18" s="523"/>
    </row>
    <row r="19" spans="1:6" s="34" customFormat="1" ht="12">
      <c r="A19" s="371">
        <v>4121</v>
      </c>
      <c r="B19" s="532" t="s">
        <v>127</v>
      </c>
      <c r="C19" s="1067">
        <v>40000</v>
      </c>
      <c r="D19" s="1067">
        <v>50000</v>
      </c>
      <c r="E19" s="297">
        <f>SUM(D19/C19)</f>
        <v>1.25</v>
      </c>
      <c r="F19" s="523"/>
    </row>
    <row r="20" spans="1:6" s="34" customFormat="1" ht="12">
      <c r="A20" s="371">
        <v>4122</v>
      </c>
      <c r="B20" s="533" t="s">
        <v>190</v>
      </c>
      <c r="C20" s="1068">
        <v>150000</v>
      </c>
      <c r="D20" s="1068">
        <v>50000</v>
      </c>
      <c r="E20" s="297">
        <f>SUM(D20/C20)</f>
        <v>0.3333333333333333</v>
      </c>
      <c r="F20" s="523"/>
    </row>
    <row r="21" spans="1:6" s="34" customFormat="1" ht="12">
      <c r="A21" s="371">
        <v>4123</v>
      </c>
      <c r="B21" s="533" t="s">
        <v>1041</v>
      </c>
      <c r="C21" s="1068">
        <v>12000</v>
      </c>
      <c r="D21" s="1068"/>
      <c r="E21" s="297">
        <f>SUM(D21/C21)</f>
        <v>0</v>
      </c>
      <c r="F21" s="523"/>
    </row>
    <row r="22" spans="1:6" s="34" customFormat="1" ht="12">
      <c r="A22" s="371">
        <v>4124</v>
      </c>
      <c r="B22" s="533" t="s">
        <v>1099</v>
      </c>
      <c r="C22" s="1068"/>
      <c r="D22" s="1068">
        <v>100000</v>
      </c>
      <c r="E22" s="297"/>
      <c r="F22" s="523"/>
    </row>
    <row r="23" spans="1:6" s="34" customFormat="1" ht="12">
      <c r="A23" s="445">
        <v>4125</v>
      </c>
      <c r="B23" s="531" t="s">
        <v>1188</v>
      </c>
      <c r="C23" s="1069">
        <v>401320</v>
      </c>
      <c r="D23" s="1069">
        <v>100000</v>
      </c>
      <c r="E23" s="297">
        <f aca="true" t="shared" si="0" ref="E23:E30">SUM(D23/C23)</f>
        <v>0.24917771354530052</v>
      </c>
      <c r="F23" s="375"/>
    </row>
    <row r="24" spans="1:6" s="34" customFormat="1" ht="12">
      <c r="A24" s="534"/>
      <c r="B24" s="535" t="s">
        <v>150</v>
      </c>
      <c r="C24" s="392">
        <f>SUM(C17:C18)+C20+C23+C19+C21</f>
        <v>2386198</v>
      </c>
      <c r="D24" s="1159">
        <f>SUM(D17:D23)</f>
        <v>1536329</v>
      </c>
      <c r="E24" s="1206">
        <f t="shared" si="0"/>
        <v>0.6438396981306664</v>
      </c>
      <c r="F24" s="372"/>
    </row>
    <row r="25" spans="1:6" s="34" customFormat="1" ht="12">
      <c r="A25" s="371">
        <v>4131</v>
      </c>
      <c r="B25" s="532" t="s">
        <v>290</v>
      </c>
      <c r="C25" s="1068">
        <v>61000</v>
      </c>
      <c r="D25" s="1068">
        <v>60000</v>
      </c>
      <c r="E25" s="297">
        <f t="shared" si="0"/>
        <v>0.9836065573770492</v>
      </c>
      <c r="F25" s="523"/>
    </row>
    <row r="26" spans="1:6" s="34" customFormat="1" ht="12" customHeight="1">
      <c r="A26" s="294">
        <v>4132</v>
      </c>
      <c r="B26" s="298" t="s">
        <v>124</v>
      </c>
      <c r="C26" s="296">
        <v>40000</v>
      </c>
      <c r="D26" s="1068">
        <v>20000</v>
      </c>
      <c r="E26" s="297">
        <f t="shared" si="0"/>
        <v>0.5</v>
      </c>
      <c r="F26" s="523"/>
    </row>
    <row r="27" spans="1:6" s="34" customFormat="1" ht="12.75" customHeight="1">
      <c r="A27" s="294">
        <v>4133</v>
      </c>
      <c r="B27" s="298" t="s">
        <v>291</v>
      </c>
      <c r="C27" s="1068">
        <v>150000</v>
      </c>
      <c r="D27" s="1068">
        <v>100000</v>
      </c>
      <c r="E27" s="297">
        <f t="shared" si="0"/>
        <v>0.6666666666666666</v>
      </c>
      <c r="F27" s="523"/>
    </row>
    <row r="28" spans="1:6" s="34" customFormat="1" ht="12">
      <c r="A28" s="294">
        <v>4136</v>
      </c>
      <c r="B28" s="298" t="s">
        <v>404</v>
      </c>
      <c r="C28" s="1068">
        <v>51200</v>
      </c>
      <c r="D28" s="1068">
        <v>51200</v>
      </c>
      <c r="E28" s="297">
        <f t="shared" si="0"/>
        <v>1</v>
      </c>
      <c r="F28" s="523"/>
    </row>
    <row r="29" spans="1:6" s="34" customFormat="1" ht="12">
      <c r="A29" s="294">
        <v>4141</v>
      </c>
      <c r="B29" s="1216" t="s">
        <v>389</v>
      </c>
      <c r="C29" s="1111">
        <v>30000</v>
      </c>
      <c r="D29" s="1111">
        <v>30000</v>
      </c>
      <c r="E29" s="1217">
        <f t="shared" si="0"/>
        <v>1</v>
      </c>
      <c r="F29" s="1248"/>
    </row>
    <row r="30" spans="1:6" s="34" customFormat="1" ht="12">
      <c r="A30" s="467">
        <v>4100</v>
      </c>
      <c r="B30" s="775" t="s">
        <v>177</v>
      </c>
      <c r="C30" s="368">
        <f>SUM(C24+C25+C26+C27+C28+C29)</f>
        <v>2718398</v>
      </c>
      <c r="D30" s="1133">
        <f>SUM(D24+D25+D26+D27+D28+D29)</f>
        <v>1797529</v>
      </c>
      <c r="E30" s="1206">
        <f t="shared" si="0"/>
        <v>0.6612457042714128</v>
      </c>
      <c r="F30" s="1247"/>
    </row>
    <row r="31" spans="1:6" s="34" customFormat="1" ht="12">
      <c r="A31" s="498"/>
      <c r="B31" s="536" t="s">
        <v>126</v>
      </c>
      <c r="C31" s="296"/>
      <c r="D31" s="1068"/>
      <c r="E31" s="297"/>
      <c r="F31" s="375"/>
    </row>
    <row r="32" spans="1:6" s="34" customFormat="1" ht="12">
      <c r="A32" s="521">
        <v>4211</v>
      </c>
      <c r="B32" s="295" t="s">
        <v>128</v>
      </c>
      <c r="C32" s="296"/>
      <c r="D32" s="1068"/>
      <c r="E32" s="297"/>
      <c r="F32" s="375"/>
    </row>
    <row r="33" spans="1:6" s="34" customFormat="1" ht="12">
      <c r="A33" s="521">
        <v>4213</v>
      </c>
      <c r="B33" s="295" t="s">
        <v>130</v>
      </c>
      <c r="C33" s="296"/>
      <c r="D33" s="1068"/>
      <c r="E33" s="297"/>
      <c r="F33" s="375"/>
    </row>
    <row r="34" spans="1:6" s="34" customFormat="1" ht="12">
      <c r="A34" s="521">
        <v>4215</v>
      </c>
      <c r="B34" s="295" t="s">
        <v>267</v>
      </c>
      <c r="C34" s="296"/>
      <c r="D34" s="1068"/>
      <c r="E34" s="297"/>
      <c r="F34" s="375"/>
    </row>
    <row r="35" spans="1:6" s="34" customFormat="1" ht="12">
      <c r="A35" s="521">
        <v>4217</v>
      </c>
      <c r="B35" s="295" t="s">
        <v>42</v>
      </c>
      <c r="C35" s="296"/>
      <c r="D35" s="1068"/>
      <c r="E35" s="297"/>
      <c r="F35" s="375"/>
    </row>
    <row r="36" spans="1:6" s="34" customFormat="1" ht="12">
      <c r="A36" s="521">
        <v>4219</v>
      </c>
      <c r="B36" s="295" t="s">
        <v>131</v>
      </c>
      <c r="C36" s="296"/>
      <c r="D36" s="1068"/>
      <c r="E36" s="297"/>
      <c r="F36" s="375"/>
    </row>
    <row r="37" spans="1:6" s="34" customFormat="1" ht="12">
      <c r="A37" s="521">
        <v>4221</v>
      </c>
      <c r="B37" s="295" t="s">
        <v>129</v>
      </c>
      <c r="C37" s="296"/>
      <c r="D37" s="1068"/>
      <c r="E37" s="297"/>
      <c r="F37" s="375"/>
    </row>
    <row r="38" spans="1:6" s="34" customFormat="1" ht="12">
      <c r="A38" s="521">
        <v>4223</v>
      </c>
      <c r="B38" s="295" t="s">
        <v>132</v>
      </c>
      <c r="C38" s="296"/>
      <c r="D38" s="1068"/>
      <c r="E38" s="297"/>
      <c r="F38" s="375"/>
    </row>
    <row r="39" spans="1:6" s="34" customFormat="1" ht="12">
      <c r="A39" s="521">
        <v>4225</v>
      </c>
      <c r="B39" s="295" t="s">
        <v>133</v>
      </c>
      <c r="C39" s="296">
        <v>7105</v>
      </c>
      <c r="D39" s="1068"/>
      <c r="E39" s="297">
        <f>SUM(D39/C39)</f>
        <v>0</v>
      </c>
      <c r="F39" s="375"/>
    </row>
    <row r="40" spans="1:6" s="34" customFormat="1" ht="12">
      <c r="A40" s="521">
        <v>4227</v>
      </c>
      <c r="B40" s="295" t="s">
        <v>134</v>
      </c>
      <c r="C40" s="296"/>
      <c r="D40" s="1068"/>
      <c r="E40" s="297"/>
      <c r="F40" s="375"/>
    </row>
    <row r="41" spans="1:6" s="34" customFormat="1" ht="12">
      <c r="A41" s="537">
        <v>4230</v>
      </c>
      <c r="B41" s="538" t="s">
        <v>1056</v>
      </c>
      <c r="C41" s="585"/>
      <c r="D41" s="1070"/>
      <c r="E41" s="297"/>
      <c r="F41" s="1117"/>
    </row>
    <row r="42" spans="1:6" s="34" customFormat="1" ht="12">
      <c r="A42" s="1112">
        <v>4265</v>
      </c>
      <c r="B42" s="1113" t="s">
        <v>501</v>
      </c>
      <c r="C42" s="1114">
        <v>291049</v>
      </c>
      <c r="D42" s="1070">
        <v>100000</v>
      </c>
      <c r="E42" s="1217">
        <f>SUM(D42/C42)</f>
        <v>0.3435847572058313</v>
      </c>
      <c r="F42" s="1252" t="s">
        <v>1136</v>
      </c>
    </row>
    <row r="43" spans="1:6" s="34" customFormat="1" ht="12">
      <c r="A43" s="1115">
        <v>4200</v>
      </c>
      <c r="B43" s="1116" t="s">
        <v>506</v>
      </c>
      <c r="C43" s="386">
        <f>SUM(C32:C42)</f>
        <v>298154</v>
      </c>
      <c r="D43" s="1160">
        <f>SUM(D32+D39+D41+D42)</f>
        <v>100000</v>
      </c>
      <c r="E43" s="1204">
        <f>SUM(D43/C43)</f>
        <v>0.33539714375792373</v>
      </c>
      <c r="F43" s="527"/>
    </row>
    <row r="44" spans="1:6" s="37" customFormat="1" ht="12">
      <c r="A44" s="75"/>
      <c r="B44" s="526" t="s">
        <v>268</v>
      </c>
      <c r="C44" s="296"/>
      <c r="D44" s="1068"/>
      <c r="E44" s="297"/>
      <c r="F44" s="530"/>
    </row>
    <row r="45" spans="1:6" s="34" customFormat="1" ht="12.75" customHeight="1">
      <c r="A45" s="371">
        <v>4310</v>
      </c>
      <c r="B45" s="298" t="s">
        <v>378</v>
      </c>
      <c r="C45" s="1068">
        <v>127000</v>
      </c>
      <c r="D45" s="1068">
        <v>20000</v>
      </c>
      <c r="E45" s="297">
        <f>SUM(D45/C45)</f>
        <v>0.15748031496062992</v>
      </c>
      <c r="F45" s="1316" t="s">
        <v>1130</v>
      </c>
    </row>
    <row r="46" spans="1:6" s="34" customFormat="1" ht="12">
      <c r="A46" s="371">
        <v>4323</v>
      </c>
      <c r="B46" s="298" t="s">
        <v>1095</v>
      </c>
      <c r="C46" s="296"/>
      <c r="D46" s="1068">
        <v>95000</v>
      </c>
      <c r="E46" s="1217"/>
      <c r="F46" s="523"/>
    </row>
    <row r="47" spans="1:6" s="37" customFormat="1" ht="12">
      <c r="A47" s="518">
        <v>4300</v>
      </c>
      <c r="B47" s="536" t="s">
        <v>269</v>
      </c>
      <c r="C47" s="309">
        <f>SUM(C45:C45)</f>
        <v>127000</v>
      </c>
      <c r="D47" s="1161">
        <f>SUM(D45:D46)</f>
        <v>115000</v>
      </c>
      <c r="E47" s="1204">
        <f>SUM(D47/C47)</f>
        <v>0.905511811023622</v>
      </c>
      <c r="F47" s="463"/>
    </row>
    <row r="48" spans="1:6" s="37" customFormat="1" ht="16.5" customHeight="1">
      <c r="A48" s="518"/>
      <c r="B48" s="517" t="s">
        <v>271</v>
      </c>
      <c r="C48" s="309">
        <f>SUM(C47+C43+C30+C15+C13)</f>
        <v>3598552</v>
      </c>
      <c r="D48" s="1161">
        <f>SUM(D47+D43+D30+D15+D13)</f>
        <v>2453218</v>
      </c>
      <c r="E48" s="1206">
        <f>SUM(D48/C48)</f>
        <v>0.6817236488454245</v>
      </c>
      <c r="F48" s="463"/>
    </row>
    <row r="49" spans="1:6" s="37" customFormat="1" ht="12">
      <c r="A49" s="540"/>
      <c r="B49" s="541" t="s">
        <v>70</v>
      </c>
      <c r="C49" s="520"/>
      <c r="D49" s="1162"/>
      <c r="E49" s="297"/>
      <c r="F49" s="530"/>
    </row>
    <row r="50" spans="1:6" s="37" customFormat="1" ht="12">
      <c r="A50" s="540"/>
      <c r="B50" s="296" t="s">
        <v>285</v>
      </c>
      <c r="C50" s="522"/>
      <c r="D50" s="1071"/>
      <c r="E50" s="297"/>
      <c r="F50" s="530"/>
    </row>
    <row r="51" spans="1:6" s="37" customFormat="1" ht="12">
      <c r="A51" s="540"/>
      <c r="B51" s="296" t="s">
        <v>30</v>
      </c>
      <c r="C51" s="522"/>
      <c r="D51" s="1071"/>
      <c r="E51" s="297"/>
      <c r="F51" s="530"/>
    </row>
    <row r="52" spans="1:6" s="34" customFormat="1" ht="12">
      <c r="A52" s="540"/>
      <c r="B52" s="542" t="s">
        <v>297</v>
      </c>
      <c r="C52" s="522"/>
      <c r="D52" s="1071"/>
      <c r="E52" s="297"/>
      <c r="F52" s="375"/>
    </row>
    <row r="53" spans="1:6" ht="12" customHeight="1">
      <c r="A53" s="294"/>
      <c r="B53" s="542" t="s">
        <v>295</v>
      </c>
      <c r="C53" s="296"/>
      <c r="D53" s="1068"/>
      <c r="E53" s="297"/>
      <c r="F53" s="375"/>
    </row>
    <row r="54" spans="1:6" ht="12" customHeight="1">
      <c r="A54" s="294"/>
      <c r="B54" s="543" t="s">
        <v>60</v>
      </c>
      <c r="C54" s="543">
        <f>SUM(C50:C53)</f>
        <v>0</v>
      </c>
      <c r="D54" s="1163">
        <f>SUM(D50:D53)</f>
        <v>0</v>
      </c>
      <c r="E54" s="297"/>
      <c r="F54" s="375"/>
    </row>
    <row r="55" spans="1:6" ht="12" customHeight="1">
      <c r="A55" s="294"/>
      <c r="B55" s="544" t="s">
        <v>71</v>
      </c>
      <c r="C55" s="529"/>
      <c r="D55" s="1158"/>
      <c r="E55" s="297"/>
      <c r="F55" s="375"/>
    </row>
    <row r="56" spans="1:6" ht="12" customHeight="1">
      <c r="A56" s="294"/>
      <c r="B56" s="296" t="s">
        <v>250</v>
      </c>
      <c r="C56" s="296"/>
      <c r="D56" s="1068"/>
      <c r="E56" s="297"/>
      <c r="F56" s="375"/>
    </row>
    <row r="57" spans="1:6" ht="12">
      <c r="A57" s="294"/>
      <c r="B57" s="542" t="s">
        <v>251</v>
      </c>
      <c r="C57" s="296">
        <f>SUM(C13+C15+C30+C43+C47)-C50-C51-C52-C53-C56-C58</f>
        <v>3558552</v>
      </c>
      <c r="D57" s="1068">
        <f>SUM(D13+D15+D30+D43+D47)-D50-D51-D52-D53-D56-D58</f>
        <v>2433218</v>
      </c>
      <c r="E57" s="297">
        <f>SUM(D57/C57)</f>
        <v>0.6837663184351388</v>
      </c>
      <c r="F57" s="375"/>
    </row>
    <row r="58" spans="1:6" ht="12">
      <c r="A58" s="294"/>
      <c r="B58" s="542" t="s">
        <v>328</v>
      </c>
      <c r="C58" s="296">
        <f>SUM(C26)</f>
        <v>40000</v>
      </c>
      <c r="D58" s="1068">
        <f>SUM(D26)</f>
        <v>20000</v>
      </c>
      <c r="E58" s="297">
        <f>SUM(D58/C58)</f>
        <v>0.5</v>
      </c>
      <c r="F58" s="375"/>
    </row>
    <row r="59" spans="1:6" ht="12">
      <c r="A59" s="294"/>
      <c r="B59" s="543" t="s">
        <v>66</v>
      </c>
      <c r="C59" s="543">
        <f>SUM(C56:C58)</f>
        <v>3598552</v>
      </c>
      <c r="D59" s="1163">
        <f>SUM(D56:D58)</f>
        <v>2453218</v>
      </c>
      <c r="E59" s="1203">
        <f>SUM(D59/C59)</f>
        <v>0.6817236488454245</v>
      </c>
      <c r="F59" s="375"/>
    </row>
    <row r="60" spans="1:6" ht="12" customHeight="1">
      <c r="A60" s="545"/>
      <c r="B60" s="539" t="s">
        <v>112</v>
      </c>
      <c r="C60" s="305">
        <f>SUM(C54+C59)</f>
        <v>3598552</v>
      </c>
      <c r="D60" s="1164">
        <f>SUM(D54+D59)</f>
        <v>2453218</v>
      </c>
      <c r="E60" s="1203">
        <f>SUM(D60/C60)</f>
        <v>0.6817236488454245</v>
      </c>
      <c r="F60" s="372"/>
    </row>
    <row r="61" spans="1:5" ht="12">
      <c r="A61" s="33"/>
      <c r="C61" s="276"/>
      <c r="D61" s="276"/>
      <c r="E61" s="275"/>
    </row>
    <row r="62" spans="2:4" ht="12">
      <c r="B62" s="41" t="s">
        <v>1100</v>
      </c>
      <c r="C62" s="224"/>
      <c r="D62" s="224"/>
    </row>
  </sheetData>
  <sheetProtection/>
  <mergeCells count="5">
    <mergeCell ref="A1:F1"/>
    <mergeCell ref="A2:F2"/>
    <mergeCell ref="E4:E6"/>
    <mergeCell ref="C4:C6"/>
    <mergeCell ref="D4:D6"/>
  </mergeCells>
  <printOptions horizontalCentered="1"/>
  <pageMargins left="0" right="0" top="0.1968503937007874" bottom="0.1968503937007874" header="0.11811023622047245" footer="0"/>
  <pageSetup firstPageNumber="44" useFirstPageNumber="1" horizontalDpi="600" verticalDpi="600" orientation="landscape" paperSize="9" scale="74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Juhász Csilla</cp:lastModifiedBy>
  <cp:lastPrinted>2020-02-06T09:46:34Z</cp:lastPrinted>
  <dcterms:created xsi:type="dcterms:W3CDTF">2004-02-02T11:10:51Z</dcterms:created>
  <dcterms:modified xsi:type="dcterms:W3CDTF">2020-02-06T18:07:34Z</dcterms:modified>
  <cp:category/>
  <cp:version/>
  <cp:contentType/>
  <cp:contentStatus/>
</cp:coreProperties>
</file>