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8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mell. " sheetId="13" r:id="rId13"/>
    <sheet name="9mell." sheetId="14" r:id="rId14"/>
    <sheet name="10.mell " sheetId="15" r:id="rId15"/>
    <sheet name="11.mell" sheetId="16" r:id="rId16"/>
    <sheet name="12.mell" sheetId="17" r:id="rId17"/>
    <sheet name="13.mell" sheetId="18" r:id="rId18"/>
    <sheet name="14.mell  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'!$6:$10</definedName>
    <definedName name="_xlnm.Print_Titles" localSheetId="13">'9mell.'!$8:$11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<sst xmlns="http://schemas.openxmlformats.org/spreadsheetml/2006/main" count="3140" uniqueCount="1035">
  <si>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</si>
  <si>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</si>
  <si>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</si>
  <si>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</si>
  <si>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</si>
  <si>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</si>
  <si>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</si>
  <si>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Kölcsönök visszatérülése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</si>
  <si>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</si>
  <si>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</si>
  <si>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</si>
  <si>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</si>
  <si>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</si>
  <si>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</si>
  <si>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</si>
  <si>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</si>
  <si>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</si>
  <si>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</si>
  <si>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</si>
  <si>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</si>
  <si>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</si>
  <si>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</si>
  <si>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</si>
  <si>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</si>
  <si>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</si>
  <si>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</si>
  <si>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</si>
  <si>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</si>
  <si>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</si>
  <si>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</si>
  <si>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</si>
  <si>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</si>
  <si>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</si>
  <si>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</si>
  <si>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</si>
  <si>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</si>
  <si>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</si>
  <si>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</si>
  <si>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</si>
  <si>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</si>
  <si>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</si>
  <si>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</si>
  <si>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</si>
  <si>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</si>
  <si>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</si>
  <si>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</si>
  <si>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</si>
  <si>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</si>
  <si>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</si>
  <si>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</si>
  <si>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</si>
  <si>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</si>
  <si>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</si>
  <si>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</si>
  <si>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</si>
  <si>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</si>
  <si>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</si>
  <si>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</si>
  <si>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</si>
  <si>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</si>
  <si>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</si>
  <si>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>Továbbszámlázott szolgáltatások bevételei</t>
  </si>
  <si>
    <t xml:space="preserve">       - Önkormányzat ÁFA</t>
  </si>
  <si>
    <t xml:space="preserve">       - Önkormányzat fordított ÁFA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</si>
  <si>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</si>
  <si>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</si>
  <si>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</si>
  <si>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</si>
  <si>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 xml:space="preserve">    Munkaadókat terhelő járulékok és szociális hozzájárulási adó</t>
  </si>
  <si>
    <t xml:space="preserve">    Dologi kiadások</t>
  </si>
  <si>
    <t>Bevétel összesen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</si>
  <si>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</si>
  <si>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</si>
  <si>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</si>
  <si>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</si>
  <si>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</si>
  <si>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</si>
  <si>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</si>
  <si>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</si>
  <si>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</si>
  <si>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</si>
  <si>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</si>
  <si>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</si>
  <si>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</si>
  <si>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</si>
  <si>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</si>
  <si>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</si>
  <si>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</si>
  <si>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</si>
  <si>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</si>
  <si>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</si>
  <si>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IX. kerületi Rendőrkapitányság támogatása</t>
  </si>
  <si>
    <t>Lakóház felújítás Gát u. 5.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</si>
  <si>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</si>
  <si>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</si>
  <si>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</si>
  <si>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</si>
  <si>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</si>
  <si>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</si>
  <si>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</si>
  <si>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</si>
  <si>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</si>
  <si>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</si>
  <si>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</si>
  <si>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</si>
  <si>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Felhalmozási célú pénzmaradvány igénybevétele</t>
  </si>
  <si>
    <t xml:space="preserve">   Önkormányzat ktsv. szereplő Támogatások (3/D. sz. melléklet szerint)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</si>
  <si>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</si>
  <si>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</si>
  <si>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</si>
  <si>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</si>
  <si>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</si>
  <si>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</si>
  <si>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</si>
  <si>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</si>
  <si>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</si>
  <si>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</si>
  <si>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>Helyi gázár és távhő támogatás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</si>
  <si>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</si>
  <si>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</si>
  <si>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</si>
  <si>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</si>
  <si>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</si>
  <si>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</si>
  <si>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</si>
  <si>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</si>
  <si>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</si>
  <si>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</si>
  <si>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</si>
  <si>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</si>
  <si>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</si>
  <si>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>Általános pályázati keret</t>
  </si>
  <si>
    <t>2325 Kicsi Bocs Óvoda</t>
  </si>
  <si>
    <t>Ferencvárosi Önkormányzat és Intézményei Összesen</t>
  </si>
  <si>
    <t xml:space="preserve">     3961 Központi színházi zenekari támogatás</t>
  </si>
  <si>
    <t>JAT-tal kapcsolatos fordított ÁFA bevételek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</si>
  <si>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</si>
  <si>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</si>
  <si>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</si>
  <si>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</si>
  <si>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</si>
  <si>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</si>
  <si>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</si>
  <si>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</si>
  <si>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</si>
  <si>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</si>
  <si>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</si>
  <si>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</si>
  <si>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</si>
  <si>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</si>
  <si>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</si>
  <si>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</si>
  <si>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</si>
  <si>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</si>
  <si>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</si>
  <si>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Szentgyörgyi A. 12.évf.Iskola  /Lónyay u. 4c-8./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</si>
  <si>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</si>
  <si>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</si>
  <si>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</si>
  <si>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</si>
  <si>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Nevelési Tanácsadó /Vágóhíd u 35./</t>
  </si>
  <si>
    <t>Ferencvárosi Egyesített Bölcsöde</t>
  </si>
  <si>
    <t>Szociális ágazat összesen</t>
  </si>
  <si>
    <t>Ferencvárosi Művelődési Központ</t>
  </si>
  <si>
    <t>I. Helyi Önkormányzat bevételei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</si>
  <si>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</si>
  <si>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</si>
  <si>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</si>
  <si>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</si>
  <si>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</si>
  <si>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</si>
  <si>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</si>
  <si>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</si>
  <si>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</si>
  <si>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</si>
  <si>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</t>
  </si>
  <si>
    <t>Európai Uniós forrásból</t>
  </si>
  <si>
    <t>Tárgyi eszközök és immateriális javak értékesítése</t>
  </si>
  <si>
    <t>Felhalmozási bevételek</t>
  </si>
  <si>
    <t>Felhalmozási célú átvett pénzszköz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</si>
  <si>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</si>
  <si>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</si>
  <si>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</si>
  <si>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</si>
  <si>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</si>
  <si>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 xml:space="preserve">   Munkáltatói kölcsön</t>
  </si>
  <si>
    <t>II. Polgármesteri Hivatal bevételei mindösszesen:</t>
  </si>
  <si>
    <t>Hozam és kamatbevétel</t>
  </si>
  <si>
    <t>Intézményi ellátási díjak</t>
  </si>
  <si>
    <t>V. Kerületi bevételek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</si>
  <si>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</si>
  <si>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</si>
  <si>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</si>
  <si>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</si>
  <si>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Felhalmozási célú kölcsönök visszatérülései</t>
  </si>
  <si>
    <t>Önkormányzati bérlemények üzemeltetési költségei</t>
  </si>
  <si>
    <t>Közfoglalkoztatottak pályázat támogatásának önrésze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</si>
  <si>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</si>
  <si>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</si>
  <si>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</si>
  <si>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</si>
  <si>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átvett pénzeszköz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</si>
  <si>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</si>
  <si>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</si>
  <si>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</si>
  <si>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</si>
  <si>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</si>
  <si>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 xml:space="preserve">    Bölcsöde építés</t>
  </si>
  <si>
    <t>Egyéb sajátos bevétel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</si>
  <si>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</si>
  <si>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</si>
  <si>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</si>
  <si>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</si>
  <si>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Működési célú általános tartalék</t>
  </si>
  <si>
    <t>Működési célú céltartalék</t>
  </si>
  <si>
    <t xml:space="preserve">     Egyéb felhalmozási  kiadások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</si>
  <si>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</si>
  <si>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</si>
  <si>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</si>
  <si>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</si>
  <si>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</si>
  <si>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</si>
  <si>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Roma Nemzetiségi Önkormányzat</t>
  </si>
  <si>
    <t>Sajátos felhalmozási  bevételek</t>
  </si>
  <si>
    <t xml:space="preserve">    Működési célú </t>
  </si>
  <si>
    <t xml:space="preserve">    Felhalmozási célú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</si>
  <si>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</si>
  <si>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</si>
  <si>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</si>
  <si>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</si>
  <si>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</si>
  <si>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</si>
  <si>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</si>
  <si>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>Egyéb működési célú kiadás</t>
  </si>
  <si>
    <t>Kúltúra, szórakoztatás szerződés szerint</t>
  </si>
  <si>
    <t>Költségvetési bevételek összesen</t>
  </si>
  <si>
    <t>Belső Ferencváros  KMOP.5.2.2</t>
  </si>
  <si>
    <t>Önkormányzati szakmai feladatokkal kapcsolatos kiadások</t>
  </si>
  <si>
    <t>Ferencvárosi Helytörténi Egyesület</t>
  </si>
  <si>
    <t>Környezetvédelem</t>
  </si>
  <si>
    <t>Lakóház felújítás Viola u. 37/c</t>
  </si>
  <si>
    <t>Hivatal lift építése</t>
  </si>
  <si>
    <t>Lakóház felújítás Balázs B. u. 32/a</t>
  </si>
  <si>
    <t>Lakóházfelújítás Balázs B. u. 32/b</t>
  </si>
  <si>
    <t>Lakóház felújítás Balázs B. u. 11.</t>
  </si>
  <si>
    <t>Nemzetiségi önkormányzatok pályázati támogatása</t>
  </si>
  <si>
    <t>Fogyatékkal élők eszközbeszerzése</t>
  </si>
  <si>
    <t xml:space="preserve">    Egészségügyi koncepció</t>
  </si>
  <si>
    <t xml:space="preserve">    Munkáltatói kölcsön</t>
  </si>
  <si>
    <t xml:space="preserve">          Markusovszky park</t>
  </si>
  <si>
    <t>Ferencbusz működtetée</t>
  </si>
  <si>
    <t>Ferencvárosi Kulturális, Turisztikai és Sport Nonprofit Kft.</t>
  </si>
  <si>
    <t>Ferencvárosi Újság</t>
  </si>
  <si>
    <t xml:space="preserve">      3111 Lakáslemondás térítéssel</t>
  </si>
  <si>
    <t xml:space="preserve">      3112 Ingatlanőrzés</t>
  </si>
  <si>
    <t xml:space="preserve">      3113 Ingatlanokkal kapcsolatos ügyvédi díjak</t>
  </si>
  <si>
    <t xml:space="preserve">      3114 Ingatlanokkal kapcsolatos egyéb feladatok</t>
  </si>
  <si>
    <t xml:space="preserve">      3216 FESZOFE Nonprofit Kft közszolg. Szerződés Lakóház takar.</t>
  </si>
  <si>
    <t>BEVÉTELEK MINDÖSSZ.:(Irányítószervi tám.folyosítása nélkül)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</si>
  <si>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</si>
  <si>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</si>
  <si>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</si>
  <si>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</si>
  <si>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</si>
  <si>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>Tankönyvtámogatás</t>
  </si>
  <si>
    <t>24.</t>
  </si>
  <si>
    <t>25.</t>
  </si>
  <si>
    <t>3201 Önkormányzati szakmai feladatokkal kapcs. Kiadások</t>
  </si>
  <si>
    <t xml:space="preserve">     3202 Roma koncepció</t>
  </si>
  <si>
    <t xml:space="preserve">      3112 Ingatlanőrzés (járőrszolgálat)</t>
  </si>
  <si>
    <t>Polgármesteri tisztséggel összefüggő egyéb feladatok</t>
  </si>
  <si>
    <t xml:space="preserve">      3203 Városfejlesztés, üzemeltetés és közbiztonság</t>
  </si>
  <si>
    <t xml:space="preserve">      5033 Térfigyelő rendszer fejlesztése</t>
  </si>
  <si>
    <t xml:space="preserve">      3213 Önkormányzati bérlemények üzemeltetési költségei</t>
  </si>
  <si>
    <t xml:space="preserve">      3211 FEV IX. Zrt</t>
  </si>
  <si>
    <t>Ferencváros a korszerű természettudományos okt.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</si>
  <si>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</si>
  <si>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</si>
  <si>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</si>
  <si>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</si>
  <si>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</si>
  <si>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</si>
  <si>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3314 Átmeneti segélyek</t>
  </si>
  <si>
    <t xml:space="preserve">      3315 Rendkívüli gyermekvédelmi támogatás</t>
  </si>
  <si>
    <t xml:space="preserve">      3318 Adósság kezelési támogatás</t>
  </si>
  <si>
    <t xml:space="preserve">      3320 Gyermekétkeztetés támogatás</t>
  </si>
  <si>
    <t>Házi segítségnyújtás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</si>
  <si>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</si>
  <si>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</si>
  <si>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</si>
  <si>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3343 Hajléktalanok nappali melegedője  </t>
  </si>
  <si>
    <t xml:space="preserve">      3344 Utcai szociális munka</t>
  </si>
  <si>
    <t xml:space="preserve">      3345 Támogató Szolgálat</t>
  </si>
  <si>
    <t xml:space="preserve">      3346 Férőhely fenntartási díj Magyar Vöröskereszt</t>
  </si>
  <si>
    <t>Városfejlesztéssel kapcsolatos önkormányzati kiadások (FEV IX.Zrt.)</t>
  </si>
  <si>
    <t xml:space="preserve">      3347 Fogyatékos személyek nappali ellátása Gond-viselés KHT</t>
  </si>
  <si>
    <t xml:space="preserve">      3350 Élelmiszerbank költségek</t>
  </si>
  <si>
    <t xml:space="preserve">       3354 Méltányos közgyógyellátás, gyógyszertámogatás</t>
  </si>
  <si>
    <t xml:space="preserve">       3358 HPV védőoltás</t>
  </si>
  <si>
    <t xml:space="preserve">       3348 KÉK Pont</t>
  </si>
  <si>
    <t xml:space="preserve">       3301 Egészségügyi prevenció</t>
  </si>
  <si>
    <t>Idősügyi koncepció</t>
  </si>
  <si>
    <t xml:space="preserve">      3411 Sport feladatok</t>
  </si>
  <si>
    <t xml:space="preserve">      3145 Ifjusági koncepció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</si>
  <si>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</si>
  <si>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</si>
  <si>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</si>
  <si>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</si>
  <si>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</si>
  <si>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 xml:space="preserve">      3422 Egyéb rendezvények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</si>
  <si>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</si>
  <si>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</si>
  <si>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</si>
  <si>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</si>
  <si>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</si>
  <si>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</si>
  <si>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</si>
  <si>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>Egyházak támogatása</t>
  </si>
  <si>
    <t>Társadalmi szervezetek támogatása</t>
  </si>
  <si>
    <t xml:space="preserve">      3435 Ferencvárosi Úrhölgyek</t>
  </si>
  <si>
    <t xml:space="preserve">      3931 Bursa Hungarica</t>
  </si>
  <si>
    <t xml:space="preserve">     3932 Deák ösztöndíj</t>
  </si>
  <si>
    <t>FESZOFE kiemelkedően közhasznú Non-Profit KFT</t>
  </si>
  <si>
    <t>IX.kerületi Szakrendelő Kft</t>
  </si>
  <si>
    <t xml:space="preserve">       3942 IX. kerületi Szakrendelő Kft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</si>
  <si>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</si>
  <si>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</si>
  <si>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</si>
  <si>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</si>
  <si>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</si>
  <si>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</si>
  <si>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</si>
  <si>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</si>
  <si>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</si>
  <si>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</si>
  <si>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     3989 Nemzetiségi Önkormányzatok pályázati támogatása</t>
  </si>
  <si>
    <t xml:space="preserve">             4014 Játszóterek javítása</t>
  </si>
  <si>
    <t xml:space="preserve">             4015 Öntözőhálózat fejlesztése, átépítése</t>
  </si>
  <si>
    <t xml:space="preserve">             4115 Lakóház felújítás Márton u. 5/A</t>
  </si>
  <si>
    <t xml:space="preserve">             4117 Lakóház felújítás Viola u. 37/c</t>
  </si>
  <si>
    <t xml:space="preserve">             4118 Lakóház felújítás Balázs Béla u. 32/A</t>
  </si>
  <si>
    <t xml:space="preserve">             4119 Lakóház felújítás Balázs Béla u. 32/B</t>
  </si>
  <si>
    <t>2. Közhatalmi bevételek</t>
  </si>
  <si>
    <t xml:space="preserve">Ferencvárosi Intézmény Üzemeltetési Központ </t>
  </si>
  <si>
    <t xml:space="preserve">3200 Képviselők juttatásai </t>
  </si>
  <si>
    <t xml:space="preserve">      3210  Bűnmegelőzés</t>
  </si>
  <si>
    <t>3. Támogatás államháztartáson belülről - működési</t>
  </si>
  <si>
    <t>6. Támogatás államháztartáson belülről - felhalmozási</t>
  </si>
  <si>
    <t>7.Előző évi felhalmozási célú pénzm.igénybev.</t>
  </si>
  <si>
    <t>8.Felhalmozási célú kölcsönök visszatérülései</t>
  </si>
  <si>
    <t>23. Hosszú lejáratú hitel tőke összegének törlesztése</t>
  </si>
  <si>
    <t>11. Bevételek mindösszesen</t>
  </si>
  <si>
    <t>24. Kiadások mindösszesen</t>
  </si>
  <si>
    <t xml:space="preserve">             4120 Lakóház felújítás Balázs Béla u. 11.</t>
  </si>
  <si>
    <t xml:space="preserve">             4121 Lakóház felújításokkal kapcsolatos tervezések</t>
  </si>
  <si>
    <t xml:space="preserve">      4122 Lakás és helyiség felújítás</t>
  </si>
  <si>
    <t xml:space="preserve">             4123 JAT</t>
  </si>
  <si>
    <t xml:space="preserve">      4131 Veszélyelhárítás</t>
  </si>
  <si>
    <t>Nem önkormányzati tulajdonú lakóépületek veszélelh.</t>
  </si>
  <si>
    <t xml:space="preserve">      4133 Veszélyes tűzfalak, kémények vizsgálata, bontása</t>
  </si>
  <si>
    <t xml:space="preserve">             4137 Belső Ferencváros Kulturális negyed</t>
  </si>
  <si>
    <t xml:space="preserve">      4270 Energetikai pályázat önrésszel</t>
  </si>
  <si>
    <t xml:space="preserve">      4340 Mano-Lak Bölcsöde felújítása</t>
  </si>
  <si>
    <t xml:space="preserve">      4351 FMK felújítása</t>
  </si>
  <si>
    <t xml:space="preserve">       5043 Egészségügyi koncepció keretén belül eszköz vásárlás</t>
  </si>
  <si>
    <t xml:space="preserve">      5044 Fogyatékkal élők eszközbeszerzése</t>
  </si>
  <si>
    <t xml:space="preserve">      5045 Pinceszínház akadálymentesítése</t>
  </si>
  <si>
    <t>Az önkormányzat 2013. évi bevételei</t>
  </si>
  <si>
    <t>Egészségügy, szociális, kúlturális ellátás</t>
  </si>
  <si>
    <t>FEV IX. Zrt.</t>
  </si>
  <si>
    <t>FEV IX. Zrt. támogatása</t>
  </si>
  <si>
    <t>Térfigyelő rendszer fejlesztése</t>
  </si>
  <si>
    <t>Humánszolgáltatási feladatok</t>
  </si>
  <si>
    <t>Az önkormányzat költségvetésében szereplő 2013. évi tartalékok</t>
  </si>
  <si>
    <t>Karaván Művészeti Alapítvány</t>
  </si>
  <si>
    <t xml:space="preserve">Önkormányzat fordított ÁFA bevétel </t>
  </si>
  <si>
    <t>Önkormányzat fordított ÁFA bevételek</t>
  </si>
  <si>
    <t>3021 Polgármesteri Hivatal Igazgatási kiadásai</t>
  </si>
  <si>
    <t>Helyi önkormányzatok általános működéséhez és ágazati feladataihoz kapcs.támog.</t>
  </si>
  <si>
    <t>Előző évi működési célú maradvány átvétele</t>
  </si>
  <si>
    <t>Előző évi felhalmozási maradvány átvétele</t>
  </si>
  <si>
    <t>Oktatási intézmények, óvodák felújítása</t>
  </si>
  <si>
    <t>2305 Csicsergő Óvoda</t>
  </si>
  <si>
    <t>2309 Csudafa Óvoda</t>
  </si>
  <si>
    <t>2310 Epres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</si>
  <si>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</si>
  <si>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</si>
  <si>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</si>
  <si>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</si>
  <si>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</si>
  <si>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3972 Pályázati támogatás</t>
  </si>
  <si>
    <t xml:space="preserve">      4265 Oktatási intézmények óvodák felújítása</t>
  </si>
  <si>
    <t xml:space="preserve">      4321 FESZGYI felújítás</t>
  </si>
  <si>
    <t xml:space="preserve">      4322 Ferencvárosi Egyesített Bölcsödék felújítása</t>
  </si>
  <si>
    <t>Önkormányzati szakmai feladatokkal kapcs. Kiadások</t>
  </si>
  <si>
    <t>Közhatalmi bevétel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</si>
  <si>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</si>
  <si>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</si>
  <si>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</si>
  <si>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</si>
  <si>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</si>
  <si>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</si>
  <si>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</si>
  <si>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</si>
  <si>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</si>
  <si>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</si>
  <si>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</si>
  <si>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</si>
  <si>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</si>
  <si>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5. Felhalmozási bevétel</t>
  </si>
  <si>
    <t>12. Személyi juttatások</t>
  </si>
  <si>
    <t>13. Munkaadókat terh. jár. és szoc.hozzáj.adó</t>
  </si>
  <si>
    <t>14. Dologi kiadások</t>
  </si>
  <si>
    <t>15. Egyéb működési célú kiadások</t>
  </si>
  <si>
    <t>16. Ellátottak pénzbeli juttatásai</t>
  </si>
  <si>
    <t>17. Szociális támogatás</t>
  </si>
  <si>
    <t>18. Felújítási kiadások</t>
  </si>
  <si>
    <t>19. Beruházási kiadások</t>
  </si>
  <si>
    <t>20. Egyéb felhalmozási kiadások</t>
  </si>
  <si>
    <t>22. Tartalékok</t>
  </si>
  <si>
    <t>9.Hosszú lejáratú hitelfelvétel</t>
  </si>
  <si>
    <t>21. Felhalmozási célú kölcsön nyújtása</t>
  </si>
  <si>
    <t>21. Kölcsön tőke összegének törlesztése</t>
  </si>
  <si>
    <t xml:space="preserve">   Beruházási kiadások</t>
  </si>
  <si>
    <t xml:space="preserve">      4310 Háziorvosi rendelők felőjítása </t>
  </si>
  <si>
    <t>11. sz. melléklet</t>
  </si>
  <si>
    <t>Ferencvárosi Úrhölgyek támogatása</t>
  </si>
  <si>
    <t xml:space="preserve"> 2013. évi előirányzat felhasználási ütemterv</t>
  </si>
  <si>
    <t xml:space="preserve">Felhalmozási finanszírozási kiadások </t>
  </si>
  <si>
    <t xml:space="preserve">Működési finanszírozási kiadások </t>
  </si>
  <si>
    <t>Támogatás államháztartáson belülről - EU-s pályázatok kapcsán</t>
  </si>
  <si>
    <t>Támogatás államháztartáson belülről -Egyéb központi szervektől</t>
  </si>
  <si>
    <t>Támogatás államháztartáson belülről - Fővárosi Önkormányzattól</t>
  </si>
  <si>
    <t>2795 Ferencvárosi intézményüzemeltetési Központ</t>
  </si>
  <si>
    <t>2850 Ferencvárosi Egyesített Bölcsödék</t>
  </si>
  <si>
    <t>2875 FESZGYI</t>
  </si>
  <si>
    <t>2985 FMK</t>
  </si>
  <si>
    <t>Ifjú Molnár F. Diákszínjátszó Egyesület</t>
  </si>
  <si>
    <t>Concerto Szimfónikus Zenekar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</si>
  <si>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</si>
  <si>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</si>
  <si>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</si>
  <si>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</si>
  <si>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</si>
  <si>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Játszóterek javítása</t>
  </si>
  <si>
    <t>Öntözőhálózat fejlesztése, átépítése</t>
  </si>
  <si>
    <t>Egészségügy, szociális ellátás, kultúra</t>
  </si>
  <si>
    <t>Pinceszínház akadálymentesítése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</si>
  <si>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</si>
  <si>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</si>
  <si>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</si>
  <si>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</si>
  <si>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</si>
  <si>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</si>
  <si>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</si>
  <si>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</si>
  <si>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</si>
  <si>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Epres Óvoda</t>
  </si>
  <si>
    <t>Ádám Jenő Zeneiskola felújítása</t>
  </si>
  <si>
    <t>FMK felújítása</t>
  </si>
  <si>
    <t>9. számú melléklet</t>
  </si>
  <si>
    <t>2013. évi Polgármesteri Hivatal és Intézményi létszámadatok</t>
  </si>
  <si>
    <t>Ssz.</t>
  </si>
  <si>
    <t>Intézmény megnevezése (Polgármesteri Hivatalnál Irodánként)</t>
  </si>
  <si>
    <t xml:space="preserve">Engedélye-zett létszám összesen </t>
  </si>
  <si>
    <t>Engedélyezett létszám</t>
  </si>
  <si>
    <t>Szakmai létsz.</t>
  </si>
  <si>
    <t>Egyéb létsz.</t>
  </si>
  <si>
    <t>Közfoglalkoz-tatottak létszáma</t>
  </si>
  <si>
    <t>Teljes munkaidős</t>
  </si>
  <si>
    <t>Részmun-kaidős</t>
  </si>
  <si>
    <t>Polgármesteri Hivatal összesen</t>
  </si>
  <si>
    <t>Adóiroda</t>
  </si>
  <si>
    <t>Belső ellenőrzési csoport</t>
  </si>
  <si>
    <t>Hatósági Iroda</t>
  </si>
  <si>
    <t>Humánszolgáltatási Iroda</t>
  </si>
  <si>
    <t>6.</t>
  </si>
  <si>
    <t>7.</t>
  </si>
  <si>
    <t>Jogi és Pályázati Iroda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</si>
  <si>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</si>
  <si>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</si>
  <si>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</si>
  <si>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</si>
  <si>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</si>
  <si>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</si>
  <si>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</si>
  <si>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</si>
  <si>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</si>
  <si>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</si>
  <si>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15.</t>
  </si>
  <si>
    <t>Csicsergő Óvoda</t>
  </si>
  <si>
    <t>16.</t>
  </si>
  <si>
    <t>Csudafa Óvoda</t>
  </si>
  <si>
    <t>17.</t>
  </si>
  <si>
    <t>18.</t>
  </si>
  <si>
    <t>Kerekerdő Óvoda</t>
  </si>
  <si>
    <t>19.</t>
  </si>
  <si>
    <t>Kicsi Bocs Óvoda</t>
  </si>
  <si>
    <t>20.</t>
  </si>
  <si>
    <t xml:space="preserve">Liliom Óvoda </t>
  </si>
  <si>
    <t>21.</t>
  </si>
  <si>
    <t xml:space="preserve">Méhecske Óvoda </t>
  </si>
  <si>
    <t>22.</t>
  </si>
  <si>
    <t>Napfény Óvoda</t>
  </si>
  <si>
    <t>23.</t>
  </si>
  <si>
    <t>Ugrifüles Óvoda</t>
  </si>
  <si>
    <t>Fvi Egyesített Bölcsödék</t>
  </si>
  <si>
    <t>FMK</t>
  </si>
  <si>
    <t>10. sz. melléklet</t>
  </si>
  <si>
    <t>2013. évi közvetett támogatások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</si>
  <si>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</si>
  <si>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</si>
  <si>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</si>
  <si>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</si>
  <si>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</si>
  <si>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</si>
  <si>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</si>
  <si>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</si>
  <si>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</si>
  <si>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</si>
  <si>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</si>
  <si>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</si>
  <si>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</si>
  <si>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</si>
  <si>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Telekadó</t>
  </si>
  <si>
    <t>Közszolgáltatási Iroda</t>
  </si>
  <si>
    <t>Ifjusági koncepció</t>
  </si>
  <si>
    <t xml:space="preserve">    Manó-Lak Bölcsöde fejlesztése, kapacitásbővítése</t>
  </si>
  <si>
    <t>Közterületfelügyelet Parkőrség</t>
  </si>
  <si>
    <t xml:space="preserve">    Általános pályázati keret</t>
  </si>
  <si>
    <t xml:space="preserve">    Varázskert Bölcsödével kapcsolatos önerő bevétel</t>
  </si>
  <si>
    <t>Működési költségvetési bevételek minösszesen</t>
  </si>
  <si>
    <t>Felhalmozási költségvetési bevételek összesen</t>
  </si>
  <si>
    <t>Működési költségvetési kiadások mindösszesen</t>
  </si>
  <si>
    <t>2013. évi előirányzat .../2013.</t>
  </si>
  <si>
    <t>Működési finanszírozási bevételek</t>
  </si>
  <si>
    <t>Működési finanszírozási kiadások</t>
  </si>
  <si>
    <t>Hosszú, rövid lejáratú hitelfelvétel</t>
  </si>
  <si>
    <t>Kölcsön felvétele</t>
  </si>
  <si>
    <t>Kölcsön tőkeösszegének törlesztése</t>
  </si>
  <si>
    <t>Szabad pénzeszközök betétként való visszavonása</t>
  </si>
  <si>
    <t>Költségvetési maradvány</t>
  </si>
  <si>
    <t>Felhalmozási finanszírozási bevételek</t>
  </si>
  <si>
    <t>Felhalmozási finanszírozási kiadások</t>
  </si>
  <si>
    <t>Pénzügyi lízing tőketörlesztése</t>
  </si>
  <si>
    <t>Előző évi pénzmar. alaptevékenység ellátására történő igénybevétel</t>
  </si>
  <si>
    <t xml:space="preserve">     Munkáltatói kölcsön</t>
  </si>
  <si>
    <t>Hitelfelvétel</t>
  </si>
  <si>
    <t>Támogatás államháztartáson belülről - működési</t>
  </si>
  <si>
    <t>Támogatás államháztartáson belülről -felhalmozási</t>
  </si>
  <si>
    <t>Felhalmozási célú általános tartalékok</t>
  </si>
  <si>
    <t>2013. évi előirányzat …./2013.</t>
  </si>
  <si>
    <t>14. sz . Melléklet</t>
  </si>
  <si>
    <t>12. sz. melléklet</t>
  </si>
  <si>
    <t>13. sz. melléklet</t>
  </si>
  <si>
    <t>Index     4./3.</t>
  </si>
  <si>
    <t>Helyi önkormányzat által felhasználható központosított előirányzat</t>
  </si>
  <si>
    <t>2011. évi teljesítés</t>
  </si>
  <si>
    <t>2012. évi várható teljesítés</t>
  </si>
  <si>
    <t>2012. évi terv</t>
  </si>
  <si>
    <t>2013. évi előirányzat ……/2013.</t>
  </si>
  <si>
    <t>Helyi önkormányzatok által felhasználható központosított előirányzat</t>
  </si>
  <si>
    <t xml:space="preserve">Előző évi felhalmozási célú pénzmaradv. igénybevétele </t>
  </si>
  <si>
    <t>Felhalmozási költségvetési kiadások mindösszesen</t>
  </si>
  <si>
    <t>Hosszú, rövid lejáratú hitel tőkeösszegének törlesztése</t>
  </si>
  <si>
    <t>Irányítószervi támogatásként folyósított támogatás kiutalása</t>
  </si>
  <si>
    <t>Felhalmozási célú céltartalékok</t>
  </si>
  <si>
    <t>Irányítószervi támogatásként folyósított támogatás fizetési számlán tört.jóváír.</t>
  </si>
  <si>
    <t>Előző évi működési célú pénzmaradvány igénbevétele</t>
  </si>
  <si>
    <t>Előző évi működési célú  pénzmaradvány  igénybevétele</t>
  </si>
  <si>
    <t>Működési költségvetési bevételek mindösszesen</t>
  </si>
  <si>
    <t>Támogatás államháztartáson belülről -felhalmozási célú</t>
  </si>
  <si>
    <t>Felhalmozási költségvetési  bevételek mindösszesen</t>
  </si>
  <si>
    <t>Előző évi működési célú pénzmaradvány igénybevétele</t>
  </si>
  <si>
    <t>Működési költségvetési  bevételek mindösszesen</t>
  </si>
  <si>
    <t xml:space="preserve">Előző évi felhalmozási célú pénzmaradvány történő igénybevétele </t>
  </si>
  <si>
    <t>Felhalmozási költségvetési bevételek mindösszesen</t>
  </si>
  <si>
    <t>III. Közterület-felügyelet bevételei mindösszesen:</t>
  </si>
  <si>
    <t>IV. Intézményi bevételek mindösszesen</t>
  </si>
  <si>
    <t>Támogatás államháztartáson belülről -EU-s pályázatok kapcsán</t>
  </si>
  <si>
    <t>Támogatás államháztartáson belülről -egyéb központi szervektől</t>
  </si>
  <si>
    <t>Támogatás államháztartáson belülről -Fővárosi Önkormányzattól</t>
  </si>
  <si>
    <t xml:space="preserve">Támogatás államháztartáson belülről -felhalmozási célú </t>
  </si>
  <si>
    <t>Előző évi felhalmozási célú pénzmaradvány igénybevétele</t>
  </si>
  <si>
    <t>Irányítószervi támogatásaként folyosított támogatás fizetési számlán történő jóváírás</t>
  </si>
  <si>
    <t xml:space="preserve">     ebből fejlesztési célok: Balázs B.u. 14., 11., 32/a, 32/b, Ferenc tér 9., Márton u. 5/A, </t>
  </si>
  <si>
    <t>Irányítószerv támogatásaként folyosított támogatás fizetési számlán történő jóváírás</t>
  </si>
  <si>
    <t>terv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</si>
  <si>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</si>
  <si>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</si>
  <si>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</si>
  <si>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</si>
  <si>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</si>
  <si>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Működési költségvetés kiadások mindösszesen</t>
  </si>
  <si>
    <t>Szabad pénzeszközök betétként való visszavonás</t>
  </si>
  <si>
    <t>Irányítószervi támogatásként folyosított támogatás kiutalása</t>
  </si>
  <si>
    <t xml:space="preserve">Támogatás államháztartáson belülről -működési </t>
  </si>
  <si>
    <t>Támogatás államháztartáson belülről -működési</t>
  </si>
  <si>
    <t>Bevételek mindösszesen</t>
  </si>
  <si>
    <t>KIADÁSOK MINDÖSSZ.:(Irányítószervi tám.folyosítása nélkül)</t>
  </si>
  <si>
    <t>Közterület-felügyelet</t>
  </si>
  <si>
    <t>Irányítószervtől kapott támogatás</t>
  </si>
  <si>
    <t xml:space="preserve">   Közterület-felügyelet (3/B. sz. melléklet szerint)</t>
  </si>
  <si>
    <t>Polgármester tiszt. összefüggő egyéb feladatok</t>
  </si>
  <si>
    <t>Tisztítószer beszerzés</t>
  </si>
  <si>
    <t xml:space="preserve">  ebből önkormányzati hozzájárulás</t>
  </si>
  <si>
    <t xml:space="preserve">   ebből önkormányzati hozzájárulás</t>
  </si>
  <si>
    <t>Irányítószervi támogatásként folyósított tám.fizetési számlán történő jóváírás</t>
  </si>
  <si>
    <t>Működési finanszírozású bevételek</t>
  </si>
  <si>
    <t>Irányító szervi támogatásként folyosított tám. fizetési számlán tört.jóváírás</t>
  </si>
  <si>
    <t>Működési célú átvett pénzeszköz</t>
  </si>
  <si>
    <t>Támogatás államháztartáson belülről - felhalmozási célú</t>
  </si>
  <si>
    <t>Felhalmozási célú átvett pénzeszközök</t>
  </si>
  <si>
    <t>Irányítószervi támogatásként folyósított tám.fizetési számlán tört.jóváírás-étkezés</t>
  </si>
  <si>
    <t>Irányítószervi támogatásként folyósított tám.fizetési számlán tört.jóváírás-egyéb</t>
  </si>
  <si>
    <t>Szabad pénzeszközök betétként való elhelyezése</t>
  </si>
  <si>
    <t xml:space="preserve">     Általános tartalékok</t>
  </si>
  <si>
    <t xml:space="preserve">    Céltartalékok</t>
  </si>
  <si>
    <t>Tartalék összesen</t>
  </si>
  <si>
    <t xml:space="preserve">     Céltartalékok</t>
  </si>
  <si>
    <t>Hosszú, rövid lejáratú hitelfelvétel törlesztése</t>
  </si>
  <si>
    <t>Kölcsön tőke összegének törlesztése, nyújtása</t>
  </si>
  <si>
    <t>Kölcsön tőke összegének törlesztése</t>
  </si>
  <si>
    <t xml:space="preserve">A helyi önkormányzat kötelező feladatai ellátásának költségvetési forrásai és kiadásai </t>
  </si>
  <si>
    <t>2013. év</t>
  </si>
  <si>
    <t>Kötelező feladatok
(Mötv. 13. § (1) bekezdés alapján)</t>
  </si>
  <si>
    <t xml:space="preserve">Ktvi kiadási előirányzat                    </t>
  </si>
  <si>
    <t>Ktvi bevételi előirányzat</t>
  </si>
  <si>
    <t>Helyi önkorm., ált. műk. és ágazati feladataihoz kapcs.tám.</t>
  </si>
  <si>
    <t>A központi kltvből szárm. egyéb költségv. tám.</t>
  </si>
  <si>
    <t>Saját bevétel</t>
  </si>
  <si>
    <t>Támogatás Áht-n belülről</t>
  </si>
  <si>
    <t>Átvett pénzeszköz</t>
  </si>
  <si>
    <t>Előző évi pénzm. Igénybev.</t>
  </si>
  <si>
    <t>Helyi önkormányzatok ált.műk. és ágazati feladataihoz kapcs.támog.</t>
  </si>
  <si>
    <t>Önkormányzati hozzájárulás</t>
  </si>
  <si>
    <t>Intézményi működési bevétel</t>
  </si>
  <si>
    <t>Műk. Célú</t>
  </si>
  <si>
    <t>Felhalm. Célú</t>
  </si>
  <si>
    <t>Közhat. Bev.</t>
  </si>
  <si>
    <t>Felhalm. Bev.</t>
  </si>
  <si>
    <t>Helyi közutak, közterek és parkok kez., fejl. és üzemeltetése</t>
  </si>
  <si>
    <t xml:space="preserve">             3051 Parkfentartás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</si>
  <si>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</si>
  <si>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</si>
  <si>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</si>
  <si>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</si>
  <si>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</si>
  <si>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</si>
  <si>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</si>
  <si>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</si>
  <si>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</si>
  <si>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3912 Parkolási Kft.</t>
  </si>
  <si>
    <t>Általános  Közterület-felügyeleti hatáskör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</si>
  <si>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</si>
  <si>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</si>
  <si>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</si>
  <si>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</si>
  <si>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</si>
  <si>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</si>
  <si>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</si>
  <si>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</si>
  <si>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</si>
  <si>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</si>
  <si>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</si>
  <si>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</si>
  <si>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</si>
  <si>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</si>
  <si>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</si>
  <si>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</si>
  <si>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</si>
  <si>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</si>
  <si>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</si>
  <si>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</si>
  <si>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</si>
  <si>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</si>
  <si>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</si>
  <si>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Berzenczey u. 30.</t>
  </si>
  <si>
    <t>Markusovszky park</t>
  </si>
  <si>
    <t>Felújítások, beruházások</t>
  </si>
  <si>
    <t>Európai Uniós pályázatok</t>
  </si>
  <si>
    <t>További kötelezettségek</t>
  </si>
  <si>
    <t>Karaván Műv. Alapítv. Tám.</t>
  </si>
  <si>
    <t xml:space="preserve">Ifjú Molnár F. Diáksz. Egyes.  </t>
  </si>
  <si>
    <t>Erdődy Kam. Zenek. Alap.</t>
  </si>
  <si>
    <t>SZEMIRAMISZ Alap.</t>
  </si>
  <si>
    <t>Ferencvárosi Úrhölgyek E.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</si>
  <si>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</si>
  <si>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</si>
  <si>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</si>
  <si>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</si>
  <si>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</si>
  <si>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</si>
  <si>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</si>
  <si>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</si>
  <si>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2023.</t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</si>
  <si>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</si>
  <si>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Tervezett 420.000eFt -2013</t>
  </si>
  <si>
    <t>Az önkormányzat 2013. évi kiadásai</t>
  </si>
  <si>
    <t>Önállóan működő és gazdálkodó és önállóan működő intézmények 2013. évi költségvetése</t>
  </si>
  <si>
    <t>A Polgármesteri Hivatal kiadásai 2013.</t>
  </si>
  <si>
    <t>Polgármesteri Hivatalhoz tartozó önállóan működő intézmény 2013.</t>
  </si>
  <si>
    <t xml:space="preserve">Az önkormányzat  költségvetésében szereplő támogatások 2013. évi kiadásai </t>
  </si>
  <si>
    <t xml:space="preserve">Az önkormányzat  költségvetésében szereplő szakfeladatok 2013. évi kiadásai </t>
  </si>
  <si>
    <t>2013. évi felújítások</t>
  </si>
  <si>
    <t>2013. évi beruházási, fejlesztési kiadások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</si>
  <si>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</si>
  <si>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</si>
  <si>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</si>
  <si>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</si>
  <si>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4111 Balázs Béla u. 14. lakóházfelújítás</t>
  </si>
  <si>
    <t xml:space="preserve">             4112 Ferenc tér 9. lakóházfelújítás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</si>
  <si>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</si>
  <si>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</si>
  <si>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</si>
  <si>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</si>
  <si>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>Óvodai ellátás</t>
  </si>
  <si>
    <t>Szociális és gyermekjóléti szolgáltatások és ellátások</t>
  </si>
  <si>
    <t>Hajléktalanná vált személyek ell.és rehab., vmint megakadályozása</t>
  </si>
  <si>
    <t>13.</t>
  </si>
  <si>
    <t>Helyi közművelődéi tevékenység támogatása, kult. Örökség véd.</t>
  </si>
  <si>
    <t>14.</t>
  </si>
  <si>
    <t>Saját tulajdonú lakás és helyiség gazdálkodás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</si>
  <si>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</si>
  <si>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</si>
  <si>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</si>
  <si>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>Ágazat összesen:</t>
  </si>
  <si>
    <t>Közreműködés a helyi közbiztonság biztosításában</t>
  </si>
  <si>
    <t>Nemzetiségi ügyek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</si>
  <si>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</si>
  <si>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</si>
  <si>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kiadási előirányzat                         </t>
  </si>
  <si>
    <t xml:space="preserve">Költségvetési bevételi előirányzat                           </t>
  </si>
  <si>
    <t>Előző évi pénzmarad. Igénybev.</t>
  </si>
  <si>
    <t>Működési célú (OEP is)</t>
  </si>
  <si>
    <t>Felhalmozási célú</t>
  </si>
  <si>
    <t>Működési célú</t>
  </si>
  <si>
    <t>Közhatalmi bevételek</t>
  </si>
  <si>
    <t xml:space="preserve">    KMOP-5.1.1/B-12-K-201-0003 Szociális városreh.Ferencvárosban JAT</t>
  </si>
  <si>
    <t xml:space="preserve">    Épületenergetikai fejlesztések KEOP-2012-5.Energetikai pályázat</t>
  </si>
  <si>
    <t xml:space="preserve">       - Táboroztatás bevétele</t>
  </si>
  <si>
    <t xml:space="preserve">       - Gépjármű elszállítás</t>
  </si>
  <si>
    <t xml:space="preserve">       - Közterület foglalási díj</t>
  </si>
  <si>
    <t xml:space="preserve">       - Vagyonkezeléssel kapcsolatos feladatok</t>
  </si>
  <si>
    <t xml:space="preserve">       - Parkolási díj, kerékbilincs levétele, ügyviteli költség</t>
  </si>
  <si>
    <t xml:space="preserve">       - Egyéb szolgáltatás</t>
  </si>
  <si>
    <t xml:space="preserve">       - Önkormányzat továbbszámlázott tételek</t>
  </si>
  <si>
    <t xml:space="preserve">       - Vagyonkezeléssel kapcsolatos továbbszámlázott szolgáltatások </t>
  </si>
  <si>
    <t xml:space="preserve">       - Parkolással kapcsolatos továbbszámlázott szolgáltatások bevételei</t>
  </si>
  <si>
    <t xml:space="preserve">       - Bérleti díjak</t>
  </si>
  <si>
    <t xml:space="preserve">        - Önkormányzat kamat</t>
  </si>
  <si>
    <t xml:space="preserve">    Egyéb működési célú kiadások </t>
  </si>
  <si>
    <t xml:space="preserve">Kiadások mindösszesen  ((I+II+III.IV.) Intézmények támogatása nélkül) </t>
  </si>
  <si>
    <t xml:space="preserve">     Felhalmozási célú kölcsön nyújtása</t>
  </si>
  <si>
    <t>Felhalmozási célú kölcsön nyújtása</t>
  </si>
  <si>
    <t>Index       4./3.</t>
  </si>
  <si>
    <t>1/A melléklet</t>
  </si>
  <si>
    <t>Működési-felhalmozási bevételek-kiadások mérlegszerű bemutatása</t>
  </si>
  <si>
    <t>Index    4./3.</t>
  </si>
  <si>
    <t>Index            4./3.</t>
  </si>
  <si>
    <t>Index   4./3.</t>
  </si>
  <si>
    <t>Városfejlesztési, Városgazdálkodási és Környezetvédelmi bizottság</t>
  </si>
  <si>
    <t>Index      4./3.</t>
  </si>
  <si>
    <t xml:space="preserve">        - FEV IX. Zrt. értékesítés</t>
  </si>
  <si>
    <t>Szociális városrehab. Ferencvárosban JAT I. ütem KMOP-5.1.1/B-12-K-201-0003</t>
  </si>
  <si>
    <t xml:space="preserve"> -Felhalmozási célú hitelfelvétel a lakóház felújításokhoz 420.000 eFt</t>
  </si>
  <si>
    <t>Épületenergetikai fejlesztések KEOP-2012-5.5.0/C</t>
  </si>
  <si>
    <t>5-</t>
  </si>
  <si>
    <t xml:space="preserve">     Beruházási kiadások (2.mell.,3.A mell.,3.B.mell.nélkül)</t>
  </si>
  <si>
    <t>Márton u. 5/A</t>
  </si>
  <si>
    <t>Balázs B. u. 32/a</t>
  </si>
  <si>
    <t>Balázs B. u. 32/b</t>
  </si>
  <si>
    <t>Balázs B. u. 11.</t>
  </si>
  <si>
    <t>Viola u. 37/c</t>
  </si>
  <si>
    <t>Szociális városrehabilitáció Ferencvárosban JAT KMOP-5.1.1/B-12-K-201-003</t>
  </si>
  <si>
    <t>FESZOFE Közsz.szerződés</t>
  </si>
  <si>
    <t>Vízadagaló gépek foly.vízell.</t>
  </si>
  <si>
    <t>Költöztetés, szállítás</t>
  </si>
  <si>
    <t>Irodaszer beszerzés</t>
  </si>
  <si>
    <t>Lift karbantartás</t>
  </si>
  <si>
    <t>Nyomtatvány beszerzés</t>
  </si>
  <si>
    <t>Bélyegzők készíttetés</t>
  </si>
  <si>
    <t>Karbantartási munkák</t>
  </si>
  <si>
    <t>Hivatali épületek őrzése</t>
  </si>
  <si>
    <t>Mobil flotta szerződés</t>
  </si>
  <si>
    <t>Kémény-felújítási munkák</t>
  </si>
  <si>
    <t>Őrzési munkálatok</t>
  </si>
  <si>
    <t>8. sz. melléklet</t>
  </si>
  <si>
    <t>Tervezett költségvetési adatok</t>
  </si>
  <si>
    <t>TÁMOP-3.1.3-10/1 Ferencváros a korszerű természettudományos oktatásért</t>
  </si>
  <si>
    <t>Munkaadókat terhelő járulékok és szocho.</t>
  </si>
  <si>
    <t>Egyéb működési célú kiadások</t>
  </si>
  <si>
    <t>Ellátottak pénzbeli juttatásai</t>
  </si>
  <si>
    <t xml:space="preserve">KMOP-2009-4.5.2. Szociális alapszolgáltatások infrastruktúrális fejlesztése </t>
  </si>
  <si>
    <t>Belső Ferencváros Kúltúrális negyed KMOP-5.2.2</t>
  </si>
  <si>
    <t>Az Európai uniós forrásokkal támogatott fejlesztések tervezett 2013. évi adatairól</t>
  </si>
  <si>
    <t>KMOP-4.5.2.11. Manó-Lak Bölcsöde felújítása, kapacitásnövelése</t>
  </si>
  <si>
    <t>KEOP-2012-5.5.0/C Épületenergetikai fejlesztések</t>
  </si>
  <si>
    <t>KMOP-5.1.1/B-12-K-201-0003 Szociális városrehabilitáciü Ferencvárosban JAT I. ütem</t>
  </si>
  <si>
    <t>Fordított ÁFA bevétel</t>
  </si>
  <si>
    <t>Ferencvárosi Intézmény Üzemeltetés Központ</t>
  </si>
  <si>
    <t>Összesen nevelési, szoc., kult, intézmények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</si>
  <si>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</si>
  <si>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</si>
  <si>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</si>
  <si>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</si>
  <si>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3021 Polgármesteri Hivatal Igazgatási kiadásai 23 fő</t>
  </si>
  <si>
    <t>Felhal. Célú</t>
  </si>
  <si>
    <t>Munkáltatói kölcsön</t>
  </si>
  <si>
    <t>Kölcsön visszatérülés</t>
  </si>
  <si>
    <t>Hitelfel-  vétel, kölcsön visszat.</t>
  </si>
  <si>
    <t>1804 ÁFA befizetés</t>
  </si>
  <si>
    <t>FMK pinceszínház</t>
  </si>
  <si>
    <t>1851 Hosszú lejáratú hitelfelvétel törlesztése</t>
  </si>
  <si>
    <t>1801 Kamatkiadás</t>
  </si>
  <si>
    <t>Kamatkiadás</t>
  </si>
  <si>
    <t>Varázskert bölcsöde működési kiadásai</t>
  </si>
  <si>
    <t>1852 Kölcsön tőke összegének törlesztése</t>
  </si>
  <si>
    <t>Iskolai nyelvvizsga, jogosítvány beszerzés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</si>
  <si>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</si>
  <si>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</si>
  <si>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</si>
  <si>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</si>
  <si>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</si>
  <si>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</si>
  <si>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</si>
  <si>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</si>
  <si>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</si>
  <si>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</si>
  <si>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</si>
  <si>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</si>
  <si>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</si>
  <si>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 xml:space="preserve">     Felújítási kiadások</t>
  </si>
  <si>
    <t xml:space="preserve">     Beruházási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</si>
  <si>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</si>
  <si>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</si>
  <si>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</si>
  <si>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</si>
  <si>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</si>
  <si>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</si>
  <si>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</si>
  <si>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>Egyéb befizetések, visszafizetések összesen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</si>
  <si>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</si>
  <si>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</si>
  <si>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</si>
  <si>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</si>
  <si>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</si>
  <si>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</si>
  <si>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</si>
  <si>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</si>
  <si>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</si>
  <si>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</si>
  <si>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</si>
  <si>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</si>
  <si>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</si>
  <si>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</si>
  <si>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</si>
  <si>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</si>
  <si>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</si>
  <si>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</si>
  <si>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</si>
  <si>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</si>
  <si>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</si>
  <si>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</si>
  <si>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</si>
  <si>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</si>
  <si>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</si>
  <si>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</si>
  <si>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</si>
  <si>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</si>
  <si>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</si>
  <si>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</si>
  <si>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</si>
  <si>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</si>
  <si>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</si>
  <si>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</si>
  <si>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</si>
  <si>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</si>
  <si>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</si>
  <si>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</si>
  <si>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>Támogatás államháztartáson belülről -működési célú</t>
  </si>
  <si>
    <t xml:space="preserve">    Gépkocsi elszállítás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</si>
  <si>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</si>
  <si>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</si>
  <si>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</si>
  <si>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</si>
  <si>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</si>
  <si>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</si>
  <si>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</si>
  <si>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</si>
  <si>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</si>
  <si>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</si>
  <si>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</si>
  <si>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</si>
  <si>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</si>
  <si>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</si>
  <si>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</si>
  <si>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</si>
  <si>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</si>
  <si>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</si>
  <si>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</si>
  <si>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"Manó-lak" Bölcsöde felújítás, kapacitásbővítés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</si>
  <si>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</si>
  <si>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</si>
  <si>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</si>
  <si>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</si>
  <si>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</si>
  <si>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</si>
  <si>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</si>
  <si>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</si>
  <si>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</si>
  <si>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</si>
  <si>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</si>
  <si>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</si>
  <si>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</si>
  <si>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</si>
  <si>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</si>
  <si>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</si>
  <si>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</si>
  <si>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</si>
  <si>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</si>
  <si>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</si>
  <si>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</si>
  <si>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</si>
  <si>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</si>
  <si>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</si>
  <si>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</si>
  <si>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</si>
  <si>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</si>
  <si>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</si>
  <si>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</si>
  <si>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</si>
  <si>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</si>
  <si>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</si>
  <si>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</si>
  <si>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</si>
  <si>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</si>
  <si>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</si>
  <si>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</si>
  <si>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</si>
  <si>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</si>
  <si>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</si>
  <si>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</si>
  <si>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</si>
  <si>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</si>
  <si>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</si>
  <si>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</si>
  <si>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</si>
  <si>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</si>
  <si>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</si>
  <si>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</si>
  <si>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</si>
  <si>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</si>
  <si>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</si>
  <si>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</si>
  <si>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</si>
  <si>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</si>
  <si>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</si>
  <si>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</si>
  <si>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</si>
  <si>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</si>
  <si>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</si>
  <si>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</si>
  <si>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</si>
  <si>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</si>
  <si>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</si>
  <si>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</si>
  <si>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</si>
  <si>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</si>
  <si>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</si>
  <si>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</si>
  <si>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</si>
  <si>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</si>
  <si>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</si>
  <si>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</si>
  <si>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</si>
  <si>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</si>
  <si>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 xml:space="preserve">                  előző évi töblettámogatás  visszafizetése</t>
  </si>
  <si>
    <t>Parkolási Kft</t>
  </si>
  <si>
    <t>Gyermekétkeztetés támogatása (nyári étk. együtt)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</si>
  <si>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</si>
  <si>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</si>
  <si>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</si>
  <si>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</si>
  <si>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</si>
  <si>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</si>
  <si>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</si>
  <si>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</si>
  <si>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</si>
  <si>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</si>
  <si>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</si>
  <si>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</si>
  <si>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</si>
  <si>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              dologi kiadások 6.261</t>
  </si>
  <si>
    <t xml:space="preserve">        étkezési bevétel 1.579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</si>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</sst>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70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 CE"/>
      <family val="2"/>
    </font>
    <font>
      <sz val="12"/>
      <name val="Arial"/>
      <family val="0"/>
    </font>
    <font>
      <sz val="11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8"/>
      <name val="Arial CE"/>
      <family val="0"/>
    </font>
    <font>
      <b/>
      <i/>
      <sz val="10"/>
      <name val="Arial CE"/>
      <family val="2"/>
    </font>
    <font>
      <b/>
      <i/>
      <sz val="11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314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8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78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78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0" xfId="69">
      <alignment/>
      <protection/>
    </xf>
    <xf numFmtId="0" fontId="14" fillId="0" borderId="0" xfId="69" applyFont="1" applyAlignment="1">
      <alignment horizontal="center"/>
      <protection/>
    </xf>
    <xf numFmtId="0" fontId="11" fillId="0" borderId="0" xfId="69" applyAlignment="1">
      <alignment/>
      <protection/>
    </xf>
    <xf numFmtId="0" fontId="1" fillId="0" borderId="15" xfId="69" applyFont="1" applyBorder="1" applyAlignment="1">
      <alignment horizontal="center"/>
      <protection/>
    </xf>
    <xf numFmtId="0" fontId="1" fillId="0" borderId="20" xfId="69" applyFont="1" applyBorder="1" applyAlignment="1">
      <alignment horizontal="center"/>
      <protection/>
    </xf>
    <xf numFmtId="0" fontId="1" fillId="0" borderId="11" xfId="69" applyFont="1" applyBorder="1" applyAlignment="1">
      <alignment horizontal="center"/>
      <protection/>
    </xf>
    <xf numFmtId="0" fontId="1" fillId="0" borderId="22" xfId="69" applyFont="1" applyBorder="1" applyAlignment="1">
      <alignment horizontal="center"/>
      <protection/>
    </xf>
    <xf numFmtId="0" fontId="1" fillId="0" borderId="16" xfId="69" applyFont="1" applyBorder="1" applyAlignment="1">
      <alignment horizontal="center"/>
      <protection/>
    </xf>
    <xf numFmtId="0" fontId="11" fillId="0" borderId="11" xfId="69" applyBorder="1">
      <alignment/>
      <protection/>
    </xf>
    <xf numFmtId="0" fontId="11" fillId="0" borderId="14" xfId="69" applyBorder="1">
      <alignment/>
      <protection/>
    </xf>
    <xf numFmtId="0" fontId="1" fillId="0" borderId="22" xfId="69" applyFont="1" applyBorder="1">
      <alignment/>
      <protection/>
    </xf>
    <xf numFmtId="0" fontId="2" fillId="0" borderId="20" xfId="69" applyFont="1" applyBorder="1">
      <alignment/>
      <protection/>
    </xf>
    <xf numFmtId="3" fontId="2" fillId="0" borderId="20" xfId="69" applyNumberFormat="1" applyFont="1" applyBorder="1">
      <alignment/>
      <protection/>
    </xf>
    <xf numFmtId="0" fontId="11" fillId="0" borderId="10" xfId="69" applyBorder="1">
      <alignment/>
      <protection/>
    </xf>
    <xf numFmtId="0" fontId="11" fillId="0" borderId="12" xfId="69" applyBorder="1">
      <alignment/>
      <protection/>
    </xf>
    <xf numFmtId="0" fontId="14" fillId="0" borderId="11" xfId="69" applyFont="1" applyBorder="1">
      <alignment/>
      <protection/>
    </xf>
    <xf numFmtId="0" fontId="10" fillId="0" borderId="18" xfId="69" applyFont="1" applyBorder="1" applyAlignment="1">
      <alignment horizontal="center"/>
      <protection/>
    </xf>
    <xf numFmtId="0" fontId="3" fillId="0" borderId="20" xfId="69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8" fillId="0" borderId="11" xfId="69" applyNumberFormat="1" applyFont="1" applyBorder="1" applyAlignment="1">
      <alignment horizontal="right"/>
      <protection/>
    </xf>
    <xf numFmtId="0" fontId="11" fillId="0" borderId="13" xfId="69" applyBorder="1">
      <alignment/>
      <protection/>
    </xf>
    <xf numFmtId="3" fontId="10" fillId="0" borderId="13" xfId="69" applyNumberFormat="1" applyFont="1" applyBorder="1" applyAlignment="1">
      <alignment horizontal="right"/>
      <protection/>
    </xf>
    <xf numFmtId="3" fontId="8" fillId="0" borderId="12" xfId="69" applyNumberFormat="1" applyFont="1" applyBorder="1" applyAlignment="1">
      <alignment horizontal="right"/>
      <protection/>
    </xf>
    <xf numFmtId="3" fontId="14" fillId="0" borderId="16" xfId="69" applyNumberFormat="1" applyFont="1" applyBorder="1" applyAlignment="1">
      <alignment horizontal="right"/>
      <protection/>
    </xf>
    <xf numFmtId="0" fontId="14" fillId="0" borderId="0" xfId="69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0" fillId="0" borderId="10" xfId="69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1" fillId="0" borderId="0" xfId="62">
      <alignment/>
      <protection/>
    </xf>
    <xf numFmtId="0" fontId="2" fillId="0" borderId="20" xfId="69" applyFont="1" applyBorder="1" applyAlignment="1">
      <alignment horizontal="left"/>
      <protection/>
    </xf>
    <xf numFmtId="3" fontId="2" fillId="0" borderId="11" xfId="69" applyNumberFormat="1" applyFont="1" applyBorder="1" applyAlignment="1">
      <alignment horizontal="right"/>
      <protection/>
    </xf>
    <xf numFmtId="0" fontId="14" fillId="0" borderId="13" xfId="69" applyFont="1" applyBorder="1">
      <alignment/>
      <protection/>
    </xf>
    <xf numFmtId="0" fontId="3" fillId="0" borderId="26" xfId="69" applyFont="1" applyBorder="1" applyAlignment="1">
      <alignment horizontal="left"/>
      <protection/>
    </xf>
    <xf numFmtId="3" fontId="1" fillId="0" borderId="13" xfId="69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0" fontId="12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2" fillId="0" borderId="14" xfId="0" applyNumberFormat="1" applyFont="1" applyBorder="1" applyAlignment="1" applyProtection="1">
      <alignment horizontal="right"/>
      <protection locked="0"/>
    </xf>
    <xf numFmtId="3" fontId="12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12" fillId="0" borderId="11" xfId="63" applyFont="1" applyBorder="1" applyAlignment="1">
      <alignment/>
      <protection/>
    </xf>
    <xf numFmtId="3" fontId="3" fillId="0" borderId="17" xfId="63" applyNumberFormat="1" applyFont="1" applyBorder="1" applyAlignment="1">
      <alignment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3" fontId="1" fillId="0" borderId="14" xfId="63" applyNumberFormat="1" applyFont="1" applyBorder="1">
      <alignment/>
      <protection/>
    </xf>
    <xf numFmtId="3" fontId="1" fillId="0" borderId="11" xfId="63" applyNumberFormat="1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1" fillId="0" borderId="17" xfId="63" applyNumberFormat="1" applyFont="1" applyBorder="1">
      <alignment/>
      <protection/>
    </xf>
    <xf numFmtId="3" fontId="1" fillId="0" borderId="16" xfId="63" applyNumberFormat="1" applyFont="1" applyBorder="1">
      <alignment/>
      <protection/>
    </xf>
    <xf numFmtId="0" fontId="2" fillId="0" borderId="16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2" fillId="0" borderId="0" xfId="63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10" fillId="0" borderId="17" xfId="0" applyFont="1" applyBorder="1" applyAlignment="1">
      <alignment/>
    </xf>
    <xf numFmtId="0" fontId="37" fillId="0" borderId="0" xfId="62" applyFont="1">
      <alignment/>
      <protection/>
    </xf>
    <xf numFmtId="0" fontId="39" fillId="0" borderId="0" xfId="62" applyFont="1">
      <alignment/>
      <protection/>
    </xf>
    <xf numFmtId="0" fontId="8" fillId="0" borderId="0" xfId="62" applyFont="1">
      <alignment/>
      <protection/>
    </xf>
    <xf numFmtId="0" fontId="39" fillId="0" borderId="20" xfId="62" applyFont="1" applyBorder="1">
      <alignment/>
      <protection/>
    </xf>
    <xf numFmtId="0" fontId="38" fillId="0" borderId="33" xfId="62" applyFont="1" applyBorder="1">
      <alignment/>
      <protection/>
    </xf>
    <xf numFmtId="0" fontId="39" fillId="0" borderId="33" xfId="62" applyFont="1" applyBorder="1">
      <alignment/>
      <protection/>
    </xf>
    <xf numFmtId="0" fontId="39" fillId="0" borderId="34" xfId="62" applyFont="1" applyBorder="1">
      <alignment/>
      <protection/>
    </xf>
    <xf numFmtId="0" fontId="38" fillId="0" borderId="34" xfId="62" applyFont="1" applyBorder="1">
      <alignment/>
      <protection/>
    </xf>
    <xf numFmtId="0" fontId="38" fillId="0" borderId="13" xfId="62" applyFont="1" applyBorder="1">
      <alignment/>
      <protection/>
    </xf>
    <xf numFmtId="0" fontId="39" fillId="0" borderId="13" xfId="62" applyFont="1" applyBorder="1">
      <alignment/>
      <protection/>
    </xf>
    <xf numFmtId="0" fontId="39" fillId="0" borderId="26" xfId="62" applyFont="1" applyBorder="1">
      <alignment/>
      <protection/>
    </xf>
    <xf numFmtId="0" fontId="40" fillId="0" borderId="13" xfId="62" applyFont="1" applyBorder="1">
      <alignment/>
      <protection/>
    </xf>
    <xf numFmtId="0" fontId="38" fillId="0" borderId="35" xfId="62" applyFont="1" applyBorder="1">
      <alignment/>
      <protection/>
    </xf>
    <xf numFmtId="0" fontId="39" fillId="0" borderId="35" xfId="62" applyFont="1" applyBorder="1">
      <alignment/>
      <protection/>
    </xf>
    <xf numFmtId="0" fontId="39" fillId="0" borderId="15" xfId="62" applyFont="1" applyBorder="1">
      <alignment/>
      <protection/>
    </xf>
    <xf numFmtId="0" fontId="39" fillId="0" borderId="36" xfId="62" applyFont="1" applyBorder="1">
      <alignment/>
      <protection/>
    </xf>
    <xf numFmtId="0" fontId="39" fillId="0" borderId="31" xfId="62" applyFont="1" applyBorder="1">
      <alignment/>
      <protection/>
    </xf>
    <xf numFmtId="0" fontId="39" fillId="0" borderId="37" xfId="62" applyFont="1" applyBorder="1">
      <alignment/>
      <protection/>
    </xf>
    <xf numFmtId="0" fontId="38" fillId="0" borderId="38" xfId="62" applyFont="1" applyBorder="1">
      <alignment/>
      <protection/>
    </xf>
    <xf numFmtId="0" fontId="39" fillId="0" borderId="39" xfId="62" applyFont="1" applyBorder="1">
      <alignment/>
      <protection/>
    </xf>
    <xf numFmtId="0" fontId="38" fillId="0" borderId="40" xfId="62" applyFont="1" applyBorder="1">
      <alignment/>
      <protection/>
    </xf>
    <xf numFmtId="0" fontId="39" fillId="0" borderId="38" xfId="62" applyFont="1" applyBorder="1">
      <alignment/>
      <protection/>
    </xf>
    <xf numFmtId="0" fontId="38" fillId="0" borderId="20" xfId="62" applyFont="1" applyBorder="1">
      <alignment/>
      <protection/>
    </xf>
    <xf numFmtId="0" fontId="38" fillId="0" borderId="26" xfId="62" applyFont="1" applyBorder="1">
      <alignment/>
      <protection/>
    </xf>
    <xf numFmtId="0" fontId="39" fillId="0" borderId="11" xfId="62" applyFont="1" applyBorder="1">
      <alignment/>
      <protection/>
    </xf>
    <xf numFmtId="3" fontId="39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8" fillId="0" borderId="33" xfId="62" applyNumberFormat="1" applyFont="1" applyBorder="1">
      <alignment/>
      <protection/>
    </xf>
    <xf numFmtId="3" fontId="38" fillId="0" borderId="13" xfId="62" applyNumberFormat="1" applyFont="1" applyBorder="1">
      <alignment/>
      <protection/>
    </xf>
    <xf numFmtId="0" fontId="40" fillId="0" borderId="35" xfId="62" applyFont="1" applyBorder="1">
      <alignment/>
      <protection/>
    </xf>
    <xf numFmtId="3" fontId="39" fillId="0" borderId="35" xfId="62" applyNumberFormat="1" applyFont="1" applyBorder="1">
      <alignment/>
      <protection/>
    </xf>
    <xf numFmtId="3" fontId="39" fillId="0" borderId="38" xfId="62" applyNumberFormat="1" applyFont="1" applyBorder="1">
      <alignment/>
      <protection/>
    </xf>
    <xf numFmtId="0" fontId="38" fillId="0" borderId="15" xfId="62" applyFont="1" applyBorder="1">
      <alignment/>
      <protection/>
    </xf>
    <xf numFmtId="3" fontId="39" fillId="0" borderId="36" xfId="62" applyNumberFormat="1" applyFont="1" applyBorder="1">
      <alignment/>
      <protection/>
    </xf>
    <xf numFmtId="3" fontId="38" fillId="0" borderId="12" xfId="62" applyNumberFormat="1" applyFont="1" applyBorder="1">
      <alignment/>
      <protection/>
    </xf>
    <xf numFmtId="3" fontId="38" fillId="0" borderId="38" xfId="62" applyNumberFormat="1" applyFont="1" applyBorder="1">
      <alignment/>
      <protection/>
    </xf>
    <xf numFmtId="3" fontId="39" fillId="0" borderId="40" xfId="62" applyNumberFormat="1" applyFont="1" applyBorder="1">
      <alignment/>
      <protection/>
    </xf>
    <xf numFmtId="3" fontId="39" fillId="0" borderId="37" xfId="62" applyNumberFormat="1" applyFont="1" applyBorder="1">
      <alignment/>
      <protection/>
    </xf>
    <xf numFmtId="0" fontId="38" fillId="0" borderId="41" xfId="62" applyFont="1" applyBorder="1">
      <alignment/>
      <protection/>
    </xf>
    <xf numFmtId="3" fontId="1" fillId="0" borderId="42" xfId="63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/>
    </xf>
    <xf numFmtId="0" fontId="38" fillId="0" borderId="12" xfId="62" applyFont="1" applyBorder="1">
      <alignment/>
      <protection/>
    </xf>
    <xf numFmtId="3" fontId="39" fillId="0" borderId="12" xfId="62" applyNumberFormat="1" applyFont="1" applyBorder="1">
      <alignment/>
      <protection/>
    </xf>
    <xf numFmtId="3" fontId="1" fillId="0" borderId="32" xfId="0" applyNumberFormat="1" applyFont="1" applyBorder="1" applyAlignment="1">
      <alignment/>
    </xf>
    <xf numFmtId="0" fontId="12" fillId="0" borderId="14" xfId="63" applyFont="1" applyBorder="1" applyAlignment="1">
      <alignment/>
      <protection/>
    </xf>
    <xf numFmtId="0" fontId="4" fillId="0" borderId="3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17" xfId="63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3" fillId="0" borderId="11" xfId="63" applyNumberFormat="1" applyFont="1" applyBorder="1" applyAlignment="1">
      <alignment/>
      <protection/>
    </xf>
    <xf numFmtId="0" fontId="39" fillId="0" borderId="32" xfId="62" applyFont="1" applyBorder="1">
      <alignment/>
      <protection/>
    </xf>
    <xf numFmtId="0" fontId="39" fillId="0" borderId="0" xfId="62" applyFont="1" applyBorder="1">
      <alignment/>
      <protection/>
    </xf>
    <xf numFmtId="0" fontId="39" fillId="0" borderId="45" xfId="62" applyFont="1" applyBorder="1">
      <alignment/>
      <protection/>
    </xf>
    <xf numFmtId="0" fontId="38" fillId="0" borderId="23" xfId="62" applyFont="1" applyBorder="1">
      <alignment/>
      <protection/>
    </xf>
    <xf numFmtId="3" fontId="38" fillId="0" borderId="26" xfId="0" applyNumberFormat="1" applyFont="1" applyBorder="1" applyAlignment="1">
      <alignment/>
    </xf>
    <xf numFmtId="3" fontId="39" fillId="0" borderId="10" xfId="62" applyNumberFormat="1" applyFont="1" applyBorder="1">
      <alignment/>
      <protection/>
    </xf>
    <xf numFmtId="3" fontId="39" fillId="0" borderId="33" xfId="62" applyNumberFormat="1" applyFont="1" applyBorder="1">
      <alignment/>
      <protection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4" fillId="0" borderId="0" xfId="69" applyFont="1">
      <alignment/>
      <protection/>
    </xf>
    <xf numFmtId="0" fontId="11" fillId="0" borderId="0" xfId="65">
      <alignment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1" fillId="0" borderId="0" xfId="60" applyAlignment="1">
      <alignment/>
      <protection/>
    </xf>
    <xf numFmtId="0" fontId="11" fillId="0" borderId="27" xfId="65" applyBorder="1">
      <alignment/>
      <protection/>
    </xf>
    <xf numFmtId="0" fontId="11" fillId="0" borderId="13" xfId="65" applyBorder="1">
      <alignment/>
      <protection/>
    </xf>
    <xf numFmtId="0" fontId="14" fillId="0" borderId="32" xfId="65" applyFont="1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32" xfId="65" applyBorder="1" applyAlignment="1">
      <alignment horizontal="right" vertical="center"/>
      <protection/>
    </xf>
    <xf numFmtId="0" fontId="11" fillId="0" borderId="0" xfId="65" applyBorder="1" applyAlignment="1">
      <alignment/>
      <protection/>
    </xf>
    <xf numFmtId="0" fontId="14" fillId="0" borderId="0" xfId="65" applyFont="1" applyBorder="1" applyAlignment="1">
      <alignment/>
      <protection/>
    </xf>
    <xf numFmtId="0" fontId="11" fillId="0" borderId="0" xfId="65" applyBorder="1" applyAlignment="1">
      <alignment horizontal="right" vertical="center"/>
      <protection/>
    </xf>
    <xf numFmtId="0" fontId="11" fillId="0" borderId="0" xfId="70">
      <alignment/>
      <protection/>
    </xf>
    <xf numFmtId="0" fontId="11" fillId="0" borderId="27" xfId="70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5" fillId="0" borderId="13" xfId="70" applyFont="1" applyBorder="1">
      <alignment/>
      <protection/>
    </xf>
    <xf numFmtId="0" fontId="14" fillId="0" borderId="11" xfId="70" applyFont="1" applyBorder="1" applyAlignment="1">
      <alignment horizontal="center"/>
      <protection/>
    </xf>
    <xf numFmtId="0" fontId="42" fillId="0" borderId="11" xfId="70" applyFont="1" applyBorder="1" applyAlignment="1">
      <alignment/>
      <protection/>
    </xf>
    <xf numFmtId="0" fontId="42" fillId="0" borderId="0" xfId="70" applyFont="1">
      <alignment/>
      <protection/>
    </xf>
    <xf numFmtId="0" fontId="42" fillId="0" borderId="11" xfId="70" applyFont="1" applyBorder="1">
      <alignment/>
      <protection/>
    </xf>
    <xf numFmtId="3" fontId="42" fillId="0" borderId="11" xfId="70" applyNumberFormat="1" applyFont="1" applyBorder="1">
      <alignment/>
      <protection/>
    </xf>
    <xf numFmtId="0" fontId="43" fillId="0" borderId="11" xfId="70" applyFont="1" applyBorder="1">
      <alignment/>
      <protection/>
    </xf>
    <xf numFmtId="0" fontId="14" fillId="0" borderId="12" xfId="70" applyFont="1" applyBorder="1" applyAlignment="1">
      <alignment horizontal="center"/>
      <protection/>
    </xf>
    <xf numFmtId="0" fontId="42" fillId="0" borderId="27" xfId="70" applyFont="1" applyBorder="1">
      <alignment/>
      <protection/>
    </xf>
    <xf numFmtId="0" fontId="42" fillId="0" borderId="12" xfId="70" applyFont="1" applyBorder="1">
      <alignment/>
      <protection/>
    </xf>
    <xf numFmtId="3" fontId="42" fillId="0" borderId="12" xfId="70" applyNumberFormat="1" applyFont="1" applyBorder="1">
      <alignment/>
      <protection/>
    </xf>
    <xf numFmtId="0" fontId="43" fillId="0" borderId="12" xfId="70" applyFont="1" applyBorder="1">
      <alignment/>
      <protection/>
    </xf>
    <xf numFmtId="0" fontId="11" fillId="0" borderId="0" xfId="68">
      <alignment/>
      <protection/>
    </xf>
    <xf numFmtId="0" fontId="44" fillId="0" borderId="0" xfId="68" applyFont="1" applyAlignment="1">
      <alignment horizontal="center" vertical="center"/>
      <protection/>
    </xf>
    <xf numFmtId="0" fontId="11" fillId="0" borderId="36" xfId="68" applyBorder="1">
      <alignment/>
      <protection/>
    </xf>
    <xf numFmtId="0" fontId="45" fillId="0" borderId="26" xfId="68" applyFont="1" applyBorder="1" applyAlignment="1">
      <alignment horizontal="center" vertical="center" wrapText="1"/>
      <protection/>
    </xf>
    <xf numFmtId="0" fontId="11" fillId="0" borderId="30" xfId="68" applyBorder="1">
      <alignment/>
      <protection/>
    </xf>
    <xf numFmtId="0" fontId="45" fillId="0" borderId="13" xfId="68" applyFont="1" applyBorder="1" applyAlignment="1">
      <alignment horizontal="center" vertical="center" wrapText="1"/>
      <protection/>
    </xf>
    <xf numFmtId="0" fontId="45" fillId="0" borderId="13" xfId="68" applyFont="1" applyFill="1" applyBorder="1" applyAlignment="1">
      <alignment horizontal="center" vertical="center" wrapText="1"/>
      <protection/>
    </xf>
    <xf numFmtId="1" fontId="14" fillId="0" borderId="13" xfId="68" applyNumberFormat="1" applyFont="1" applyBorder="1" applyAlignment="1">
      <alignment horizontal="center" vertical="center"/>
      <protection/>
    </xf>
    <xf numFmtId="0" fontId="45" fillId="0" borderId="12" xfId="68" applyFont="1" applyBorder="1" applyAlignment="1">
      <alignment vertical="center"/>
      <protection/>
    </xf>
    <xf numFmtId="3" fontId="35" fillId="16" borderId="12" xfId="68" applyNumberFormat="1" applyFont="1" applyFill="1" applyBorder="1" applyAlignment="1">
      <alignment vertical="center"/>
      <protection/>
    </xf>
    <xf numFmtId="3" fontId="46" fillId="0" borderId="12" xfId="68" applyNumberFormat="1" applyFont="1" applyBorder="1" applyAlignment="1">
      <alignment vertical="center"/>
      <protection/>
    </xf>
    <xf numFmtId="3" fontId="46" fillId="0" borderId="12" xfId="68" applyNumberFormat="1" applyFont="1" applyFill="1" applyBorder="1" applyAlignment="1">
      <alignment vertical="center"/>
      <protection/>
    </xf>
    <xf numFmtId="0" fontId="47" fillId="0" borderId="12" xfId="68" applyFont="1" applyBorder="1" applyAlignment="1">
      <alignment vertical="center"/>
      <protection/>
    </xf>
    <xf numFmtId="3" fontId="37" fillId="16" borderId="12" xfId="68" applyNumberFormat="1" applyFont="1" applyFill="1" applyBorder="1" applyAlignment="1">
      <alignment vertical="center"/>
      <protection/>
    </xf>
    <xf numFmtId="0" fontId="46" fillId="0" borderId="12" xfId="68" applyFont="1" applyBorder="1" applyAlignment="1">
      <alignment vertical="center"/>
      <protection/>
    </xf>
    <xf numFmtId="0" fontId="37" fillId="0" borderId="13" xfId="68" applyFont="1" applyBorder="1" applyAlignment="1">
      <alignment horizontal="left" vertical="center"/>
      <protection/>
    </xf>
    <xf numFmtId="0" fontId="45" fillId="0" borderId="13" xfId="68" applyFont="1" applyBorder="1" applyAlignment="1">
      <alignment vertical="center"/>
      <protection/>
    </xf>
    <xf numFmtId="3" fontId="35" fillId="16" borderId="13" xfId="68" applyNumberFormat="1" applyFont="1" applyFill="1" applyBorder="1" applyAlignment="1">
      <alignment vertical="center"/>
      <protection/>
    </xf>
    <xf numFmtId="0" fontId="46" fillId="0" borderId="13" xfId="68" applyFont="1" applyBorder="1" applyAlignment="1">
      <alignment vertical="center"/>
      <protection/>
    </xf>
    <xf numFmtId="3" fontId="45" fillId="0" borderId="13" xfId="68" applyNumberFormat="1" applyFont="1" applyBorder="1" applyAlignment="1">
      <alignment vertical="center"/>
      <protection/>
    </xf>
    <xf numFmtId="3" fontId="37" fillId="16" borderId="13" xfId="68" applyNumberFormat="1" applyFont="1" applyFill="1" applyBorder="1" applyAlignment="1">
      <alignment vertical="center"/>
      <protection/>
    </xf>
    <xf numFmtId="3" fontId="45" fillId="0" borderId="13" xfId="68" applyNumberFormat="1" applyFont="1" applyFill="1" applyBorder="1" applyAlignment="1">
      <alignment vertical="center"/>
      <protection/>
    </xf>
    <xf numFmtId="0" fontId="11" fillId="0" borderId="13" xfId="68" applyBorder="1">
      <alignment/>
      <protection/>
    </xf>
    <xf numFmtId="0" fontId="11" fillId="0" borderId="0" xfId="68">
      <alignment/>
      <protection/>
    </xf>
    <xf numFmtId="0" fontId="48" fillId="0" borderId="0" xfId="68" applyFont="1" applyAlignment="1">
      <alignment vertical="center"/>
      <protection/>
    </xf>
    <xf numFmtId="0" fontId="11" fillId="0" borderId="13" xfId="68" applyFont="1" applyFill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1" fontId="11" fillId="0" borderId="13" xfId="68" applyNumberFormat="1" applyFont="1" applyBorder="1" applyAlignment="1">
      <alignment horizontal="center" vertical="center"/>
      <protection/>
    </xf>
    <xf numFmtId="2" fontId="11" fillId="0" borderId="13" xfId="68" applyNumberFormat="1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9" fontId="0" fillId="0" borderId="11" xfId="0" applyNumberForma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9" fontId="0" fillId="0" borderId="16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3" fillId="0" borderId="22" xfId="0" applyNumberFormat="1" applyFont="1" applyBorder="1" applyAlignment="1">
      <alignment/>
    </xf>
    <xf numFmtId="9" fontId="0" fillId="0" borderId="22" xfId="0" applyNumberFormat="1" applyBorder="1" applyAlignment="1">
      <alignment/>
    </xf>
    <xf numFmtId="9" fontId="2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2" fillId="0" borderId="20" xfId="0" applyNumberFormat="1" applyFont="1" applyBorder="1" applyAlignment="1" applyProtection="1">
      <alignment horizontal="right"/>
      <protection locked="0"/>
    </xf>
    <xf numFmtId="3" fontId="1" fillId="0" borderId="20" xfId="0" applyNumberFormat="1" applyFont="1" applyBorder="1" applyAlignment="1" applyProtection="1">
      <alignment horizontal="right"/>
      <protection locked="0"/>
    </xf>
    <xf numFmtId="3" fontId="12" fillId="0" borderId="20" xfId="0" applyNumberFormat="1" applyFont="1" applyBorder="1" applyAlignment="1" applyProtection="1">
      <alignment horizontal="right"/>
      <protection locked="0"/>
    </xf>
    <xf numFmtId="0" fontId="11" fillId="0" borderId="0" xfId="64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Alignment="1">
      <alignment horizontal="center"/>
      <protection/>
    </xf>
    <xf numFmtId="0" fontId="49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11" fillId="0" borderId="27" xfId="64" applyBorder="1">
      <alignment/>
      <protection/>
    </xf>
    <xf numFmtId="0" fontId="14" fillId="0" borderId="0" xfId="64" applyFont="1" applyAlignment="1">
      <alignment horizontal="right"/>
      <protection/>
    </xf>
    <xf numFmtId="0" fontId="50" fillId="0" borderId="13" xfId="64" applyFont="1" applyBorder="1" applyAlignment="1">
      <alignment vertical="center"/>
      <protection/>
    </xf>
    <xf numFmtId="3" fontId="50" fillId="0" borderId="12" xfId="64" applyNumberFormat="1" applyFont="1" applyBorder="1">
      <alignment/>
      <protection/>
    </xf>
    <xf numFmtId="3" fontId="34" fillId="0" borderId="12" xfId="64" applyNumberFormat="1" applyFont="1" applyBorder="1">
      <alignment/>
      <protection/>
    </xf>
    <xf numFmtId="3" fontId="50" fillId="0" borderId="13" xfId="64" applyNumberFormat="1" applyFont="1" applyBorder="1">
      <alignment/>
      <protection/>
    </xf>
    <xf numFmtId="3" fontId="34" fillId="0" borderId="13" xfId="64" applyNumberFormat="1" applyFont="1" applyBorder="1">
      <alignment/>
      <protection/>
    </xf>
    <xf numFmtId="0" fontId="51" fillId="0" borderId="0" xfId="64" applyFont="1">
      <alignment/>
      <protection/>
    </xf>
    <xf numFmtId="3" fontId="51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11" fillId="0" borderId="0" xfId="64" applyAlignment="1">
      <alignment/>
      <protection/>
    </xf>
    <xf numFmtId="0" fontId="34" fillId="0" borderId="10" xfId="64" applyFont="1" applyBorder="1" applyAlignment="1">
      <alignment horizontal="center"/>
      <protection/>
    </xf>
    <xf numFmtId="0" fontId="34" fillId="0" borderId="0" xfId="64" applyFont="1" applyAlignment="1">
      <alignment horizontal="center"/>
      <protection/>
    </xf>
    <xf numFmtId="0" fontId="50" fillId="0" borderId="26" xfId="64" applyFont="1" applyBorder="1" applyAlignment="1">
      <alignment/>
      <protection/>
    </xf>
    <xf numFmtId="3" fontId="50" fillId="0" borderId="44" xfId="64" applyNumberFormat="1" applyFont="1" applyBorder="1">
      <alignment/>
      <protection/>
    </xf>
    <xf numFmtId="0" fontId="50" fillId="0" borderId="29" xfId="64" applyFont="1" applyBorder="1" applyAlignment="1">
      <alignment/>
      <protection/>
    </xf>
    <xf numFmtId="3" fontId="50" fillId="0" borderId="26" xfId="64" applyNumberFormat="1" applyFont="1" applyBorder="1">
      <alignment/>
      <protection/>
    </xf>
    <xf numFmtId="3" fontId="50" fillId="0" borderId="29" xfId="64" applyNumberFormat="1" applyFont="1" applyBorder="1">
      <alignment/>
      <protection/>
    </xf>
    <xf numFmtId="0" fontId="34" fillId="0" borderId="11" xfId="64" applyFont="1" applyBorder="1" applyAlignment="1">
      <alignment horizontal="center"/>
      <protection/>
    </xf>
    <xf numFmtId="0" fontId="50" fillId="0" borderId="0" xfId="64" applyFont="1" applyBorder="1">
      <alignment/>
      <protection/>
    </xf>
    <xf numFmtId="0" fontId="11" fillId="0" borderId="0" xfId="64" applyBorder="1">
      <alignment/>
      <protection/>
    </xf>
    <xf numFmtId="0" fontId="34" fillId="0" borderId="0" xfId="64" applyFont="1" applyBorder="1" applyAlignment="1">
      <alignment horizontal="center"/>
      <protection/>
    </xf>
    <xf numFmtId="0" fontId="11" fillId="0" borderId="0" xfId="64" applyFont="1">
      <alignment/>
      <protection/>
    </xf>
    <xf numFmtId="0" fontId="52" fillId="0" borderId="13" xfId="68" applyFont="1" applyBorder="1" applyAlignment="1">
      <alignment vertical="center"/>
      <protection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1" fillId="0" borderId="13" xfId="68" applyFont="1" applyBorder="1" applyAlignment="1">
      <alignment horizontal="right" vertical="center"/>
      <protection/>
    </xf>
    <xf numFmtId="1" fontId="11" fillId="0" borderId="13" xfId="68" applyNumberFormat="1" applyFont="1" applyBorder="1" applyAlignment="1">
      <alignment horizontal="right" vertical="center"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46" fillId="0" borderId="13" xfId="68" applyNumberFormat="1" applyFont="1" applyFill="1" applyBorder="1" applyAlignment="1">
      <alignment vertical="center"/>
      <protection/>
    </xf>
    <xf numFmtId="3" fontId="46" fillId="0" borderId="13" xfId="68" applyNumberFormat="1" applyFont="1" applyBorder="1" applyAlignment="1">
      <alignment vertical="center"/>
      <protection/>
    </xf>
    <xf numFmtId="0" fontId="14" fillId="0" borderId="13" xfId="68" applyFont="1" applyBorder="1">
      <alignment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38" fillId="0" borderId="11" xfId="62" applyNumberFormat="1" applyFont="1" applyBorder="1">
      <alignment/>
      <protection/>
    </xf>
    <xf numFmtId="0" fontId="40" fillId="0" borderId="12" xfId="63" applyFont="1" applyBorder="1" applyAlignment="1">
      <alignment/>
      <protection/>
    </xf>
    <xf numFmtId="3" fontId="1" fillId="0" borderId="24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3" fontId="2" fillId="0" borderId="46" xfId="63" applyNumberFormat="1" applyFont="1" applyBorder="1" applyAlignment="1">
      <alignment/>
      <protection/>
    </xf>
    <xf numFmtId="3" fontId="1" fillId="0" borderId="47" xfId="63" applyNumberFormat="1" applyFont="1" applyBorder="1" applyAlignment="1">
      <alignment/>
      <protection/>
    </xf>
    <xf numFmtId="3" fontId="1" fillId="0" borderId="48" xfId="63" applyNumberFormat="1" applyFont="1" applyBorder="1" applyAlignment="1">
      <alignment/>
      <protection/>
    </xf>
    <xf numFmtId="3" fontId="1" fillId="0" borderId="49" xfId="63" applyNumberFormat="1" applyFont="1" applyBorder="1" applyAlignment="1">
      <alignment/>
      <protection/>
    </xf>
    <xf numFmtId="3" fontId="2" fillId="0" borderId="0" xfId="63" applyNumberFormat="1" applyFont="1" applyBorder="1" applyAlignment="1">
      <alignment/>
      <protection/>
    </xf>
    <xf numFmtId="3" fontId="1" fillId="0" borderId="44" xfId="63" applyNumberFormat="1" applyFont="1" applyBorder="1" applyAlignment="1">
      <alignment/>
      <protection/>
    </xf>
    <xf numFmtId="3" fontId="1" fillId="0" borderId="46" xfId="63" applyNumberFormat="1" applyFont="1" applyBorder="1" applyAlignment="1">
      <alignment/>
      <protection/>
    </xf>
    <xf numFmtId="3" fontId="2" fillId="0" borderId="28" xfId="63" applyNumberFormat="1" applyFont="1" applyBorder="1" applyAlignment="1">
      <alignment/>
      <protection/>
    </xf>
    <xf numFmtId="3" fontId="1" fillId="0" borderId="50" xfId="63" applyNumberFormat="1" applyFont="1" applyBorder="1" applyAlignment="1">
      <alignment/>
      <protection/>
    </xf>
    <xf numFmtId="0" fontId="2" fillId="0" borderId="19" xfId="63" applyFont="1" applyBorder="1" applyAlignment="1">
      <alignment/>
      <protection/>
    </xf>
    <xf numFmtId="3" fontId="1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39" fillId="0" borderId="29" xfId="62" applyFont="1" applyBorder="1">
      <alignment/>
      <protection/>
    </xf>
    <xf numFmtId="0" fontId="35" fillId="0" borderId="33" xfId="62" applyFont="1" applyBorder="1" applyAlignment="1">
      <alignment vertical="center"/>
      <protection/>
    </xf>
    <xf numFmtId="3" fontId="35" fillId="0" borderId="33" xfId="62" applyNumberFormat="1" applyFont="1" applyBorder="1" applyAlignment="1">
      <alignment vertical="center"/>
      <protection/>
    </xf>
    <xf numFmtId="0" fontId="35" fillId="0" borderId="34" xfId="62" applyFont="1" applyBorder="1" applyAlignment="1">
      <alignment vertical="center"/>
      <protection/>
    </xf>
    <xf numFmtId="3" fontId="35" fillId="0" borderId="38" xfId="62" applyNumberFormat="1" applyFont="1" applyBorder="1" applyAlignment="1">
      <alignment vertical="center"/>
      <protection/>
    </xf>
    <xf numFmtId="0" fontId="35" fillId="0" borderId="51" xfId="62" applyFont="1" applyBorder="1" applyAlignment="1">
      <alignment vertical="center"/>
      <protection/>
    </xf>
    <xf numFmtId="0" fontId="35" fillId="0" borderId="40" xfId="62" applyFont="1" applyBorder="1" applyAlignment="1">
      <alignment vertical="center"/>
      <protection/>
    </xf>
    <xf numFmtId="3" fontId="35" fillId="0" borderId="40" xfId="62" applyNumberFormat="1" applyFont="1" applyBorder="1" applyAlignment="1">
      <alignment vertical="center"/>
      <protection/>
    </xf>
    <xf numFmtId="3" fontId="35" fillId="0" borderId="13" xfId="62" applyNumberFormat="1" applyFont="1" applyBorder="1" applyAlignment="1">
      <alignment vertical="center"/>
      <protection/>
    </xf>
    <xf numFmtId="0" fontId="35" fillId="0" borderId="35" xfId="62" applyFont="1" applyBorder="1" applyAlignment="1">
      <alignment vertical="center"/>
      <protection/>
    </xf>
    <xf numFmtId="3" fontId="35" fillId="0" borderId="35" xfId="62" applyNumberFormat="1" applyFont="1" applyBorder="1" applyAlignment="1">
      <alignment vertical="center"/>
      <protection/>
    </xf>
    <xf numFmtId="0" fontId="39" fillId="0" borderId="13" xfId="62" applyFont="1" applyBorder="1" applyAlignment="1">
      <alignment vertical="center"/>
      <protection/>
    </xf>
    <xf numFmtId="3" fontId="39" fillId="0" borderId="13" xfId="62" applyNumberFormat="1" applyFont="1" applyBorder="1" applyAlignment="1">
      <alignment vertical="center"/>
      <protection/>
    </xf>
    <xf numFmtId="0" fontId="39" fillId="0" borderId="33" xfId="62" applyFont="1" applyBorder="1" applyAlignment="1">
      <alignment vertical="center"/>
      <protection/>
    </xf>
    <xf numFmtId="3" fontId="35" fillId="0" borderId="10" xfId="62" applyNumberFormat="1" applyFont="1" applyBorder="1" applyAlignment="1">
      <alignment vertical="center"/>
      <protection/>
    </xf>
    <xf numFmtId="3" fontId="1" fillId="0" borderId="16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3" fontId="3" fillId="0" borderId="16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3" fontId="3" fillId="0" borderId="14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/>
      <protection/>
    </xf>
    <xf numFmtId="0" fontId="3" fillId="0" borderId="18" xfId="63" applyFont="1" applyBorder="1" applyAlignment="1">
      <alignment/>
      <protection/>
    </xf>
    <xf numFmtId="3" fontId="36" fillId="0" borderId="14" xfId="63" applyNumberFormat="1" applyFont="1" applyBorder="1" applyAlignment="1">
      <alignment/>
      <protection/>
    </xf>
    <xf numFmtId="3" fontId="12" fillId="0" borderId="14" xfId="63" applyNumberFormat="1" applyFont="1" applyBorder="1" applyAlignment="1">
      <alignment/>
      <protection/>
    </xf>
    <xf numFmtId="0" fontId="3" fillId="0" borderId="14" xfId="63" applyFont="1" applyBorder="1" applyAlignment="1">
      <alignment vertical="center"/>
      <protection/>
    </xf>
    <xf numFmtId="0" fontId="12" fillId="0" borderId="14" xfId="63" applyFont="1" applyBorder="1" applyAlignment="1">
      <alignment vertical="center"/>
      <protection/>
    </xf>
    <xf numFmtId="3" fontId="12" fillId="0" borderId="14" xfId="63" applyNumberFormat="1" applyFont="1" applyBorder="1" applyAlignment="1">
      <alignment vertical="center"/>
      <protection/>
    </xf>
    <xf numFmtId="0" fontId="12" fillId="0" borderId="16" xfId="63" applyFont="1" applyBorder="1" applyAlignment="1">
      <alignment vertical="center"/>
      <protection/>
    </xf>
    <xf numFmtId="3" fontId="12" fillId="0" borderId="16" xfId="63" applyNumberFormat="1" applyFont="1" applyBorder="1" applyAlignment="1">
      <alignment vertical="center"/>
      <protection/>
    </xf>
    <xf numFmtId="3" fontId="1" fillId="0" borderId="43" xfId="63" applyNumberFormat="1" applyFont="1" applyBorder="1" applyAlignment="1">
      <alignment/>
      <protection/>
    </xf>
    <xf numFmtId="3" fontId="2" fillId="0" borderId="20" xfId="63" applyNumberFormat="1" applyFont="1" applyBorder="1" applyAlignment="1">
      <alignment/>
      <protection/>
    </xf>
    <xf numFmtId="3" fontId="1" fillId="0" borderId="31" xfId="63" applyNumberFormat="1" applyFont="1" applyBorder="1" applyAlignment="1">
      <alignment/>
      <protection/>
    </xf>
    <xf numFmtId="3" fontId="1" fillId="0" borderId="11" xfId="63" applyNumberFormat="1" applyFont="1" applyBorder="1">
      <alignment/>
      <protection/>
    </xf>
    <xf numFmtId="0" fontId="12" fillId="0" borderId="19" xfId="63" applyFont="1" applyBorder="1" applyAlignment="1">
      <alignment/>
      <protection/>
    </xf>
    <xf numFmtId="3" fontId="12" fillId="0" borderId="19" xfId="63" applyNumberFormat="1" applyFont="1" applyBorder="1" applyAlignment="1">
      <alignment/>
      <protection/>
    </xf>
    <xf numFmtId="0" fontId="12" fillId="0" borderId="14" xfId="63" applyFont="1" applyBorder="1" applyAlignment="1">
      <alignment/>
      <protection/>
    </xf>
    <xf numFmtId="3" fontId="2" fillId="0" borderId="47" xfId="63" applyNumberFormat="1" applyFont="1" applyBorder="1" applyAlignment="1">
      <alignment/>
      <protection/>
    </xf>
    <xf numFmtId="3" fontId="2" fillId="0" borderId="24" xfId="63" applyNumberFormat="1" applyFont="1" applyBorder="1" applyAlignment="1">
      <alignment/>
      <protection/>
    </xf>
    <xf numFmtId="3" fontId="12" fillId="0" borderId="48" xfId="63" applyNumberFormat="1" applyFont="1" applyBorder="1" applyAlignment="1">
      <alignment vertical="center"/>
      <protection/>
    </xf>
    <xf numFmtId="3" fontId="1" fillId="0" borderId="19" xfId="63" applyNumberFormat="1" applyFont="1" applyBorder="1">
      <alignment/>
      <protection/>
    </xf>
    <xf numFmtId="3" fontId="2" fillId="0" borderId="17" xfId="63" applyNumberFormat="1" applyFont="1" applyBorder="1">
      <alignment/>
      <protection/>
    </xf>
    <xf numFmtId="3" fontId="2" fillId="0" borderId="18" xfId="63" applyNumberFormat="1" applyFont="1" applyBorder="1">
      <alignment/>
      <protection/>
    </xf>
    <xf numFmtId="3" fontId="2" fillId="0" borderId="44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53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9" fontId="3" fillId="0" borderId="16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9" fontId="2" fillId="0" borderId="14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9" fontId="0" fillId="0" borderId="16" xfId="0" applyNumberFormat="1" applyFont="1" applyBorder="1" applyAlignment="1">
      <alignment vertical="center"/>
    </xf>
    <xf numFmtId="3" fontId="39" fillId="0" borderId="35" xfId="62" applyNumberFormat="1" applyFont="1" applyBorder="1" applyAlignment="1">
      <alignment vertical="center"/>
      <protection/>
    </xf>
    <xf numFmtId="3" fontId="39" fillId="0" borderId="33" xfId="62" applyNumberFormat="1" applyFont="1" applyBorder="1" applyAlignment="1">
      <alignment vertical="center"/>
      <protection/>
    </xf>
    <xf numFmtId="9" fontId="2" fillId="0" borderId="16" xfId="0" applyNumberFormat="1" applyFont="1" applyBorder="1" applyAlignment="1">
      <alignment/>
    </xf>
    <xf numFmtId="9" fontId="1" fillId="0" borderId="12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0" fontId="1" fillId="0" borderId="23" xfId="63" applyFont="1" applyBorder="1" applyAlignment="1">
      <alignment horizontal="center"/>
      <protection/>
    </xf>
    <xf numFmtId="0" fontId="3" fillId="0" borderId="26" xfId="63" applyFont="1" applyBorder="1" applyAlignment="1">
      <alignment/>
      <protection/>
    </xf>
    <xf numFmtId="0" fontId="2" fillId="0" borderId="26" xfId="63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 vertical="center"/>
      <protection/>
    </xf>
    <xf numFmtId="3" fontId="2" fillId="0" borderId="22" xfId="63" applyNumberFormat="1" applyFont="1" applyBorder="1" applyAlignment="1">
      <alignment/>
      <protection/>
    </xf>
    <xf numFmtId="3" fontId="1" fillId="0" borderId="52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/>
      <protection/>
    </xf>
    <xf numFmtId="3" fontId="3" fillId="0" borderId="22" xfId="63" applyNumberFormat="1" applyFont="1" applyBorder="1" applyAlignment="1">
      <alignment vertical="center"/>
      <protection/>
    </xf>
    <xf numFmtId="3" fontId="1" fillId="0" borderId="25" xfId="63" applyNumberFormat="1" applyFont="1" applyBorder="1" applyAlignment="1">
      <alignment/>
      <protection/>
    </xf>
    <xf numFmtId="3" fontId="1" fillId="0" borderId="52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 vertical="center"/>
      <protection/>
    </xf>
    <xf numFmtId="3" fontId="2" fillId="0" borderId="52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/>
      <protection/>
    </xf>
    <xf numFmtId="3" fontId="3" fillId="0" borderId="25" xfId="63" applyNumberFormat="1" applyFont="1" applyBorder="1" applyAlignment="1">
      <alignment/>
      <protection/>
    </xf>
    <xf numFmtId="3" fontId="1" fillId="0" borderId="23" xfId="63" applyNumberFormat="1" applyFont="1" applyBorder="1">
      <alignment/>
      <protection/>
    </xf>
    <xf numFmtId="3" fontId="2" fillId="0" borderId="26" xfId="63" applyNumberFormat="1" applyFont="1" applyBorder="1">
      <alignment/>
      <protection/>
    </xf>
    <xf numFmtId="3" fontId="1" fillId="0" borderId="21" xfId="63" applyNumberFormat="1" applyFont="1" applyBorder="1">
      <alignment/>
      <protection/>
    </xf>
    <xf numFmtId="3" fontId="1" fillId="0" borderId="20" xfId="63" applyNumberFormat="1" applyFont="1" applyBorder="1">
      <alignment/>
      <protection/>
    </xf>
    <xf numFmtId="3" fontId="1" fillId="0" borderId="22" xfId="63" applyNumberFormat="1" applyFont="1" applyBorder="1">
      <alignment/>
      <protection/>
    </xf>
    <xf numFmtId="3" fontId="1" fillId="0" borderId="24" xfId="63" applyNumberFormat="1" applyFont="1" applyBorder="1">
      <alignment/>
      <protection/>
    </xf>
    <xf numFmtId="3" fontId="2" fillId="0" borderId="25" xfId="63" applyNumberFormat="1" applyFont="1" applyBorder="1">
      <alignment/>
      <protection/>
    </xf>
    <xf numFmtId="3" fontId="2" fillId="0" borderId="52" xfId="63" applyNumberFormat="1" applyFont="1" applyBorder="1">
      <alignment/>
      <protection/>
    </xf>
    <xf numFmtId="3" fontId="1" fillId="0" borderId="25" xfId="63" applyNumberFormat="1" applyFont="1" applyBorder="1">
      <alignment/>
      <protection/>
    </xf>
    <xf numFmtId="3" fontId="3" fillId="0" borderId="20" xfId="63" applyNumberFormat="1" applyFont="1" applyBorder="1" applyAlignment="1">
      <alignment/>
      <protection/>
    </xf>
    <xf numFmtId="3" fontId="2" fillId="0" borderId="25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0" fontId="0" fillId="0" borderId="13" xfId="63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9" fontId="2" fillId="0" borderId="13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 horizontal="right"/>
      <protection/>
    </xf>
    <xf numFmtId="9" fontId="2" fillId="0" borderId="12" xfId="63" applyNumberFormat="1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 vertical="center"/>
      <protection/>
    </xf>
    <xf numFmtId="3" fontId="1" fillId="0" borderId="14" xfId="63" applyNumberFormat="1" applyFont="1" applyBorder="1" applyAlignment="1">
      <alignment vertical="center"/>
      <protection/>
    </xf>
    <xf numFmtId="0" fontId="1" fillId="0" borderId="17" xfId="63" applyFont="1" applyBorder="1" applyAlignment="1">
      <alignment/>
      <protection/>
    </xf>
    <xf numFmtId="9" fontId="1" fillId="0" borderId="17" xfId="63" applyNumberFormat="1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3" fontId="40" fillId="0" borderId="13" xfId="63" applyNumberFormat="1" applyFont="1" applyBorder="1" applyAlignment="1">
      <alignment/>
      <protection/>
    </xf>
    <xf numFmtId="0" fontId="40" fillId="0" borderId="13" xfId="63" applyFont="1" applyBorder="1" applyAlignment="1">
      <alignment/>
      <protection/>
    </xf>
    <xf numFmtId="3" fontId="40" fillId="0" borderId="26" xfId="63" applyNumberFormat="1" applyFont="1" applyBorder="1" applyAlignment="1">
      <alignment/>
      <protection/>
    </xf>
    <xf numFmtId="9" fontId="54" fillId="0" borderId="13" xfId="63" applyNumberFormat="1" applyFont="1" applyBorder="1" applyAlignment="1">
      <alignment/>
      <protection/>
    </xf>
    <xf numFmtId="9" fontId="40" fillId="0" borderId="13" xfId="63" applyNumberFormat="1" applyFont="1" applyBorder="1" applyAlignment="1">
      <alignment/>
      <protection/>
    </xf>
    <xf numFmtId="3" fontId="40" fillId="0" borderId="12" xfId="63" applyNumberFormat="1" applyFont="1" applyBorder="1" applyAlignment="1">
      <alignment/>
      <protection/>
    </xf>
    <xf numFmtId="3" fontId="54" fillId="0" borderId="12" xfId="63" applyNumberFormat="1" applyFont="1" applyBorder="1" applyAlignment="1">
      <alignment/>
      <protection/>
    </xf>
    <xf numFmtId="0" fontId="54" fillId="0" borderId="12" xfId="63" applyFont="1" applyBorder="1" applyAlignment="1">
      <alignment/>
      <protection/>
    </xf>
    <xf numFmtId="3" fontId="54" fillId="0" borderId="26" xfId="63" applyNumberFormat="1" applyFont="1" applyBorder="1" applyAlignment="1">
      <alignment/>
      <protection/>
    </xf>
    <xf numFmtId="3" fontId="54" fillId="0" borderId="11" xfId="63" applyNumberFormat="1" applyFont="1" applyBorder="1" applyAlignment="1">
      <alignment/>
      <protection/>
    </xf>
    <xf numFmtId="0" fontId="54" fillId="0" borderId="11" xfId="63" applyFont="1" applyBorder="1" applyAlignment="1">
      <alignment/>
      <protection/>
    </xf>
    <xf numFmtId="3" fontId="54" fillId="0" borderId="20" xfId="63" applyNumberFormat="1" applyFont="1" applyBorder="1" applyAlignment="1">
      <alignment/>
      <protection/>
    </xf>
    <xf numFmtId="9" fontId="54" fillId="0" borderId="18" xfId="63" applyNumberFormat="1" applyFont="1" applyBorder="1" applyAlignment="1">
      <alignment/>
      <protection/>
    </xf>
    <xf numFmtId="9" fontId="2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2" fillId="0" borderId="13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14" fillId="0" borderId="27" xfId="62" applyFont="1" applyBorder="1" applyAlignment="1">
      <alignment horizontal="center" vertical="center"/>
      <protection/>
    </xf>
    <xf numFmtId="0" fontId="14" fillId="0" borderId="0" xfId="62" applyFont="1" applyAlignment="1">
      <alignment horizontal="right"/>
      <protection/>
    </xf>
    <xf numFmtId="3" fontId="35" fillId="0" borderId="11" xfId="0" applyNumberFormat="1" applyFont="1" applyFill="1" applyBorder="1" applyAlignment="1" applyProtection="1">
      <alignment horizontal="center"/>
      <protection locked="0"/>
    </xf>
    <xf numFmtId="0" fontId="35" fillId="0" borderId="19" xfId="0" applyFont="1" applyBorder="1" applyAlignment="1" applyProtection="1">
      <alignment/>
      <protection locked="0"/>
    </xf>
    <xf numFmtId="3" fontId="39" fillId="0" borderId="11" xfId="0" applyNumberFormat="1" applyFont="1" applyBorder="1" applyAlignment="1">
      <alignment horizontal="right"/>
    </xf>
    <xf numFmtId="9" fontId="50" fillId="0" borderId="11" xfId="0" applyNumberFormat="1" applyFont="1" applyBorder="1" applyAlignment="1">
      <alignment/>
    </xf>
    <xf numFmtId="3" fontId="39" fillId="0" borderId="11" xfId="0" applyNumberFormat="1" applyFont="1" applyBorder="1" applyAlignment="1" applyProtection="1">
      <alignment horizontal="center"/>
      <protection locked="0"/>
    </xf>
    <xf numFmtId="9" fontId="50" fillId="0" borderId="16" xfId="0" applyNumberFormat="1" applyFont="1" applyBorder="1" applyAlignment="1">
      <alignment/>
    </xf>
    <xf numFmtId="9" fontId="38" fillId="0" borderId="16" xfId="0" applyNumberFormat="1" applyFont="1" applyBorder="1" applyAlignment="1">
      <alignment/>
    </xf>
    <xf numFmtId="9" fontId="34" fillId="0" borderId="16" xfId="0" applyNumberFormat="1" applyFont="1" applyBorder="1" applyAlignment="1">
      <alignment vertical="center"/>
    </xf>
    <xf numFmtId="9" fontId="39" fillId="0" borderId="14" xfId="0" applyNumberFormat="1" applyFont="1" applyBorder="1" applyAlignment="1">
      <alignment vertical="center"/>
    </xf>
    <xf numFmtId="9" fontId="39" fillId="0" borderId="11" xfId="0" applyNumberFormat="1" applyFont="1" applyBorder="1" applyAlignment="1">
      <alignment/>
    </xf>
    <xf numFmtId="9" fontId="39" fillId="0" borderId="16" xfId="0" applyNumberFormat="1" applyFont="1" applyBorder="1" applyAlignment="1">
      <alignment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9" fontId="12" fillId="0" borderId="16" xfId="0" applyNumberFormat="1" applyFont="1" applyBorder="1" applyAlignment="1">
      <alignment/>
    </xf>
    <xf numFmtId="9" fontId="12" fillId="0" borderId="14" xfId="0" applyNumberFormat="1" applyFont="1" applyBorder="1" applyAlignment="1">
      <alignment/>
    </xf>
    <xf numFmtId="0" fontId="54" fillId="0" borderId="20" xfId="0" applyFont="1" applyBorder="1" applyAlignment="1">
      <alignment horizontal="center"/>
    </xf>
    <xf numFmtId="0" fontId="54" fillId="0" borderId="26" xfId="0" applyFont="1" applyBorder="1" applyAlignment="1">
      <alignment horizontal="left"/>
    </xf>
    <xf numFmtId="3" fontId="54" fillId="0" borderId="12" xfId="0" applyNumberFormat="1" applyFont="1" applyBorder="1" applyAlignment="1">
      <alignment horizontal="right"/>
    </xf>
    <xf numFmtId="9" fontId="40" fillId="0" borderId="12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3" fontId="40" fillId="0" borderId="12" xfId="0" applyNumberFormat="1" applyFont="1" applyBorder="1" applyAlignment="1">
      <alignment horizontal="right"/>
    </xf>
    <xf numFmtId="9" fontId="40" fillId="0" borderId="13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23" xfId="0" applyFont="1" applyBorder="1" applyAlignment="1">
      <alignment/>
    </xf>
    <xf numFmtId="3" fontId="40" fillId="0" borderId="12" xfId="0" applyNumberFormat="1" applyFont="1" applyBorder="1" applyAlignment="1">
      <alignment/>
    </xf>
    <xf numFmtId="0" fontId="40" fillId="0" borderId="20" xfId="0" applyFont="1" applyBorder="1" applyAlignment="1">
      <alignment/>
    </xf>
    <xf numFmtId="3" fontId="40" fillId="0" borderId="13" xfId="0" applyNumberFormat="1" applyFont="1" applyBorder="1" applyAlignment="1">
      <alignment horizontal="right"/>
    </xf>
    <xf numFmtId="9" fontId="40" fillId="0" borderId="18" xfId="0" applyNumberFormat="1" applyFont="1" applyBorder="1" applyAlignment="1">
      <alignment/>
    </xf>
    <xf numFmtId="0" fontId="54" fillId="0" borderId="22" xfId="0" applyFont="1" applyBorder="1" applyAlignment="1">
      <alignment horizontal="center"/>
    </xf>
    <xf numFmtId="0" fontId="54" fillId="0" borderId="21" xfId="0" applyFont="1" applyBorder="1" applyAlignment="1">
      <alignment/>
    </xf>
    <xf numFmtId="3" fontId="54" fillId="0" borderId="14" xfId="0" applyNumberFormat="1" applyFont="1" applyBorder="1" applyAlignment="1">
      <alignment horizontal="right"/>
    </xf>
    <xf numFmtId="9" fontId="40" fillId="0" borderId="14" xfId="0" applyNumberFormat="1" applyFont="1" applyBorder="1" applyAlignment="1">
      <alignment/>
    </xf>
    <xf numFmtId="0" fontId="54" fillId="0" borderId="24" xfId="0" applyFont="1" applyBorder="1" applyAlignment="1">
      <alignment horizontal="center" vertical="top"/>
    </xf>
    <xf numFmtId="0" fontId="54" fillId="0" borderId="25" xfId="0" applyFont="1" applyBorder="1" applyAlignment="1">
      <alignment horizontal="left" vertical="top"/>
    </xf>
    <xf numFmtId="3" fontId="54" fillId="0" borderId="17" xfId="0" applyNumberFormat="1" applyFont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left"/>
    </xf>
    <xf numFmtId="3" fontId="40" fillId="0" borderId="11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 horizontal="left" vertical="top"/>
    </xf>
    <xf numFmtId="3" fontId="54" fillId="0" borderId="13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9" fontId="4" fillId="0" borderId="18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9" fontId="5" fillId="0" borderId="14" xfId="0" applyNumberFormat="1" applyFont="1" applyBorder="1" applyAlignment="1">
      <alignment/>
    </xf>
    <xf numFmtId="0" fontId="14" fillId="0" borderId="16" xfId="69" applyFont="1" applyBorder="1" applyAlignment="1">
      <alignment horizontal="center"/>
      <protection/>
    </xf>
    <xf numFmtId="9" fontId="8" fillId="0" borderId="11" xfId="69" applyNumberFormat="1" applyFont="1" applyBorder="1">
      <alignment/>
      <protection/>
    </xf>
    <xf numFmtId="9" fontId="10" fillId="0" borderId="13" xfId="69" applyNumberFormat="1" applyFont="1" applyBorder="1">
      <alignment/>
      <protection/>
    </xf>
    <xf numFmtId="0" fontId="14" fillId="0" borderId="27" xfId="69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3" fontId="54" fillId="0" borderId="11" xfId="0" applyNumberFormat="1" applyFont="1" applyBorder="1" applyAlignment="1">
      <alignment/>
    </xf>
    <xf numFmtId="9" fontId="40" fillId="0" borderId="11" xfId="0" applyNumberFormat="1" applyFont="1" applyBorder="1" applyAlignment="1">
      <alignment/>
    </xf>
    <xf numFmtId="9" fontId="40" fillId="0" borderId="16" xfId="0" applyNumberFormat="1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3" fontId="54" fillId="0" borderId="14" xfId="0" applyNumberFormat="1" applyFont="1" applyBorder="1" applyAlignment="1">
      <alignment/>
    </xf>
    <xf numFmtId="0" fontId="40" fillId="0" borderId="0" xfId="0" applyFont="1" applyAlignment="1">
      <alignment/>
    </xf>
    <xf numFmtId="164" fontId="1" fillId="0" borderId="27" xfId="0" applyNumberFormat="1" applyFont="1" applyBorder="1" applyAlignment="1">
      <alignment horizontal="right"/>
    </xf>
    <xf numFmtId="9" fontId="1" fillId="0" borderId="18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1" fillId="0" borderId="16" xfId="0" applyNumberFormat="1" applyFont="1" applyBorder="1" applyAlignment="1">
      <alignment horizontal="right" vertical="center"/>
    </xf>
    <xf numFmtId="0" fontId="54" fillId="0" borderId="26" xfId="0" applyFont="1" applyBorder="1" applyAlignment="1">
      <alignment horizontal="left" vertical="top"/>
    </xf>
    <xf numFmtId="9" fontId="54" fillId="0" borderId="12" xfId="0" applyNumberFormat="1" applyFont="1" applyBorder="1" applyAlignment="1">
      <alignment horizontal="right" vertical="center"/>
    </xf>
    <xf numFmtId="3" fontId="54" fillId="0" borderId="13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9" fontId="40" fillId="0" borderId="12" xfId="0" applyNumberFormat="1" applyFont="1" applyBorder="1" applyAlignment="1">
      <alignment horizontal="right" vertical="center"/>
    </xf>
    <xf numFmtId="9" fontId="54" fillId="0" borderId="18" xfId="0" applyNumberFormat="1" applyFont="1" applyBorder="1" applyAlignment="1">
      <alignment horizontal="right" vertical="center"/>
    </xf>
    <xf numFmtId="9" fontId="54" fillId="0" borderId="14" xfId="0" applyNumberFormat="1" applyFont="1" applyBorder="1" applyAlignment="1">
      <alignment horizontal="right" vertical="center"/>
    </xf>
    <xf numFmtId="3" fontId="54" fillId="0" borderId="50" xfId="0" applyNumberFormat="1" applyFont="1" applyBorder="1" applyAlignment="1">
      <alignment horizontal="center"/>
    </xf>
    <xf numFmtId="0" fontId="54" fillId="0" borderId="23" xfId="0" applyFont="1" applyBorder="1" applyAlignment="1">
      <alignment/>
    </xf>
    <xf numFmtId="3" fontId="54" fillId="0" borderId="17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54" fillId="0" borderId="16" xfId="0" applyNumberFormat="1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3" fontId="54" fillId="0" borderId="14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54" fillId="0" borderId="18" xfId="0" applyNumberFormat="1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7" xfId="0" applyFont="1" applyBorder="1" applyAlignment="1">
      <alignment/>
    </xf>
    <xf numFmtId="3" fontId="40" fillId="0" borderId="23" xfId="0" applyNumberFormat="1" applyFont="1" applyBorder="1" applyAlignment="1">
      <alignment/>
    </xf>
    <xf numFmtId="0" fontId="40" fillId="0" borderId="26" xfId="0" applyFont="1" applyBorder="1" applyAlignment="1">
      <alignment/>
    </xf>
    <xf numFmtId="3" fontId="54" fillId="0" borderId="18" xfId="0" applyNumberFormat="1" applyFont="1" applyBorder="1" applyAlignment="1">
      <alignment horizontal="right"/>
    </xf>
    <xf numFmtId="3" fontId="54" fillId="0" borderId="12" xfId="0" applyNumberFormat="1" applyFont="1" applyBorder="1" applyAlignment="1">
      <alignment horizontal="center"/>
    </xf>
    <xf numFmtId="0" fontId="56" fillId="0" borderId="30" xfId="0" applyFont="1" applyBorder="1" applyAlignment="1">
      <alignment/>
    </xf>
    <xf numFmtId="0" fontId="56" fillId="0" borderId="29" xfId="0" applyFont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13" xfId="0" applyFont="1" applyBorder="1" applyAlignment="1">
      <alignment/>
    </xf>
    <xf numFmtId="3" fontId="40" fillId="0" borderId="16" xfId="0" applyNumberFormat="1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5" fillId="0" borderId="29" xfId="0" applyFont="1" applyBorder="1" applyAlignment="1">
      <alignment/>
    </xf>
    <xf numFmtId="0" fontId="56" fillId="0" borderId="14" xfId="0" applyFont="1" applyBorder="1" applyAlignment="1">
      <alignment horizontal="center"/>
    </xf>
    <xf numFmtId="9" fontId="1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0" fontId="4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0" fillId="0" borderId="23" xfId="0" applyFont="1" applyBorder="1" applyAlignment="1">
      <alignment horizontal="center"/>
    </xf>
    <xf numFmtId="0" fontId="40" fillId="0" borderId="23" xfId="0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11" xfId="78" applyNumberFormat="1" applyFont="1" applyBorder="1" applyAlignment="1">
      <alignment horizontal="right"/>
    </xf>
    <xf numFmtId="9" fontId="4" fillId="0" borderId="11" xfId="0" applyNumberFormat="1" applyFont="1" applyBorder="1" applyAlignment="1">
      <alignment horizontal="right"/>
    </xf>
    <xf numFmtId="9" fontId="4" fillId="0" borderId="13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9" fontId="2" fillId="0" borderId="11" xfId="78" applyNumberFormat="1" applyFont="1" applyBorder="1" applyAlignment="1">
      <alignment horizontal="right"/>
    </xf>
    <xf numFmtId="9" fontId="1" fillId="0" borderId="13" xfId="78" applyNumberFormat="1" applyFont="1" applyBorder="1" applyAlignment="1">
      <alignment horizontal="right"/>
    </xf>
    <xf numFmtId="9" fontId="2" fillId="0" borderId="13" xfId="78" applyNumberFormat="1" applyFont="1" applyBorder="1" applyAlignment="1">
      <alignment horizontal="right"/>
    </xf>
    <xf numFmtId="9" fontId="1" fillId="0" borderId="12" xfId="78" applyNumberFormat="1" applyFont="1" applyBorder="1" applyAlignment="1">
      <alignment horizontal="right"/>
    </xf>
    <xf numFmtId="3" fontId="55" fillId="0" borderId="13" xfId="0" applyNumberFormat="1" applyFont="1" applyBorder="1" applyAlignment="1">
      <alignment/>
    </xf>
    <xf numFmtId="3" fontId="55" fillId="0" borderId="13" xfId="0" applyNumberFormat="1" applyFont="1" applyBorder="1" applyAlignment="1">
      <alignment/>
    </xf>
    <xf numFmtId="0" fontId="34" fillId="0" borderId="20" xfId="64" applyFont="1" applyBorder="1" applyAlignment="1">
      <alignment horizontal="center"/>
      <protection/>
    </xf>
    <xf numFmtId="0" fontId="50" fillId="0" borderId="20" xfId="64" applyFont="1" applyBorder="1">
      <alignment/>
      <protection/>
    </xf>
    <xf numFmtId="0" fontId="34" fillId="0" borderId="44" xfId="64" applyFont="1" applyBorder="1" applyAlignment="1">
      <alignment horizontal="center"/>
      <protection/>
    </xf>
    <xf numFmtId="0" fontId="34" fillId="0" borderId="29" xfId="64" applyFont="1" applyBorder="1" applyAlignment="1">
      <alignment horizontal="center"/>
      <protection/>
    </xf>
    <xf numFmtId="0" fontId="34" fillId="0" borderId="13" xfId="64" applyFont="1" applyBorder="1" applyAlignment="1">
      <alignment horizontal="center"/>
      <protection/>
    </xf>
    <xf numFmtId="0" fontId="11" fillId="0" borderId="27" xfId="64" applyBorder="1" applyAlignment="1">
      <alignment/>
      <protection/>
    </xf>
    <xf numFmtId="0" fontId="11" fillId="0" borderId="0" xfId="66">
      <alignment/>
      <protection/>
    </xf>
    <xf numFmtId="0" fontId="35" fillId="0" borderId="0" xfId="66" applyFont="1" applyAlignment="1">
      <alignment horizontal="center"/>
      <protection/>
    </xf>
    <xf numFmtId="0" fontId="11" fillId="0" borderId="27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51" fillId="0" borderId="15" xfId="66" applyFont="1" applyBorder="1">
      <alignment/>
      <protection/>
    </xf>
    <xf numFmtId="0" fontId="51" fillId="0" borderId="32" xfId="66" applyFont="1" applyBorder="1">
      <alignment/>
      <protection/>
    </xf>
    <xf numFmtId="0" fontId="51" fillId="0" borderId="36" xfId="66" applyFont="1" applyBorder="1">
      <alignment/>
      <protection/>
    </xf>
    <xf numFmtId="3" fontId="51" fillId="0" borderId="10" xfId="66" applyNumberFormat="1" applyFont="1" applyBorder="1">
      <alignment/>
      <protection/>
    </xf>
    <xf numFmtId="0" fontId="51" fillId="0" borderId="27" xfId="66" applyFont="1" applyBorder="1">
      <alignment/>
      <protection/>
    </xf>
    <xf numFmtId="0" fontId="51" fillId="0" borderId="30" xfId="66" applyFont="1" applyBorder="1">
      <alignment/>
      <protection/>
    </xf>
    <xf numFmtId="3" fontId="51" fillId="0" borderId="12" xfId="66" applyNumberFormat="1" applyFont="1" applyBorder="1">
      <alignment/>
      <protection/>
    </xf>
    <xf numFmtId="0" fontId="51" fillId="0" borderId="20" xfId="66" applyFont="1" applyBorder="1">
      <alignment/>
      <protection/>
    </xf>
    <xf numFmtId="0" fontId="51" fillId="0" borderId="0" xfId="66" applyFont="1" applyBorder="1">
      <alignment/>
      <protection/>
    </xf>
    <xf numFmtId="0" fontId="51" fillId="0" borderId="31" xfId="66" applyFont="1" applyBorder="1">
      <alignment/>
      <protection/>
    </xf>
    <xf numFmtId="3" fontId="51" fillId="0" borderId="11" xfId="66" applyNumberFormat="1" applyFont="1" applyBorder="1">
      <alignment/>
      <protection/>
    </xf>
    <xf numFmtId="0" fontId="51" fillId="0" borderId="22" xfId="66" applyFont="1" applyBorder="1">
      <alignment/>
      <protection/>
    </xf>
    <xf numFmtId="0" fontId="51" fillId="0" borderId="47" xfId="66" applyFont="1" applyBorder="1">
      <alignment/>
      <protection/>
    </xf>
    <xf numFmtId="0" fontId="51" fillId="0" borderId="43" xfId="66" applyFont="1" applyBorder="1">
      <alignment/>
      <protection/>
    </xf>
    <xf numFmtId="3" fontId="51" fillId="0" borderId="16" xfId="66" applyNumberFormat="1" applyFont="1" applyBorder="1">
      <alignment/>
      <protection/>
    </xf>
    <xf numFmtId="3" fontId="51" fillId="0" borderId="19" xfId="66" applyNumberFormat="1" applyFont="1" applyBorder="1">
      <alignment/>
      <protection/>
    </xf>
    <xf numFmtId="3" fontId="57" fillId="0" borderId="19" xfId="66" applyNumberFormat="1" applyFont="1" applyBorder="1" applyAlignment="1">
      <alignment vertical="center"/>
      <protection/>
    </xf>
    <xf numFmtId="3" fontId="57" fillId="0" borderId="10" xfId="66" applyNumberFormat="1" applyFont="1" applyBorder="1" applyAlignment="1">
      <alignment vertical="center"/>
      <protection/>
    </xf>
    <xf numFmtId="3" fontId="57" fillId="0" borderId="11" xfId="66" applyNumberFormat="1" applyFont="1" applyBorder="1" applyAlignment="1">
      <alignment vertical="center"/>
      <protection/>
    </xf>
    <xf numFmtId="3" fontId="57" fillId="0" borderId="16" xfId="66" applyNumberFormat="1" applyFont="1" applyBorder="1">
      <alignment/>
      <protection/>
    </xf>
    <xf numFmtId="0" fontId="40" fillId="0" borderId="11" xfId="0" applyFont="1" applyBorder="1" applyAlignment="1">
      <alignment/>
    </xf>
    <xf numFmtId="9" fontId="40" fillId="0" borderId="11" xfId="0" applyNumberFormat="1" applyFont="1" applyBorder="1" applyAlignment="1">
      <alignment horizontal="right"/>
    </xf>
    <xf numFmtId="3" fontId="57" fillId="0" borderId="11" xfId="66" applyNumberFormat="1" applyFont="1" applyBorder="1">
      <alignment/>
      <protection/>
    </xf>
    <xf numFmtId="0" fontId="0" fillId="0" borderId="0" xfId="0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4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5" fillId="0" borderId="13" xfId="0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46" fillId="0" borderId="13" xfId="68" applyNumberFormat="1" applyFont="1" applyFill="1" applyBorder="1" applyAlignment="1">
      <alignment horizontal="right" vertical="center" wrapText="1"/>
      <protection/>
    </xf>
    <xf numFmtId="3" fontId="35" fillId="0" borderId="13" xfId="68" applyNumberFormat="1" applyFont="1" applyBorder="1" applyAlignment="1">
      <alignment vertical="center"/>
      <protection/>
    </xf>
    <xf numFmtId="3" fontId="34" fillId="0" borderId="13" xfId="68" applyNumberFormat="1" applyFont="1" applyBorder="1" applyAlignment="1">
      <alignment vertical="center"/>
      <protection/>
    </xf>
    <xf numFmtId="0" fontId="60" fillId="0" borderId="13" xfId="68" applyFont="1" applyFill="1" applyBorder="1" applyAlignment="1">
      <alignment horizontal="left" vertical="center" wrapText="1"/>
      <protection/>
    </xf>
    <xf numFmtId="3" fontId="60" fillId="0" borderId="13" xfId="68" applyNumberFormat="1" applyFont="1" applyFill="1" applyBorder="1" applyAlignment="1">
      <alignment horizontal="right" vertical="center" wrapText="1"/>
      <protection/>
    </xf>
    <xf numFmtId="3" fontId="40" fillId="0" borderId="13" xfId="62" applyNumberFormat="1" applyFont="1" applyBorder="1">
      <alignment/>
      <protection/>
    </xf>
    <xf numFmtId="3" fontId="40" fillId="0" borderId="35" xfId="62" applyNumberFormat="1" applyFont="1" applyBorder="1">
      <alignment/>
      <protection/>
    </xf>
    <xf numFmtId="3" fontId="38" fillId="0" borderId="35" xfId="62" applyNumberFormat="1" applyFont="1" applyBorder="1">
      <alignment/>
      <protection/>
    </xf>
    <xf numFmtId="3" fontId="39" fillId="0" borderId="11" xfId="0" applyNumberFormat="1" applyFont="1" applyBorder="1" applyAlignment="1">
      <alignment/>
    </xf>
    <xf numFmtId="3" fontId="39" fillId="0" borderId="26" xfId="0" applyNumberFormat="1" applyFont="1" applyBorder="1" applyAlignment="1">
      <alignment/>
    </xf>
    <xf numFmtId="3" fontId="39" fillId="0" borderId="23" xfId="62" applyNumberFormat="1" applyFont="1" applyBorder="1" applyAlignment="1">
      <alignment/>
      <protection/>
    </xf>
    <xf numFmtId="3" fontId="39" fillId="0" borderId="26" xfId="0" applyNumberFormat="1" applyFont="1" applyBorder="1" applyAlignment="1">
      <alignment/>
    </xf>
    <xf numFmtId="3" fontId="39" fillId="0" borderId="26" xfId="62" applyNumberFormat="1" applyFont="1" applyBorder="1" applyAlignment="1">
      <alignment/>
      <protection/>
    </xf>
    <xf numFmtId="3" fontId="39" fillId="0" borderId="15" xfId="62" applyNumberFormat="1" applyFont="1" applyBorder="1" applyAlignment="1">
      <alignment/>
      <protection/>
    </xf>
    <xf numFmtId="3" fontId="39" fillId="0" borderId="23" xfId="62" applyNumberFormat="1" applyFont="1" applyBorder="1">
      <alignment/>
      <protection/>
    </xf>
    <xf numFmtId="3" fontId="39" fillId="0" borderId="26" xfId="62" applyNumberFormat="1" applyFont="1" applyBorder="1">
      <alignment/>
      <protection/>
    </xf>
    <xf numFmtId="3" fontId="39" fillId="0" borderId="15" xfId="62" applyNumberFormat="1" applyFont="1" applyBorder="1">
      <alignment/>
      <protection/>
    </xf>
    <xf numFmtId="3" fontId="39" fillId="0" borderId="39" xfId="62" applyNumberFormat="1" applyFont="1" applyBorder="1">
      <alignment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0" fontId="61" fillId="0" borderId="13" xfId="68" applyFont="1" applyFill="1" applyBorder="1" applyAlignment="1">
      <alignment horizontal="center" vertical="center" wrapText="1"/>
      <protection/>
    </xf>
    <xf numFmtId="3" fontId="60" fillId="0" borderId="13" xfId="68" applyNumberFormat="1" applyFont="1" applyFill="1" applyBorder="1" applyAlignment="1">
      <alignment horizontal="right" vertical="center"/>
      <protection/>
    </xf>
    <xf numFmtId="3" fontId="60" fillId="0" borderId="13" xfId="68" applyNumberFormat="1" applyFont="1" applyFill="1" applyBorder="1" applyAlignment="1">
      <alignment vertical="center"/>
      <protection/>
    </xf>
    <xf numFmtId="0" fontId="45" fillId="0" borderId="29" xfId="68" applyFont="1" applyFill="1" applyBorder="1" applyAlignment="1">
      <alignment horizontal="center" vertical="center" wrapText="1"/>
      <protection/>
    </xf>
    <xf numFmtId="0" fontId="11" fillId="0" borderId="29" xfId="68" applyFont="1" applyBorder="1">
      <alignment/>
      <protection/>
    </xf>
    <xf numFmtId="0" fontId="11" fillId="0" borderId="13" xfId="68" applyFont="1" applyBorder="1">
      <alignment/>
      <protection/>
    </xf>
    <xf numFmtId="0" fontId="14" fillId="0" borderId="13" xfId="68" applyFont="1" applyBorder="1" applyAlignment="1">
      <alignment vertical="center"/>
      <protection/>
    </xf>
    <xf numFmtId="3" fontId="14" fillId="0" borderId="13" xfId="68" applyNumberFormat="1" applyFont="1" applyBorder="1" applyAlignment="1">
      <alignment vertical="center"/>
      <protection/>
    </xf>
    <xf numFmtId="3" fontId="11" fillId="0" borderId="29" xfId="68" applyNumberFormat="1" applyFont="1" applyBorder="1">
      <alignment/>
      <protection/>
    </xf>
    <xf numFmtId="0" fontId="0" fillId="0" borderId="0" xfId="58">
      <alignment/>
      <protection/>
    </xf>
    <xf numFmtId="0" fontId="0" fillId="0" borderId="47" xfId="58" applyBorder="1">
      <alignment/>
      <protection/>
    </xf>
    <xf numFmtId="0" fontId="1" fillId="0" borderId="47" xfId="61" applyFont="1" applyBorder="1" applyAlignment="1">
      <alignment horizontal="right"/>
      <protection/>
    </xf>
    <xf numFmtId="0" fontId="35" fillId="0" borderId="16" xfId="58" applyFont="1" applyBorder="1" applyAlignment="1">
      <alignment horizontal="center"/>
      <protection/>
    </xf>
    <xf numFmtId="0" fontId="62" fillId="0" borderId="21" xfId="58" applyFont="1" applyBorder="1" applyAlignment="1">
      <alignment/>
      <protection/>
    </xf>
    <xf numFmtId="0" fontId="63" fillId="0" borderId="48" xfId="58" applyFont="1" applyBorder="1" applyAlignment="1">
      <alignment/>
      <protection/>
    </xf>
    <xf numFmtId="0" fontId="63" fillId="0" borderId="48" xfId="58" applyFont="1" applyBorder="1" applyAlignment="1">
      <alignment horizontal="center"/>
      <protection/>
    </xf>
    <xf numFmtId="0" fontId="63" fillId="0" borderId="48" xfId="58" applyFont="1" applyBorder="1">
      <alignment/>
      <protection/>
    </xf>
    <xf numFmtId="0" fontId="63" fillId="0" borderId="50" xfId="58" applyFont="1" applyBorder="1">
      <alignment/>
      <protection/>
    </xf>
    <xf numFmtId="0" fontId="62" fillId="0" borderId="22" xfId="58" applyFont="1" applyBorder="1" applyAlignment="1">
      <alignment vertical="center"/>
      <protection/>
    </xf>
    <xf numFmtId="0" fontId="62" fillId="0" borderId="43" xfId="58" applyFont="1" applyBorder="1">
      <alignment/>
      <protection/>
    </xf>
    <xf numFmtId="3" fontId="34" fillId="0" borderId="16" xfId="58" applyNumberFormat="1" applyFont="1" applyBorder="1">
      <alignment/>
      <protection/>
    </xf>
    <xf numFmtId="3" fontId="34" fillId="0" borderId="43" xfId="58" applyNumberFormat="1" applyFont="1" applyBorder="1">
      <alignment/>
      <protection/>
    </xf>
    <xf numFmtId="0" fontId="62" fillId="0" borderId="21" xfId="58" applyFont="1" applyBorder="1" applyAlignment="1">
      <alignment horizontal="left"/>
      <protection/>
    </xf>
    <xf numFmtId="0" fontId="50" fillId="0" borderId="48" xfId="58" applyFont="1" applyBorder="1">
      <alignment/>
      <protection/>
    </xf>
    <xf numFmtId="0" fontId="50" fillId="0" borderId="50" xfId="58" applyFont="1" applyBorder="1">
      <alignment/>
      <protection/>
    </xf>
    <xf numFmtId="0" fontId="62" fillId="0" borderId="22" xfId="58" applyFont="1" applyBorder="1">
      <alignment/>
      <protection/>
    </xf>
    <xf numFmtId="0" fontId="63" fillId="0" borderId="43" xfId="58" applyFont="1" applyBorder="1">
      <alignment/>
      <protection/>
    </xf>
    <xf numFmtId="0" fontId="0" fillId="0" borderId="0" xfId="58" applyBorder="1">
      <alignment/>
      <protection/>
    </xf>
    <xf numFmtId="0" fontId="64" fillId="0" borderId="11" xfId="63" applyFont="1" applyBorder="1" applyAlignment="1">
      <alignment/>
      <protection/>
    </xf>
    <xf numFmtId="0" fontId="42" fillId="0" borderId="0" xfId="68" applyFont="1">
      <alignment/>
      <protection/>
    </xf>
    <xf numFmtId="3" fontId="4" fillId="0" borderId="18" xfId="0" applyNumberFormat="1" applyFont="1" applyBorder="1" applyAlignment="1">
      <alignment/>
    </xf>
    <xf numFmtId="0" fontId="4" fillId="0" borderId="18" xfId="63" applyFont="1" applyBorder="1" applyAlignment="1">
      <alignment/>
      <protection/>
    </xf>
    <xf numFmtId="3" fontId="4" fillId="0" borderId="18" xfId="63" applyNumberFormat="1" applyFont="1" applyBorder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9" fontId="4" fillId="0" borderId="18" xfId="63" applyNumberFormat="1" applyFont="1" applyBorder="1" applyAlignment="1">
      <alignment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60" fillId="0" borderId="13" xfId="68" applyNumberFormat="1" applyFont="1" applyFill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60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1" fontId="11" fillId="0" borderId="13" xfId="68" applyNumberFormat="1" applyBorder="1" applyAlignment="1">
      <alignment vertical="center"/>
      <protection/>
    </xf>
    <xf numFmtId="0" fontId="11" fillId="0" borderId="10" xfId="68" applyBorder="1">
      <alignment/>
      <protection/>
    </xf>
    <xf numFmtId="0" fontId="11" fillId="0" borderId="12" xfId="68" applyBorder="1">
      <alignment/>
      <protection/>
    </xf>
    <xf numFmtId="0" fontId="34" fillId="0" borderId="38" xfId="62" applyFont="1" applyBorder="1" applyAlignment="1">
      <alignment vertical="center"/>
      <protection/>
    </xf>
    <xf numFmtId="3" fontId="39" fillId="0" borderId="11" xfId="62" applyNumberFormat="1" applyFont="1" applyBorder="1">
      <alignment/>
      <protection/>
    </xf>
    <xf numFmtId="3" fontId="8" fillId="0" borderId="13" xfId="63" applyNumberFormat="1" applyFont="1" applyBorder="1" applyAlignment="1">
      <alignment/>
      <protection/>
    </xf>
    <xf numFmtId="0" fontId="8" fillId="0" borderId="13" xfId="63" applyFont="1" applyBorder="1" applyAlignment="1">
      <alignment/>
      <protection/>
    </xf>
    <xf numFmtId="3" fontId="8" fillId="0" borderId="26" xfId="63" applyNumberFormat="1" applyFont="1" applyBorder="1" applyAlignment="1">
      <alignment/>
      <protection/>
    </xf>
    <xf numFmtId="9" fontId="8" fillId="0" borderId="13" xfId="63" applyNumberFormat="1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39" fillId="0" borderId="12" xfId="63" applyFont="1" applyBorder="1" applyAlignment="1">
      <alignment/>
      <protection/>
    </xf>
    <xf numFmtId="3" fontId="39" fillId="0" borderId="12" xfId="63" applyNumberFormat="1" applyFont="1" applyBorder="1" applyAlignment="1">
      <alignment/>
      <protection/>
    </xf>
    <xf numFmtId="3" fontId="8" fillId="0" borderId="12" xfId="63" applyNumberFormat="1" applyFont="1" applyBorder="1" applyAlignment="1">
      <alignment/>
      <protection/>
    </xf>
    <xf numFmtId="3" fontId="12" fillId="0" borderId="14" xfId="63" applyNumberFormat="1" applyFont="1" applyBorder="1">
      <alignment/>
      <protection/>
    </xf>
    <xf numFmtId="3" fontId="12" fillId="0" borderId="21" xfId="63" applyNumberFormat="1" applyFont="1" applyBorder="1">
      <alignment/>
      <protection/>
    </xf>
    <xf numFmtId="9" fontId="12" fillId="0" borderId="14" xfId="63" applyNumberFormat="1" applyFont="1" applyBorder="1" applyAlignment="1">
      <alignment/>
      <protection/>
    </xf>
    <xf numFmtId="3" fontId="3" fillId="0" borderId="11" xfId="0" applyNumberFormat="1" applyFont="1" applyBorder="1" applyAlignment="1">
      <alignment/>
    </xf>
    <xf numFmtId="9" fontId="1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0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3" fontId="40" fillId="0" borderId="16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3" fontId="54" fillId="0" borderId="16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0" fontId="65" fillId="0" borderId="22" xfId="0" applyFont="1" applyBorder="1" applyAlignment="1">
      <alignment vertical="center"/>
    </xf>
    <xf numFmtId="3" fontId="56" fillId="0" borderId="14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3" fontId="40" fillId="0" borderId="1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/>
    </xf>
    <xf numFmtId="0" fontId="65" fillId="0" borderId="22" xfId="0" applyFont="1" applyBorder="1" applyAlignment="1">
      <alignment vertical="center"/>
    </xf>
    <xf numFmtId="3" fontId="56" fillId="0" borderId="16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/>
    </xf>
    <xf numFmtId="3" fontId="66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3" fontId="40" fillId="0" borderId="14" xfId="0" applyNumberFormat="1" applyFont="1" applyBorder="1" applyAlignment="1">
      <alignment horizontal="right"/>
    </xf>
    <xf numFmtId="0" fontId="53" fillId="0" borderId="21" xfId="0" applyFont="1" applyBorder="1" applyAlignment="1">
      <alignment horizontal="left"/>
    </xf>
    <xf numFmtId="0" fontId="54" fillId="0" borderId="25" xfId="0" applyFont="1" applyBorder="1" applyAlignment="1">
      <alignment/>
    </xf>
    <xf numFmtId="0" fontId="40" fillId="0" borderId="10" xfId="0" applyFont="1" applyBorder="1" applyAlignment="1">
      <alignment/>
    </xf>
    <xf numFmtId="9" fontId="2" fillId="0" borderId="18" xfId="0" applyNumberFormat="1" applyFont="1" applyBorder="1" applyAlignment="1">
      <alignment/>
    </xf>
    <xf numFmtId="9" fontId="10" fillId="0" borderId="18" xfId="69" applyNumberFormat="1" applyFont="1" applyBorder="1">
      <alignment/>
      <protection/>
    </xf>
    <xf numFmtId="0" fontId="3" fillId="0" borderId="17" xfId="0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4" fillId="0" borderId="13" xfId="63" applyNumberFormat="1" applyFont="1" applyBorder="1" applyAlignment="1">
      <alignment/>
      <protection/>
    </xf>
    <xf numFmtId="0" fontId="67" fillId="0" borderId="13" xfId="63" applyFont="1" applyBorder="1" applyAlignment="1">
      <alignment/>
      <protection/>
    </xf>
    <xf numFmtId="3" fontId="67" fillId="0" borderId="13" xfId="63" applyNumberFormat="1" applyFont="1" applyBorder="1" applyAlignment="1">
      <alignment/>
      <protection/>
    </xf>
    <xf numFmtId="3" fontId="67" fillId="0" borderId="26" xfId="63" applyNumberFormat="1" applyFont="1" applyBorder="1" applyAlignment="1">
      <alignment/>
      <protection/>
    </xf>
    <xf numFmtId="9" fontId="68" fillId="0" borderId="13" xfId="63" applyNumberFormat="1" applyFont="1" applyBorder="1" applyAlignment="1">
      <alignment/>
      <protection/>
    </xf>
    <xf numFmtId="3" fontId="50" fillId="0" borderId="0" xfId="64" applyNumberFormat="1" applyFont="1" applyBorder="1">
      <alignment/>
      <protection/>
    </xf>
    <xf numFmtId="3" fontId="1" fillId="0" borderId="11" xfId="0" applyNumberFormat="1" applyFont="1" applyBorder="1" applyAlignment="1">
      <alignment horizontal="right"/>
    </xf>
    <xf numFmtId="0" fontId="69" fillId="0" borderId="22" xfId="66" applyFont="1" applyBorder="1">
      <alignment/>
      <protection/>
    </xf>
    <xf numFmtId="0" fontId="69" fillId="0" borderId="47" xfId="66" applyFont="1" applyBorder="1">
      <alignment/>
      <protection/>
    </xf>
    <xf numFmtId="0" fontId="69" fillId="0" borderId="43" xfId="66" applyFont="1" applyBorder="1">
      <alignment/>
      <protection/>
    </xf>
    <xf numFmtId="3" fontId="69" fillId="0" borderId="16" xfId="66" applyNumberFormat="1" applyFont="1" applyBorder="1">
      <alignment/>
      <protection/>
    </xf>
    <xf numFmtId="0" fontId="69" fillId="0" borderId="20" xfId="66" applyFont="1" applyBorder="1">
      <alignment/>
      <protection/>
    </xf>
    <xf numFmtId="0" fontId="69" fillId="0" borderId="0" xfId="66" applyFont="1" applyBorder="1">
      <alignment/>
      <protection/>
    </xf>
    <xf numFmtId="0" fontId="69" fillId="0" borderId="31" xfId="66" applyFont="1" applyBorder="1">
      <alignment/>
      <protection/>
    </xf>
    <xf numFmtId="3" fontId="69" fillId="0" borderId="11" xfId="66" applyNumberFormat="1" applyFont="1" applyBorder="1">
      <alignment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63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4" fillId="0" borderId="10" xfId="62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14" fillId="0" borderId="0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 wrapText="1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49" fontId="1" fillId="0" borderId="15" xfId="63" applyNumberFormat="1" applyFont="1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14" fillId="0" borderId="11" xfId="69" applyFont="1" applyBorder="1" applyAlignment="1">
      <alignment horizontal="center" vertical="center" wrapText="1"/>
      <protection/>
    </xf>
    <xf numFmtId="0" fontId="10" fillId="0" borderId="0" xfId="69" applyFont="1" applyAlignment="1">
      <alignment horizontal="center" vertical="center"/>
      <protection/>
    </xf>
    <xf numFmtId="0" fontId="15" fillId="0" borderId="0" xfId="69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50" fillId="0" borderId="26" xfId="64" applyFont="1" applyBorder="1" applyAlignment="1">
      <alignment/>
      <protection/>
    </xf>
    <xf numFmtId="0" fontId="50" fillId="0" borderId="29" xfId="64" applyFont="1" applyBorder="1" applyAlignment="1">
      <alignment/>
      <protection/>
    </xf>
    <xf numFmtId="0" fontId="34" fillId="0" borderId="11" xfId="64" applyFont="1" applyBorder="1" applyAlignment="1">
      <alignment vertical="center" wrapText="1"/>
      <protection/>
    </xf>
    <xf numFmtId="0" fontId="50" fillId="0" borderId="33" xfId="64" applyFont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34" fillId="0" borderId="26" xfId="64" applyFont="1" applyBorder="1" applyAlignment="1">
      <alignment/>
      <protection/>
    </xf>
    <xf numFmtId="0" fontId="50" fillId="0" borderId="41" xfId="64" applyFont="1" applyBorder="1" applyAlignment="1">
      <alignment vertical="center"/>
      <protection/>
    </xf>
    <xf numFmtId="0" fontId="50" fillId="0" borderId="12" xfId="64" applyFont="1" applyBorder="1" applyAlignment="1">
      <alignment vertical="center"/>
      <protection/>
    </xf>
    <xf numFmtId="0" fontId="50" fillId="0" borderId="11" xfId="64" applyFont="1" applyBorder="1" applyAlignment="1">
      <alignment vertic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/>
      <protection/>
    </xf>
    <xf numFmtId="0" fontId="3" fillId="0" borderId="0" xfId="0" applyFont="1" applyAlignment="1">
      <alignment/>
    </xf>
    <xf numFmtId="0" fontId="34" fillId="0" borderId="10" xfId="64" applyFont="1" applyBorder="1" applyAlignment="1">
      <alignment vertical="center" wrapText="1"/>
      <protection/>
    </xf>
    <xf numFmtId="0" fontId="50" fillId="0" borderId="10" xfId="64" applyFont="1" applyBorder="1" applyAlignment="1">
      <alignment vertical="center"/>
      <protection/>
    </xf>
    <xf numFmtId="0" fontId="0" fillId="0" borderId="44" xfId="0" applyBorder="1" applyAlignment="1">
      <alignment/>
    </xf>
    <xf numFmtId="0" fontId="51" fillId="0" borderId="23" xfId="66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51" fillId="0" borderId="19" xfId="66" applyFont="1" applyBorder="1" applyAlignment="1">
      <alignment horizontal="center" vertical="center"/>
      <protection/>
    </xf>
    <xf numFmtId="0" fontId="51" fillId="0" borderId="11" xfId="6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1" fillId="0" borderId="10" xfId="66" applyFont="1" applyBorder="1" applyAlignment="1">
      <alignment horizontal="center" vertical="center"/>
      <protection/>
    </xf>
    <xf numFmtId="0" fontId="11" fillId="0" borderId="11" xfId="66" applyBorder="1" applyAlignment="1">
      <alignment horizontal="center" vertical="center"/>
      <protection/>
    </xf>
    <xf numFmtId="0" fontId="11" fillId="0" borderId="16" xfId="66" applyBorder="1" applyAlignment="1">
      <alignment horizontal="center" vertical="center"/>
      <protection/>
    </xf>
    <xf numFmtId="0" fontId="51" fillId="0" borderId="15" xfId="66" applyFont="1" applyBorder="1" applyAlignment="1">
      <alignment horizontal="center" vertical="center" wrapText="1"/>
      <protection/>
    </xf>
    <xf numFmtId="0" fontId="51" fillId="0" borderId="36" xfId="66" applyFont="1" applyBorder="1" applyAlignment="1">
      <alignment horizontal="center" vertical="center" wrapText="1"/>
      <protection/>
    </xf>
    <xf numFmtId="0" fontId="51" fillId="0" borderId="20" xfId="66" applyFont="1" applyBorder="1" applyAlignment="1">
      <alignment horizontal="center" vertical="center" wrapText="1"/>
      <protection/>
    </xf>
    <xf numFmtId="0" fontId="51" fillId="0" borderId="31" xfId="66" applyFont="1" applyBorder="1" applyAlignment="1">
      <alignment horizontal="center" vertical="center" wrapText="1"/>
      <protection/>
    </xf>
    <xf numFmtId="0" fontId="11" fillId="0" borderId="20" xfId="66" applyBorder="1" applyAlignment="1">
      <alignment horizontal="center" vertical="center" wrapText="1"/>
      <protection/>
    </xf>
    <xf numFmtId="0" fontId="11" fillId="0" borderId="31" xfId="66" applyBorder="1" applyAlignment="1">
      <alignment horizontal="center" vertical="center" wrapText="1"/>
      <protection/>
    </xf>
    <xf numFmtId="0" fontId="11" fillId="0" borderId="22" xfId="66" applyBorder="1" applyAlignment="1">
      <alignment horizontal="center" vertical="center" wrapText="1"/>
      <protection/>
    </xf>
    <xf numFmtId="0" fontId="11" fillId="0" borderId="43" xfId="66" applyBorder="1" applyAlignment="1">
      <alignment horizontal="center" vertical="center" wrapText="1"/>
      <protection/>
    </xf>
    <xf numFmtId="0" fontId="51" fillId="0" borderId="16" xfId="66" applyFont="1" applyBorder="1" applyAlignment="1">
      <alignment horizontal="center" vertical="center"/>
      <protection/>
    </xf>
    <xf numFmtId="0" fontId="51" fillId="0" borderId="24" xfId="66" applyFont="1" applyBorder="1" applyAlignment="1">
      <alignment horizontal="center" vertical="center"/>
      <protection/>
    </xf>
    <xf numFmtId="0" fontId="11" fillId="0" borderId="20" xfId="66" applyBorder="1" applyAlignment="1">
      <alignment horizontal="center" vertical="center"/>
      <protection/>
    </xf>
    <xf numFmtId="0" fontId="11" fillId="0" borderId="22" xfId="66" applyBorder="1" applyAlignment="1">
      <alignment horizontal="center" vertical="center"/>
      <protection/>
    </xf>
    <xf numFmtId="0" fontId="58" fillId="0" borderId="42" xfId="66" applyFont="1" applyBorder="1" applyAlignment="1">
      <alignment horizontal="center" vertical="center" wrapText="1"/>
      <protection/>
    </xf>
    <xf numFmtId="0" fontId="58" fillId="0" borderId="54" xfId="66" applyFont="1" applyBorder="1" applyAlignment="1">
      <alignment horizontal="center" vertical="center" wrapText="1"/>
      <protection/>
    </xf>
    <xf numFmtId="0" fontId="58" fillId="0" borderId="0" xfId="66" applyFont="1" applyBorder="1" applyAlignment="1">
      <alignment horizontal="center" vertical="center" wrapText="1"/>
      <protection/>
    </xf>
    <xf numFmtId="0" fontId="58" fillId="0" borderId="31" xfId="66" applyFont="1" applyBorder="1" applyAlignment="1">
      <alignment horizontal="center" vertical="center" wrapText="1"/>
      <protection/>
    </xf>
    <xf numFmtId="0" fontId="59" fillId="0" borderId="0" xfId="66" applyFont="1" applyBorder="1" applyAlignment="1">
      <alignment horizontal="center" vertical="center" wrapText="1"/>
      <protection/>
    </xf>
    <xf numFmtId="0" fontId="59" fillId="0" borderId="31" xfId="66" applyFont="1" applyBorder="1" applyAlignment="1">
      <alignment horizontal="center" vertical="center" wrapText="1"/>
      <protection/>
    </xf>
    <xf numFmtId="0" fontId="59" fillId="0" borderId="47" xfId="66" applyFont="1" applyBorder="1" applyAlignment="1">
      <alignment horizontal="center" vertical="center" wrapText="1"/>
      <protection/>
    </xf>
    <xf numFmtId="0" fontId="59" fillId="0" borderId="43" xfId="66" applyFont="1" applyBorder="1" applyAlignment="1">
      <alignment horizontal="center" vertical="center" wrapText="1"/>
      <protection/>
    </xf>
    <xf numFmtId="0" fontId="51" fillId="0" borderId="24" xfId="66" applyFont="1" applyBorder="1" applyAlignment="1">
      <alignment horizontal="center" vertical="center" wrapText="1"/>
      <protection/>
    </xf>
    <xf numFmtId="0" fontId="51" fillId="0" borderId="54" xfId="66" applyFont="1" applyBorder="1" applyAlignment="1">
      <alignment horizontal="center" vertical="center" wrapText="1"/>
      <protection/>
    </xf>
    <xf numFmtId="0" fontId="51" fillId="0" borderId="12" xfId="66" applyFont="1" applyBorder="1" applyAlignment="1">
      <alignment horizontal="center" vertical="center"/>
      <protection/>
    </xf>
    <xf numFmtId="0" fontId="14" fillId="0" borderId="0" xfId="66" applyFont="1" applyAlignment="1">
      <alignment horizontal="center"/>
      <protection/>
    </xf>
    <xf numFmtId="0" fontId="35" fillId="0" borderId="0" xfId="66" applyFont="1" applyAlignment="1">
      <alignment horizontal="center"/>
      <protection/>
    </xf>
    <xf numFmtId="0" fontId="57" fillId="0" borderId="10" xfId="66" applyFont="1" applyBorder="1" applyAlignment="1">
      <alignment horizontal="center" vertical="center" wrapText="1"/>
      <protection/>
    </xf>
    <xf numFmtId="0" fontId="57" fillId="0" borderId="12" xfId="66" applyFont="1" applyBorder="1" applyAlignment="1">
      <alignment horizontal="center" vertical="center" wrapText="1"/>
      <protection/>
    </xf>
    <xf numFmtId="0" fontId="57" fillId="0" borderId="10" xfId="66" applyFont="1" applyBorder="1" applyAlignment="1">
      <alignment horizontal="center" vertical="center"/>
      <protection/>
    </xf>
    <xf numFmtId="0" fontId="57" fillId="0" borderId="12" xfId="66" applyFont="1" applyBorder="1" applyAlignment="1">
      <alignment horizontal="center" vertical="center"/>
      <protection/>
    </xf>
    <xf numFmtId="0" fontId="57" fillId="0" borderId="15" xfId="66" applyFont="1" applyBorder="1" applyAlignment="1">
      <alignment horizontal="center" vertical="center"/>
      <protection/>
    </xf>
    <xf numFmtId="0" fontId="57" fillId="0" borderId="36" xfId="66" applyFont="1" applyBorder="1" applyAlignment="1">
      <alignment horizontal="center" vertical="center"/>
      <protection/>
    </xf>
    <xf numFmtId="0" fontId="57" fillId="0" borderId="23" xfId="66" applyFont="1" applyBorder="1" applyAlignment="1">
      <alignment horizontal="center" vertical="center"/>
      <protection/>
    </xf>
    <xf numFmtId="0" fontId="57" fillId="0" borderId="30" xfId="66" applyFont="1" applyBorder="1" applyAlignment="1">
      <alignment horizontal="center" vertical="center"/>
      <protection/>
    </xf>
    <xf numFmtId="0" fontId="57" fillId="0" borderId="32" xfId="66" applyFont="1" applyBorder="1" applyAlignment="1">
      <alignment horizontal="center" vertical="center"/>
      <protection/>
    </xf>
    <xf numFmtId="0" fontId="57" fillId="0" borderId="27" xfId="66" applyFont="1" applyBorder="1" applyAlignment="1">
      <alignment horizontal="center" vertical="center"/>
      <protection/>
    </xf>
    <xf numFmtId="0" fontId="0" fillId="0" borderId="11" xfId="61" applyBorder="1" applyAlignment="1">
      <alignment/>
      <protection/>
    </xf>
    <xf numFmtId="0" fontId="0" fillId="0" borderId="54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1" xfId="61" applyBorder="1" applyAlignment="1">
      <alignment/>
      <protection/>
    </xf>
    <xf numFmtId="0" fontId="14" fillId="0" borderId="10" xfId="65" applyFont="1" applyBorder="1" applyAlignment="1">
      <alignment horizontal="right" vertical="center"/>
      <protection/>
    </xf>
    <xf numFmtId="0" fontId="14" fillId="0" borderId="12" xfId="65" applyFont="1" applyBorder="1" applyAlignment="1">
      <alignment horizontal="right" vertical="center"/>
      <protection/>
    </xf>
    <xf numFmtId="0" fontId="14" fillId="0" borderId="15" xfId="65" applyFont="1" applyBorder="1" applyAlignment="1">
      <alignment/>
      <protection/>
    </xf>
    <xf numFmtId="0" fontId="14" fillId="0" borderId="32" xfId="65" applyFont="1" applyBorder="1" applyAlignment="1">
      <alignment/>
      <protection/>
    </xf>
    <xf numFmtId="0" fontId="14" fillId="0" borderId="36" xfId="65" applyFont="1" applyBorder="1" applyAlignment="1">
      <alignment/>
      <protection/>
    </xf>
    <xf numFmtId="0" fontId="14" fillId="0" borderId="23" xfId="65" applyFont="1" applyBorder="1" applyAlignment="1">
      <alignment/>
      <protection/>
    </xf>
    <xf numFmtId="0" fontId="14" fillId="0" borderId="27" xfId="65" applyFont="1" applyBorder="1" applyAlignment="1">
      <alignment/>
      <protection/>
    </xf>
    <xf numFmtId="0" fontId="14" fillId="0" borderId="30" xfId="65" applyFont="1" applyBorder="1" applyAlignment="1">
      <alignment/>
      <protection/>
    </xf>
    <xf numFmtId="0" fontId="11" fillId="0" borderId="10" xfId="65" applyBorder="1" applyAlignment="1">
      <alignment horizontal="right" vertical="center"/>
      <protection/>
    </xf>
    <xf numFmtId="0" fontId="11" fillId="0" borderId="12" xfId="65" applyBorder="1" applyAlignment="1">
      <alignment horizontal="right" vertical="center"/>
      <protection/>
    </xf>
    <xf numFmtId="0" fontId="11" fillId="0" borderId="11" xfId="65" applyFont="1" applyBorder="1" applyAlignment="1">
      <alignment/>
      <protection/>
    </xf>
    <xf numFmtId="0" fontId="11" fillId="0" borderId="12" xfId="65" applyBorder="1" applyAlignment="1">
      <alignment/>
      <protection/>
    </xf>
    <xf numFmtId="0" fontId="11" fillId="0" borderId="15" xfId="65" applyFont="1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36" xfId="65" applyBorder="1" applyAlignment="1">
      <alignment/>
      <protection/>
    </xf>
    <xf numFmtId="0" fontId="11" fillId="0" borderId="23" xfId="65" applyBorder="1" applyAlignment="1">
      <alignment/>
      <protection/>
    </xf>
    <xf numFmtId="0" fontId="11" fillId="0" borderId="27" xfId="65" applyBorder="1" applyAlignment="1">
      <alignment/>
      <protection/>
    </xf>
    <xf numFmtId="0" fontId="11" fillId="0" borderId="30" xfId="65" applyBorder="1" applyAlignment="1">
      <alignment/>
      <protection/>
    </xf>
    <xf numFmtId="0" fontId="11" fillId="0" borderId="11" xfId="65" applyBorder="1" applyAlignment="1">
      <alignment wrapText="1"/>
      <protection/>
    </xf>
    <xf numFmtId="0" fontId="11" fillId="0" borderId="12" xfId="65" applyBorder="1" applyAlignment="1">
      <alignment wrapText="1"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4" fillId="0" borderId="0" xfId="65" applyFont="1" applyAlignment="1">
      <alignment horizontal="center"/>
      <protection/>
    </xf>
    <xf numFmtId="0" fontId="14" fillId="0" borderId="10" xfId="65" applyFont="1" applyBorder="1" applyAlignment="1">
      <alignment vertical="center" wrapText="1"/>
      <protection/>
    </xf>
    <xf numFmtId="0" fontId="11" fillId="0" borderId="10" xfId="65" applyBorder="1" applyAlignment="1">
      <alignment wrapText="1"/>
      <protection/>
    </xf>
    <xf numFmtId="0" fontId="11" fillId="0" borderId="0" xfId="65" applyBorder="1" applyAlignment="1">
      <alignment wrapText="1"/>
      <protection/>
    </xf>
    <xf numFmtId="0" fontId="11" fillId="0" borderId="27" xfId="65" applyBorder="1" applyAlignment="1">
      <alignment wrapText="1"/>
      <protection/>
    </xf>
    <xf numFmtId="0" fontId="14" fillId="0" borderId="26" xfId="65" applyFont="1" applyBorder="1" applyAlignment="1">
      <alignment horizontal="center"/>
      <protection/>
    </xf>
    <xf numFmtId="0" fontId="14" fillId="0" borderId="44" xfId="65" applyFont="1" applyBorder="1" applyAlignment="1">
      <alignment horizontal="center"/>
      <protection/>
    </xf>
    <xf numFmtId="0" fontId="14" fillId="0" borderId="29" xfId="65" applyFont="1" applyBorder="1" applyAlignment="1">
      <alignment horizontal="center"/>
      <protection/>
    </xf>
    <xf numFmtId="0" fontId="11" fillId="0" borderId="10" xfId="65" applyFont="1" applyBorder="1" applyAlignment="1">
      <alignment/>
      <protection/>
    </xf>
    <xf numFmtId="0" fontId="14" fillId="0" borderId="10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1" fillId="0" borderId="44" xfId="65" applyBorder="1" applyAlignment="1">
      <alignment horizontal="center"/>
      <protection/>
    </xf>
    <xf numFmtId="0" fontId="14" fillId="0" borderId="15" xfId="65" applyFont="1" applyBorder="1" applyAlignment="1">
      <alignment vertical="center" wrapText="1"/>
      <protection/>
    </xf>
    <xf numFmtId="0" fontId="14" fillId="0" borderId="32" xfId="65" applyFont="1" applyBorder="1" applyAlignment="1">
      <alignment vertical="center" wrapText="1"/>
      <protection/>
    </xf>
    <xf numFmtId="0" fontId="14" fillId="0" borderId="36" xfId="65" applyFont="1" applyBorder="1" applyAlignment="1">
      <alignment vertical="center" wrapText="1"/>
      <protection/>
    </xf>
    <xf numFmtId="0" fontId="14" fillId="0" borderId="20" xfId="65" applyFont="1" applyBorder="1" applyAlignment="1">
      <alignment vertical="center" wrapText="1"/>
      <protection/>
    </xf>
    <xf numFmtId="0" fontId="14" fillId="0" borderId="0" xfId="65" applyFont="1" applyBorder="1" applyAlignment="1">
      <alignment vertical="center" wrapText="1"/>
      <protection/>
    </xf>
    <xf numFmtId="0" fontId="14" fillId="0" borderId="31" xfId="65" applyFont="1" applyBorder="1" applyAlignment="1">
      <alignment vertical="center" wrapText="1"/>
      <protection/>
    </xf>
    <xf numFmtId="0" fontId="11" fillId="0" borderId="23" xfId="65" applyBorder="1" applyAlignment="1">
      <alignment wrapText="1"/>
      <protection/>
    </xf>
    <xf numFmtId="0" fontId="11" fillId="0" borderId="30" xfId="65" applyBorder="1" applyAlignment="1">
      <alignment wrapText="1"/>
      <protection/>
    </xf>
    <xf numFmtId="0" fontId="41" fillId="0" borderId="0" xfId="58" applyFont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15" fillId="0" borderId="26" xfId="70" applyFont="1" applyBorder="1" applyAlignment="1">
      <alignment horizontal="center" vertical="center"/>
      <protection/>
    </xf>
    <xf numFmtId="0" fontId="15" fillId="0" borderId="29" xfId="70" applyFont="1" applyBorder="1" applyAlignment="1">
      <alignment horizontal="center" vertical="center"/>
      <protection/>
    </xf>
    <xf numFmtId="0" fontId="15" fillId="0" borderId="32" xfId="70" applyFont="1" applyBorder="1" applyAlignment="1">
      <alignment horizontal="center" vertical="center"/>
      <protection/>
    </xf>
    <xf numFmtId="0" fontId="15" fillId="0" borderId="27" xfId="70" applyFont="1" applyBorder="1" applyAlignment="1">
      <alignment horizontal="center" vertical="center"/>
      <protection/>
    </xf>
    <xf numFmtId="0" fontId="14" fillId="0" borderId="10" xfId="70" applyFont="1" applyBorder="1" applyAlignment="1">
      <alignment horizontal="center" vertical="center"/>
      <protection/>
    </xf>
    <xf numFmtId="0" fontId="14" fillId="0" borderId="12" xfId="70" applyFont="1" applyBorder="1" applyAlignment="1">
      <alignment horizontal="center" vertical="center"/>
      <protection/>
    </xf>
    <xf numFmtId="0" fontId="49" fillId="0" borderId="0" xfId="68" applyFont="1" applyAlignment="1">
      <alignment horizontal="center" vertical="center"/>
      <protection/>
    </xf>
    <xf numFmtId="0" fontId="52" fillId="0" borderId="0" xfId="68" applyFont="1" applyAlignment="1">
      <alignment horizontal="center" vertical="center"/>
      <protection/>
    </xf>
    <xf numFmtId="0" fontId="45" fillId="0" borderId="55" xfId="68" applyFont="1" applyBorder="1" applyAlignment="1">
      <alignment horizontal="center" vertical="center" wrapText="1"/>
      <protection/>
    </xf>
    <xf numFmtId="0" fontId="45" fillId="0" borderId="56" xfId="68" applyFont="1" applyBorder="1" applyAlignment="1">
      <alignment horizontal="center" vertical="center" wrapText="1"/>
      <protection/>
    </xf>
    <xf numFmtId="0" fontId="45" fillId="0" borderId="57" xfId="68" applyFont="1" applyBorder="1" applyAlignment="1">
      <alignment horizontal="center" vertical="center" wrapText="1"/>
      <protection/>
    </xf>
    <xf numFmtId="0" fontId="45" fillId="0" borderId="58" xfId="68" applyFont="1" applyBorder="1" applyAlignment="1">
      <alignment horizontal="center" vertical="center" wrapText="1"/>
      <protection/>
    </xf>
    <xf numFmtId="0" fontId="45" fillId="0" borderId="59" xfId="68" applyFont="1" applyBorder="1" applyAlignment="1">
      <alignment horizontal="center" vertical="center" wrapText="1"/>
      <protection/>
    </xf>
    <xf numFmtId="0" fontId="45" fillId="0" borderId="60" xfId="68" applyFont="1" applyBorder="1" applyAlignment="1">
      <alignment horizontal="center" vertical="center" wrapText="1"/>
      <protection/>
    </xf>
    <xf numFmtId="0" fontId="45" fillId="0" borderId="61" xfId="68" applyFont="1" applyBorder="1" applyAlignment="1">
      <alignment horizontal="center" vertical="center" wrapText="1"/>
      <protection/>
    </xf>
    <xf numFmtId="0" fontId="45" fillId="0" borderId="62" xfId="68" applyFont="1" applyBorder="1" applyAlignment="1">
      <alignment horizontal="center" vertical="center" wrapText="1"/>
      <protection/>
    </xf>
    <xf numFmtId="0" fontId="35" fillId="16" borderId="55" xfId="68" applyFont="1" applyFill="1" applyBorder="1" applyAlignment="1">
      <alignment horizontal="center" vertical="center" wrapText="1"/>
      <protection/>
    </xf>
    <xf numFmtId="0" fontId="35" fillId="16" borderId="56" xfId="68" applyFont="1" applyFill="1" applyBorder="1" applyAlignment="1">
      <alignment horizontal="center" vertical="center" wrapText="1"/>
      <protection/>
    </xf>
    <xf numFmtId="0" fontId="35" fillId="16" borderId="63" xfId="68" applyFont="1" applyFill="1" applyBorder="1" applyAlignment="1">
      <alignment horizontal="center" vertical="center" wrapText="1"/>
      <protection/>
    </xf>
    <xf numFmtId="0" fontId="35" fillId="16" borderId="64" xfId="68" applyFont="1" applyFill="1" applyBorder="1" applyAlignment="1">
      <alignment horizontal="center" vertical="center" wrapText="1"/>
      <protection/>
    </xf>
    <xf numFmtId="0" fontId="14" fillId="0" borderId="10" xfId="68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45" fillId="0" borderId="65" xfId="68" applyFont="1" applyBorder="1" applyAlignment="1">
      <alignment horizontal="center" vertical="center" wrapText="1"/>
      <protection/>
    </xf>
    <xf numFmtId="0" fontId="45" fillId="0" borderId="66" xfId="68" applyFont="1" applyBorder="1" applyAlignment="1">
      <alignment horizontal="center" vertical="center" wrapText="1"/>
      <protection/>
    </xf>
    <xf numFmtId="0" fontId="45" fillId="0" borderId="59" xfId="68" applyFont="1" applyFill="1" applyBorder="1" applyAlignment="1">
      <alignment horizontal="center" vertical="center" wrapText="1"/>
      <protection/>
    </xf>
    <xf numFmtId="0" fontId="45" fillId="0" borderId="60" xfId="68" applyFont="1" applyFill="1" applyBorder="1" applyAlignment="1">
      <alignment horizontal="center" vertical="center" wrapText="1"/>
      <protection/>
    </xf>
    <xf numFmtId="0" fontId="45" fillId="0" borderId="13" xfId="68" applyFont="1" applyFill="1" applyBorder="1" applyAlignment="1">
      <alignment horizontal="center" vertical="center" wrapText="1"/>
      <protection/>
    </xf>
    <xf numFmtId="0" fontId="14" fillId="0" borderId="0" xfId="68" applyFont="1" applyAlignment="1">
      <alignment horizontal="center" vertical="center" wrapText="1"/>
      <protection/>
    </xf>
    <xf numFmtId="0" fontId="44" fillId="0" borderId="0" xfId="68" applyFont="1" applyAlignment="1">
      <alignment horizontal="center" vertical="center"/>
      <protection/>
    </xf>
    <xf numFmtId="0" fontId="44" fillId="0" borderId="0" xfId="68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50" fillId="0" borderId="10" xfId="58" applyNumberFormat="1" applyFont="1" applyBorder="1" applyAlignment="1">
      <alignment vertical="center"/>
      <protection/>
    </xf>
    <xf numFmtId="3" fontId="50" fillId="0" borderId="16" xfId="57" applyNumberFormat="1" applyFont="1" applyBorder="1" applyAlignment="1">
      <alignment vertical="center"/>
      <protection/>
    </xf>
    <xf numFmtId="3" fontId="34" fillId="0" borderId="10" xfId="58" applyNumberFormat="1" applyFont="1" applyBorder="1" applyAlignment="1">
      <alignment vertical="center"/>
      <protection/>
    </xf>
    <xf numFmtId="3" fontId="34" fillId="0" borderId="16" xfId="58" applyNumberFormat="1" applyFont="1" applyBorder="1" applyAlignment="1">
      <alignment vertical="center"/>
      <protection/>
    </xf>
    <xf numFmtId="0" fontId="37" fillId="0" borderId="15" xfId="58" applyFont="1" applyBorder="1" applyAlignment="1">
      <alignment vertical="center" wrapText="1"/>
      <protection/>
    </xf>
    <xf numFmtId="0" fontId="37" fillId="0" borderId="36" xfId="57" applyFont="1" applyBorder="1" applyAlignment="1">
      <alignment vertical="center" wrapText="1"/>
      <protection/>
    </xf>
    <xf numFmtId="0" fontId="37" fillId="0" borderId="23" xfId="57" applyFont="1" applyBorder="1" applyAlignment="1">
      <alignment vertical="center" wrapText="1"/>
      <protection/>
    </xf>
    <xf numFmtId="0" fontId="37" fillId="0" borderId="30" xfId="57" applyFont="1" applyBorder="1" applyAlignment="1">
      <alignment vertical="center" wrapText="1"/>
      <protection/>
    </xf>
    <xf numFmtId="3" fontId="50" fillId="0" borderId="12" xfId="57" applyNumberFormat="1" applyFont="1" applyBorder="1" applyAlignment="1">
      <alignment vertical="center"/>
      <protection/>
    </xf>
    <xf numFmtId="0" fontId="37" fillId="0" borderId="22" xfId="57" applyFont="1" applyBorder="1" applyAlignment="1">
      <alignment vertical="center" wrapText="1"/>
      <protection/>
    </xf>
    <xf numFmtId="0" fontId="37" fillId="0" borderId="43" xfId="57" applyFont="1" applyBorder="1" applyAlignment="1">
      <alignment vertical="center" wrapText="1"/>
      <protection/>
    </xf>
    <xf numFmtId="3" fontId="11" fillId="0" borderId="12" xfId="57" applyNumberFormat="1" applyFont="1" applyBorder="1" applyAlignment="1">
      <alignment vertical="center"/>
      <protection/>
    </xf>
    <xf numFmtId="3" fontId="34" fillId="0" borderId="12" xfId="58" applyNumberFormat="1" applyFont="1" applyBorder="1" applyAlignment="1">
      <alignment vertical="center"/>
      <protection/>
    </xf>
    <xf numFmtId="3" fontId="34" fillId="0" borderId="11" xfId="58" applyNumberFormat="1" applyFont="1" applyBorder="1" applyAlignment="1">
      <alignment vertical="center"/>
      <protection/>
    </xf>
    <xf numFmtId="3" fontId="50" fillId="0" borderId="11" xfId="58" applyNumberFormat="1" applyFont="1" applyBorder="1" applyAlignment="1">
      <alignment vertical="center"/>
      <protection/>
    </xf>
    <xf numFmtId="3" fontId="50" fillId="0" borderId="12" xfId="58" applyNumberFormat="1" applyFont="1" applyBorder="1" applyAlignment="1">
      <alignment vertical="center"/>
      <protection/>
    </xf>
    <xf numFmtId="0" fontId="37" fillId="0" borderId="20" xfId="58" applyFont="1" applyBorder="1" applyAlignment="1">
      <alignment vertical="center" wrapText="1"/>
      <protection/>
    </xf>
    <xf numFmtId="0" fontId="37" fillId="0" borderId="31" xfId="57" applyFont="1" applyBorder="1" applyAlignment="1">
      <alignment vertical="center" wrapText="1"/>
      <protection/>
    </xf>
    <xf numFmtId="0" fontId="37" fillId="0" borderId="15" xfId="58" applyFont="1" applyBorder="1" applyAlignment="1">
      <alignment horizontal="left" vertical="center" wrapText="1"/>
      <protection/>
    </xf>
    <xf numFmtId="0" fontId="37" fillId="0" borderId="36" xfId="57" applyFont="1" applyBorder="1" applyAlignment="1">
      <alignment horizontal="left" vertical="center" wrapText="1"/>
      <protection/>
    </xf>
    <xf numFmtId="0" fontId="37" fillId="0" borderId="23" xfId="57" applyFont="1" applyBorder="1" applyAlignment="1">
      <alignment horizontal="left" vertical="center" wrapText="1"/>
      <protection/>
    </xf>
    <xf numFmtId="0" fontId="37" fillId="0" borderId="30" xfId="57" applyFont="1" applyBorder="1" applyAlignment="1">
      <alignment horizontal="left" vertical="center" wrapText="1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5" fillId="0" borderId="22" xfId="58" applyFont="1" applyBorder="1" applyAlignment="1">
      <alignment horizontal="center"/>
      <protection/>
    </xf>
    <xf numFmtId="0" fontId="35" fillId="0" borderId="43" xfId="58" applyFont="1" applyBorder="1" applyAlignment="1">
      <alignment horizontal="center"/>
      <protection/>
    </xf>
    <xf numFmtId="0" fontId="37" fillId="0" borderId="20" xfId="58" applyFont="1" applyBorder="1" applyAlignment="1">
      <alignment horizontal="left" vertical="center" wrapText="1"/>
      <protection/>
    </xf>
    <xf numFmtId="0" fontId="37" fillId="0" borderId="31" xfId="57" applyFont="1" applyBorder="1" applyAlignment="1">
      <alignment horizontal="left" vertical="center" wrapText="1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telző feladatok" xfId="68"/>
    <cellStyle name="Normál_közterület" xfId="69"/>
    <cellStyle name="Normál_közvetett támogatás" xfId="70"/>
    <cellStyle name="Normal_KTRSZJ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31">
      <selection activeCell="F54" sqref="F54"/>
    </sheetView>
  </sheetViews>
  <sheetFormatPr defaultColWidth="9.00390625" defaultRowHeight="12.75"/>
  <cols>
    <col min="1" max="1" width="52.75390625" style="284" customWidth="1"/>
    <col min="2" max="3" width="11.25390625" style="284" customWidth="1"/>
    <col min="4" max="4" width="11.875" style="284" customWidth="1"/>
    <col min="5" max="5" width="11.375" style="284" customWidth="1"/>
    <col min="6" max="6" width="51.875" style="284" customWidth="1"/>
    <col min="7" max="7" width="12.00390625" style="284" customWidth="1"/>
    <col min="8" max="8" width="11.125" style="284" customWidth="1"/>
    <col min="9" max="9" width="11.875" style="284" customWidth="1"/>
    <col min="10" max="10" width="11.125" style="284" customWidth="1"/>
    <col min="11" max="16384" width="9.125" style="284" customWidth="1"/>
  </cols>
  <sheetData>
    <row r="1" spans="1:10" ht="12.75">
      <c r="A1" s="1111" t="s">
        <v>756</v>
      </c>
      <c r="B1" s="1111"/>
      <c r="C1" s="1111"/>
      <c r="D1" s="1112"/>
      <c r="E1" s="1112"/>
      <c r="F1" s="1112"/>
      <c r="G1" s="1112"/>
      <c r="H1" s="1112"/>
      <c r="I1" s="1112"/>
      <c r="J1" s="1112"/>
    </row>
    <row r="2" spans="1:10" ht="12.75">
      <c r="A2" s="1111" t="s">
        <v>757</v>
      </c>
      <c r="B2" s="1111"/>
      <c r="C2" s="1111"/>
      <c r="D2" s="1112"/>
      <c r="E2" s="1112"/>
      <c r="F2" s="1112"/>
      <c r="G2" s="1112"/>
      <c r="H2" s="1112"/>
      <c r="I2" s="1112"/>
      <c r="J2" s="1112"/>
    </row>
    <row r="3" spans="1:10" ht="12.75">
      <c r="A3" s="784"/>
      <c r="B3" s="784"/>
      <c r="C3" s="784"/>
      <c r="D3" s="784"/>
      <c r="E3" s="784"/>
      <c r="F3" s="784"/>
      <c r="G3" s="784"/>
      <c r="H3" s="784"/>
      <c r="I3" s="784"/>
      <c r="J3" s="785" t="s">
        <v>1017</v>
      </c>
    </row>
    <row r="4" spans="1:10" ht="12.75" customHeight="1">
      <c r="A4" s="1109" t="s">
        <v>56</v>
      </c>
      <c r="B4" s="1109" t="s">
        <v>557</v>
      </c>
      <c r="C4" s="1109" t="s">
        <v>558</v>
      </c>
      <c r="D4" s="1109" t="s">
        <v>559</v>
      </c>
      <c r="E4" s="1109" t="s">
        <v>560</v>
      </c>
      <c r="F4" s="1109" t="s">
        <v>57</v>
      </c>
      <c r="G4" s="1109" t="s">
        <v>557</v>
      </c>
      <c r="H4" s="1109" t="s">
        <v>558</v>
      </c>
      <c r="I4" s="1109" t="s">
        <v>559</v>
      </c>
      <c r="J4" s="1109" t="s">
        <v>560</v>
      </c>
    </row>
    <row r="5" spans="1:10" ht="24.75" customHeight="1" thickBot="1">
      <c r="A5" s="1110"/>
      <c r="B5" s="1113"/>
      <c r="C5" s="1113"/>
      <c r="D5" s="1110"/>
      <c r="E5" s="1110"/>
      <c r="F5" s="1110"/>
      <c r="G5" s="1113"/>
      <c r="H5" s="1113"/>
      <c r="I5" s="1110"/>
      <c r="J5" s="1110"/>
    </row>
    <row r="6" spans="1:15" s="432" customFormat="1" ht="12.75" thickTop="1">
      <c r="A6" s="476"/>
      <c r="B6" s="476"/>
      <c r="C6" s="476"/>
      <c r="D6" s="464"/>
      <c r="E6" s="464"/>
      <c r="F6" s="489" t="s">
        <v>58</v>
      </c>
      <c r="G6" s="969">
        <v>4541872</v>
      </c>
      <c r="H6" s="973">
        <v>4312718</v>
      </c>
      <c r="I6" s="466">
        <f>SUM('1c.mell '!C160)</f>
        <v>4268477</v>
      </c>
      <c r="J6" s="477">
        <f>SUM('1c.mell '!D160)</f>
        <v>2601669</v>
      </c>
      <c r="K6" s="431"/>
      <c r="L6" s="431"/>
      <c r="M6" s="431"/>
      <c r="N6" s="431"/>
      <c r="O6" s="431"/>
    </row>
    <row r="7" spans="1:15" s="432" customFormat="1" ht="12">
      <c r="A7" s="1038" t="s">
        <v>634</v>
      </c>
      <c r="B7" s="1039">
        <v>1966406</v>
      </c>
      <c r="C7" s="1039">
        <v>1875883</v>
      </c>
      <c r="D7" s="455">
        <f>SUM('1b.mell '!C222)</f>
        <v>2031075</v>
      </c>
      <c r="E7" s="455">
        <f>SUM('1b.mell '!D222)</f>
        <v>1267600</v>
      </c>
      <c r="F7" s="490" t="s">
        <v>203</v>
      </c>
      <c r="G7" s="970">
        <v>1151664</v>
      </c>
      <c r="H7" s="968">
        <v>1156298</v>
      </c>
      <c r="I7" s="455">
        <f>SUM('1c.mell '!C161)</f>
        <v>1111992</v>
      </c>
      <c r="J7" s="455">
        <f>SUM('1c.mell '!D161)</f>
        <v>665626</v>
      </c>
      <c r="K7" s="431"/>
      <c r="L7" s="431"/>
      <c r="M7" s="431"/>
      <c r="N7" s="431"/>
      <c r="O7" s="431"/>
    </row>
    <row r="8" spans="1:15" s="432" customFormat="1" ht="12">
      <c r="A8" s="1038" t="s">
        <v>561</v>
      </c>
      <c r="B8" s="1039">
        <v>533202</v>
      </c>
      <c r="C8" s="1039">
        <v>780963</v>
      </c>
      <c r="D8" s="455">
        <f>SUM('1b.mell '!C65)</f>
        <v>1400</v>
      </c>
      <c r="E8" s="455">
        <f>SUM('1b.mell '!D63)</f>
        <v>128469</v>
      </c>
      <c r="F8" s="453" t="s">
        <v>59</v>
      </c>
      <c r="G8" s="971">
        <v>5612901</v>
      </c>
      <c r="H8" s="974">
        <v>5809174</v>
      </c>
      <c r="I8" s="455">
        <f>SUM('1c.mell '!C162)</f>
        <v>5786504</v>
      </c>
      <c r="J8" s="455">
        <f>SUM('1c.mell '!D162)</f>
        <v>5269481</v>
      </c>
      <c r="K8" s="431"/>
      <c r="L8" s="431"/>
      <c r="M8" s="431"/>
      <c r="N8" s="431"/>
      <c r="O8" s="431"/>
    </row>
    <row r="9" spans="1:15" s="432" customFormat="1" ht="12">
      <c r="A9" s="616"/>
      <c r="B9" s="760"/>
      <c r="C9" s="760"/>
      <c r="D9" s="455"/>
      <c r="E9" s="455"/>
      <c r="F9" s="453" t="s">
        <v>233</v>
      </c>
      <c r="G9" s="971">
        <v>990594</v>
      </c>
      <c r="H9" s="974">
        <v>853759</v>
      </c>
      <c r="I9" s="455">
        <f>SUM('1c.mell '!C163)</f>
        <v>1050544</v>
      </c>
      <c r="J9" s="455">
        <f>SUM('1c.mell '!D163)</f>
        <v>1095982</v>
      </c>
      <c r="K9" s="431"/>
      <c r="L9" s="431"/>
      <c r="M9" s="431"/>
      <c r="N9" s="431"/>
      <c r="O9" s="431"/>
    </row>
    <row r="10" spans="1:15" s="432" customFormat="1" ht="12">
      <c r="A10" s="438" t="s">
        <v>548</v>
      </c>
      <c r="B10" s="458">
        <v>386999</v>
      </c>
      <c r="C10" s="458">
        <v>150614</v>
      </c>
      <c r="D10" s="458"/>
      <c r="E10" s="458">
        <f>SUM('1b.mell '!D224)</f>
        <v>0</v>
      </c>
      <c r="F10" s="453" t="s">
        <v>792</v>
      </c>
      <c r="G10" s="971">
        <v>23230</v>
      </c>
      <c r="H10" s="974">
        <v>24646</v>
      </c>
      <c r="I10" s="455">
        <f>SUM('1c.mell '!C164)</f>
        <v>3500</v>
      </c>
      <c r="J10" s="455">
        <f>SUM('1c.mell '!D164)</f>
        <v>3500</v>
      </c>
      <c r="K10" s="431"/>
      <c r="L10" s="431"/>
      <c r="M10" s="431"/>
      <c r="N10" s="431"/>
      <c r="O10" s="431"/>
    </row>
    <row r="11" spans="1:15" s="432" customFormat="1" ht="12">
      <c r="A11" s="438" t="s">
        <v>737</v>
      </c>
      <c r="B11" s="458">
        <f>SUM(B12:B16)</f>
        <v>8187974</v>
      </c>
      <c r="C11" s="458">
        <f>SUM(C12:C16)</f>
        <v>8482257</v>
      </c>
      <c r="D11" s="458">
        <f>SUM(D12:D16)</f>
        <v>8278993</v>
      </c>
      <c r="E11" s="458">
        <f>SUM(E12:E16)</f>
        <v>7875654</v>
      </c>
      <c r="F11" s="453" t="s">
        <v>202</v>
      </c>
      <c r="G11" s="971">
        <v>477313</v>
      </c>
      <c r="H11" s="974">
        <v>460398</v>
      </c>
      <c r="I11" s="455">
        <f>SUM('1c.mell '!C165)</f>
        <v>172860</v>
      </c>
      <c r="J11" s="455">
        <f>SUM('1c.mell '!D165)</f>
        <v>101664</v>
      </c>
      <c r="K11" s="431"/>
      <c r="L11" s="431"/>
      <c r="M11" s="431"/>
      <c r="N11" s="431"/>
      <c r="O11" s="431"/>
    </row>
    <row r="12" spans="1:15" s="432" customFormat="1" ht="12">
      <c r="A12" s="441" t="s">
        <v>165</v>
      </c>
      <c r="B12" s="964">
        <v>6230471</v>
      </c>
      <c r="C12" s="964">
        <v>6627366</v>
      </c>
      <c r="D12" s="455">
        <f>SUM('1b.mell '!C216)</f>
        <v>6231843</v>
      </c>
      <c r="E12" s="455">
        <f>SUM('1b.mell '!D216)</f>
        <v>6537164</v>
      </c>
      <c r="F12" s="453"/>
      <c r="G12" s="971"/>
      <c r="H12" s="974"/>
      <c r="I12" s="455"/>
      <c r="J12" s="455"/>
      <c r="K12" s="431"/>
      <c r="L12" s="431"/>
      <c r="M12" s="431"/>
      <c r="N12" s="431"/>
      <c r="O12" s="431"/>
    </row>
    <row r="13" spans="1:15" s="432" customFormat="1" ht="12">
      <c r="A13" s="441" t="s">
        <v>66</v>
      </c>
      <c r="B13" s="964">
        <v>716301</v>
      </c>
      <c r="C13" s="964">
        <v>643236</v>
      </c>
      <c r="D13" s="455">
        <f>SUM('1b.mell '!C217)</f>
        <v>636680</v>
      </c>
      <c r="E13" s="455">
        <f>SUM('1b.mell '!D217)</f>
        <v>170000</v>
      </c>
      <c r="F13" s="462"/>
      <c r="G13" s="972"/>
      <c r="H13" s="975"/>
      <c r="I13" s="491"/>
      <c r="J13" s="463"/>
      <c r="K13" s="431"/>
      <c r="L13" s="431"/>
      <c r="M13" s="431"/>
      <c r="N13" s="431"/>
      <c r="O13" s="431"/>
    </row>
    <row r="14" spans="1:15" s="432" customFormat="1" ht="12">
      <c r="A14" s="441" t="s">
        <v>212</v>
      </c>
      <c r="B14" s="964">
        <v>887516</v>
      </c>
      <c r="C14" s="964">
        <v>882154</v>
      </c>
      <c r="D14" s="455">
        <f>SUM('1b.mell '!C219)</f>
        <v>1021000</v>
      </c>
      <c r="E14" s="455">
        <f>SUM('1b.mell '!D219)</f>
        <v>765000</v>
      </c>
      <c r="F14" s="462"/>
      <c r="G14" s="972"/>
      <c r="H14" s="462"/>
      <c r="I14" s="455"/>
      <c r="J14" s="463"/>
      <c r="K14" s="431"/>
      <c r="L14" s="431"/>
      <c r="M14" s="431"/>
      <c r="N14" s="431"/>
      <c r="O14" s="431"/>
    </row>
    <row r="15" spans="1:15" s="432" customFormat="1" ht="12">
      <c r="A15" s="441" t="s">
        <v>197</v>
      </c>
      <c r="B15" s="964"/>
      <c r="C15" s="964">
        <v>4189</v>
      </c>
      <c r="D15" s="455">
        <f>SUM('1b.mell '!C57)</f>
        <v>8428</v>
      </c>
      <c r="E15" s="455">
        <f>SUM('1b.mell '!D57)</f>
        <v>0</v>
      </c>
      <c r="F15" s="444"/>
      <c r="G15" s="486"/>
      <c r="H15" s="486"/>
      <c r="I15" s="486"/>
      <c r="J15" s="445"/>
      <c r="K15" s="431"/>
      <c r="L15" s="431"/>
      <c r="M15" s="431"/>
      <c r="N15" s="431"/>
      <c r="O15" s="431"/>
    </row>
    <row r="16" spans="1:15" s="432" customFormat="1" ht="12">
      <c r="A16" s="441" t="s">
        <v>167</v>
      </c>
      <c r="B16" s="964">
        <v>353686</v>
      </c>
      <c r="C16" s="964">
        <v>325312</v>
      </c>
      <c r="D16" s="455">
        <f>SUM('1b.mell '!C218)</f>
        <v>381042</v>
      </c>
      <c r="E16" s="455">
        <f>SUM('1b.mell '!D218)</f>
        <v>403490</v>
      </c>
      <c r="F16" s="433"/>
      <c r="G16" s="487"/>
      <c r="H16" s="487"/>
      <c r="I16" s="487"/>
      <c r="J16" s="446"/>
      <c r="K16" s="431"/>
      <c r="L16" s="431"/>
      <c r="M16" s="431"/>
      <c r="N16" s="431"/>
      <c r="O16" s="431"/>
    </row>
    <row r="17" spans="1:15" s="432" customFormat="1" ht="12">
      <c r="A17" s="438" t="s">
        <v>989</v>
      </c>
      <c r="B17" s="458">
        <f>SUM(B18:B23)</f>
        <v>2207688</v>
      </c>
      <c r="C17" s="458">
        <f>SUM(C18:C23)</f>
        <v>2318988</v>
      </c>
      <c r="D17" s="458">
        <f>SUM(D18:D23)</f>
        <v>2580967</v>
      </c>
      <c r="E17" s="458">
        <f>SUM(E18:E23)</f>
        <v>1750265</v>
      </c>
      <c r="F17" s="433"/>
      <c r="G17" s="487"/>
      <c r="H17" s="487"/>
      <c r="I17" s="487"/>
      <c r="J17" s="446"/>
      <c r="K17" s="431"/>
      <c r="L17" s="431"/>
      <c r="M17" s="431"/>
      <c r="N17" s="431"/>
      <c r="O17" s="431"/>
    </row>
    <row r="18" spans="1:15" s="432" customFormat="1" ht="12">
      <c r="A18" s="441" t="s">
        <v>109</v>
      </c>
      <c r="B18" s="964">
        <v>861755</v>
      </c>
      <c r="C18" s="964">
        <v>749530</v>
      </c>
      <c r="D18" s="455">
        <f>SUM('1b.mell '!C209)</f>
        <v>832116</v>
      </c>
      <c r="E18" s="455">
        <f>SUM('1b.mell '!D209)</f>
        <v>718560</v>
      </c>
      <c r="F18" s="433"/>
      <c r="G18" s="487"/>
      <c r="H18" s="487"/>
      <c r="I18" s="487"/>
      <c r="J18" s="446"/>
      <c r="K18" s="431"/>
      <c r="L18" s="431"/>
      <c r="M18" s="431"/>
      <c r="N18" s="431"/>
      <c r="O18" s="431"/>
    </row>
    <row r="19" spans="1:15" s="432" customFormat="1" ht="12">
      <c r="A19" s="441" t="s">
        <v>198</v>
      </c>
      <c r="B19" s="964">
        <v>220428</v>
      </c>
      <c r="C19" s="964">
        <v>238977</v>
      </c>
      <c r="D19" s="455">
        <f>SUM('1b.mell '!C210)</f>
        <v>261817</v>
      </c>
      <c r="E19" s="455">
        <f>SUM('1b.mell '!D210)</f>
        <v>223272</v>
      </c>
      <c r="F19" s="433"/>
      <c r="G19" s="487"/>
      <c r="H19" s="487"/>
      <c r="I19" s="487"/>
      <c r="J19" s="446"/>
      <c r="K19" s="431"/>
      <c r="L19" s="431"/>
      <c r="M19" s="431"/>
      <c r="N19" s="431"/>
      <c r="O19" s="431"/>
    </row>
    <row r="20" spans="1:15" s="432" customFormat="1" ht="12">
      <c r="A20" s="441" t="s">
        <v>110</v>
      </c>
      <c r="B20" s="964">
        <v>18507</v>
      </c>
      <c r="C20" s="964">
        <v>138436</v>
      </c>
      <c r="D20" s="455">
        <f>SUM('1b.mell '!C211)</f>
        <v>54332</v>
      </c>
      <c r="E20" s="455">
        <f>SUM('1b.mell '!D211)</f>
        <v>56406</v>
      </c>
      <c r="F20" s="433"/>
      <c r="G20" s="487"/>
      <c r="H20" s="487"/>
      <c r="I20" s="487"/>
      <c r="J20" s="446"/>
      <c r="K20" s="431"/>
      <c r="L20" s="431"/>
      <c r="M20" s="431"/>
      <c r="N20" s="431"/>
      <c r="O20" s="431"/>
    </row>
    <row r="21" spans="1:15" s="432" customFormat="1" ht="12">
      <c r="A21" s="441" t="s">
        <v>188</v>
      </c>
      <c r="B21" s="964">
        <v>279775</v>
      </c>
      <c r="C21" s="964">
        <v>254416</v>
      </c>
      <c r="D21" s="455">
        <f>SUM('1b.mell '!C212)</f>
        <v>262093</v>
      </c>
      <c r="E21" s="455">
        <f>SUM('1b.mell '!D212)</f>
        <v>207659</v>
      </c>
      <c r="F21" s="433"/>
      <c r="G21" s="487"/>
      <c r="H21" s="487"/>
      <c r="I21" s="487"/>
      <c r="J21" s="446"/>
      <c r="K21" s="431"/>
      <c r="L21" s="431"/>
      <c r="M21" s="431"/>
      <c r="N21" s="431"/>
      <c r="O21" s="431"/>
    </row>
    <row r="22" spans="1:15" s="432" customFormat="1" ht="12">
      <c r="A22" s="441" t="s">
        <v>111</v>
      </c>
      <c r="B22" s="964">
        <v>787152</v>
      </c>
      <c r="C22" s="964">
        <v>902428</v>
      </c>
      <c r="D22" s="455">
        <f>SUM('1b.mell '!C213)</f>
        <v>1140609</v>
      </c>
      <c r="E22" s="455">
        <f>SUM('1b.mell '!D213)</f>
        <v>514368</v>
      </c>
      <c r="F22" s="433"/>
      <c r="G22" s="487"/>
      <c r="H22" s="487"/>
      <c r="I22" s="487"/>
      <c r="J22" s="446"/>
      <c r="K22" s="431"/>
      <c r="L22" s="431"/>
      <c r="M22" s="431"/>
      <c r="N22" s="431"/>
      <c r="O22" s="431"/>
    </row>
    <row r="23" spans="1:15" s="432" customFormat="1" ht="12.75" thickBot="1">
      <c r="A23" s="459" t="s">
        <v>199</v>
      </c>
      <c r="B23" s="965">
        <v>40071</v>
      </c>
      <c r="C23" s="965">
        <v>35201</v>
      </c>
      <c r="D23" s="460">
        <f>SUM('1b.mell '!C214)</f>
        <v>30000</v>
      </c>
      <c r="E23" s="460">
        <f>SUM('1b.mell '!D214)</f>
        <v>30000</v>
      </c>
      <c r="F23" s="433"/>
      <c r="G23" s="487"/>
      <c r="H23" s="487"/>
      <c r="I23" s="487"/>
      <c r="J23" s="446"/>
      <c r="K23" s="431"/>
      <c r="L23" s="431"/>
      <c r="M23" s="431"/>
      <c r="N23" s="431"/>
      <c r="O23" s="431"/>
    </row>
    <row r="24" spans="1:15" s="432" customFormat="1" ht="13.5" thickBot="1" thickTop="1">
      <c r="A24" s="434" t="s">
        <v>193</v>
      </c>
      <c r="B24" s="457">
        <v>23940</v>
      </c>
      <c r="C24" s="457">
        <v>19248</v>
      </c>
      <c r="D24" s="461"/>
      <c r="E24" s="461"/>
      <c r="F24" s="436"/>
      <c r="G24" s="488"/>
      <c r="H24" s="488"/>
      <c r="I24" s="488"/>
      <c r="J24" s="447"/>
      <c r="K24" s="431"/>
      <c r="L24" s="431"/>
      <c r="M24" s="431"/>
      <c r="N24" s="431"/>
      <c r="O24" s="431"/>
    </row>
    <row r="25" spans="1:15" s="432" customFormat="1" ht="13.5" thickBot="1" thickTop="1">
      <c r="A25" s="434" t="s">
        <v>200</v>
      </c>
      <c r="B25" s="457">
        <f>SUM(B6+B11+B17+B10+B24+B7+B8)</f>
        <v>13306209</v>
      </c>
      <c r="C25" s="457">
        <f>SUM(C6+C11+C17+C10+C24+C7+C8)</f>
        <v>13627953</v>
      </c>
      <c r="D25" s="457">
        <f>SUM(D6+D11+D17+D10+D24+D7+D8)</f>
        <v>12892435</v>
      </c>
      <c r="E25" s="457">
        <f>SUM(E6+E11+E17+E10+E24+E7+E8)</f>
        <v>11021988</v>
      </c>
      <c r="F25" s="437" t="s">
        <v>204</v>
      </c>
      <c r="G25" s="465">
        <f>SUM(G6:G24)</f>
        <v>12797574</v>
      </c>
      <c r="H25" s="465">
        <f>SUM(H6:H24)</f>
        <v>12616993</v>
      </c>
      <c r="I25" s="465">
        <f>SUM(I6:I24)</f>
        <v>12393877</v>
      </c>
      <c r="J25" s="457">
        <f>SUM(J6:J24)</f>
        <v>9737922</v>
      </c>
      <c r="K25" s="431"/>
      <c r="L25" s="431"/>
      <c r="M25" s="431"/>
      <c r="N25" s="431"/>
      <c r="O25" s="431"/>
    </row>
    <row r="26" spans="1:15" s="432" customFormat="1" ht="13.5" thickBot="1" thickTop="1">
      <c r="A26" s="448"/>
      <c r="B26" s="434"/>
      <c r="C26" s="434"/>
      <c r="D26" s="435"/>
      <c r="E26" s="435"/>
      <c r="F26" s="437"/>
      <c r="G26" s="437"/>
      <c r="H26" s="437"/>
      <c r="I26" s="435"/>
      <c r="J26" s="447"/>
      <c r="K26" s="431"/>
      <c r="L26" s="431"/>
      <c r="M26" s="431"/>
      <c r="N26" s="431"/>
      <c r="O26" s="431"/>
    </row>
    <row r="27" spans="1:15" s="432" customFormat="1" ht="13.5" thickBot="1" thickTop="1">
      <c r="A27" s="442" t="s">
        <v>568</v>
      </c>
      <c r="B27" s="442"/>
      <c r="C27" s="442">
        <v>387331</v>
      </c>
      <c r="D27" s="443"/>
      <c r="E27" s="443"/>
      <c r="F27" s="449" t="s">
        <v>213</v>
      </c>
      <c r="G27" s="449"/>
      <c r="H27" s="449"/>
      <c r="I27" s="466">
        <f>SUM('6.mell. '!C12)</f>
        <v>40591</v>
      </c>
      <c r="J27" s="466">
        <f>SUM('6.mell. '!D12)</f>
        <v>59775</v>
      </c>
      <c r="K27" s="431"/>
      <c r="L27" s="431"/>
      <c r="M27" s="431"/>
      <c r="N27" s="431"/>
      <c r="O27" s="431"/>
    </row>
    <row r="28" spans="1:15" s="432" customFormat="1" ht="13.5" thickBot="1" thickTop="1">
      <c r="A28" s="434"/>
      <c r="B28" s="434"/>
      <c r="C28" s="434"/>
      <c r="D28" s="435"/>
      <c r="E28" s="435"/>
      <c r="F28" s="436" t="s">
        <v>214</v>
      </c>
      <c r="G28" s="436"/>
      <c r="H28" s="436"/>
      <c r="I28" s="492">
        <f>SUM('1c.mell '!C167)</f>
        <v>10500</v>
      </c>
      <c r="J28" s="467">
        <f>SUM('6.mell. '!D29)-'6.mell. '!D12</f>
        <v>57016</v>
      </c>
      <c r="K28" s="431"/>
      <c r="L28" s="431"/>
      <c r="M28" s="431"/>
      <c r="N28" s="431"/>
      <c r="O28" s="431"/>
    </row>
    <row r="29" spans="1:15" s="432" customFormat="1" ht="20.25" customHeight="1" thickBot="1" thickTop="1">
      <c r="A29" s="634" t="s">
        <v>570</v>
      </c>
      <c r="B29" s="635">
        <f>SUM(B25)</f>
        <v>13306209</v>
      </c>
      <c r="C29" s="635">
        <f>SUM(C25)</f>
        <v>13627953</v>
      </c>
      <c r="D29" s="635">
        <f>SUM(D25)</f>
        <v>12892435</v>
      </c>
      <c r="E29" s="635">
        <f>SUM(E25)</f>
        <v>11021988</v>
      </c>
      <c r="F29" s="636" t="s">
        <v>533</v>
      </c>
      <c r="G29" s="635">
        <f>SUM(G25+G27+G28)</f>
        <v>12797574</v>
      </c>
      <c r="H29" s="635">
        <f>SUM(H25+H27+H28)</f>
        <v>12616993</v>
      </c>
      <c r="I29" s="635">
        <f>SUM(I25+I27+I28)</f>
        <v>12444968</v>
      </c>
      <c r="J29" s="635">
        <f>SUM(J25+J27+J28)</f>
        <v>9854713</v>
      </c>
      <c r="K29" s="431"/>
      <c r="L29" s="431"/>
      <c r="M29" s="431"/>
      <c r="N29" s="431"/>
      <c r="O29" s="431"/>
    </row>
    <row r="30" spans="1:15" s="432" customFormat="1" ht="13.5" thickBot="1" thickTop="1">
      <c r="A30" s="468"/>
      <c r="B30" s="448"/>
      <c r="C30" s="448"/>
      <c r="D30" s="451"/>
      <c r="E30" s="451"/>
      <c r="F30" s="452"/>
      <c r="G30" s="452"/>
      <c r="H30" s="452"/>
      <c r="I30" s="454"/>
      <c r="J30" s="454"/>
      <c r="K30" s="431"/>
      <c r="L30" s="431"/>
      <c r="M30" s="431"/>
      <c r="N30" s="431"/>
      <c r="O30" s="431"/>
    </row>
    <row r="31" spans="1:15" s="432" customFormat="1" ht="12.75" thickTop="1">
      <c r="A31" s="450" t="s">
        <v>178</v>
      </c>
      <c r="B31" s="464">
        <v>756560</v>
      </c>
      <c r="C31" s="464">
        <v>816528</v>
      </c>
      <c r="D31" s="464">
        <f>SUM('1b.mell '!C231)</f>
        <v>1410000</v>
      </c>
      <c r="E31" s="464">
        <f>SUM('1b.mell '!D231)</f>
        <v>1233405</v>
      </c>
      <c r="F31" s="449" t="s">
        <v>205</v>
      </c>
      <c r="G31" s="976">
        <v>1414816</v>
      </c>
      <c r="H31" s="976">
        <v>1572870</v>
      </c>
      <c r="I31" s="466">
        <f>SUM('1c.mell '!C170)</f>
        <v>2210792</v>
      </c>
      <c r="J31" s="466">
        <f>SUM('1c.mell '!D170)</f>
        <v>4314274</v>
      </c>
      <c r="K31" s="431"/>
      <c r="L31" s="431"/>
      <c r="M31" s="431"/>
      <c r="N31" s="431"/>
      <c r="O31" s="431"/>
    </row>
    <row r="32" spans="1:15" s="432" customFormat="1" ht="12">
      <c r="A32" s="438" t="s">
        <v>549</v>
      </c>
      <c r="B32" s="464">
        <v>693715</v>
      </c>
      <c r="C32" s="464">
        <v>809257</v>
      </c>
      <c r="D32" s="464">
        <f>SUM('1b.mell '!C235)</f>
        <v>1301002</v>
      </c>
      <c r="E32" s="464">
        <f>SUM('1b.mell '!D235)</f>
        <v>2974033</v>
      </c>
      <c r="F32" s="440" t="s">
        <v>206</v>
      </c>
      <c r="G32" s="974">
        <v>81443</v>
      </c>
      <c r="H32" s="974">
        <v>381800</v>
      </c>
      <c r="I32" s="455">
        <f>SUM('1c.mell '!C171)</f>
        <v>695186</v>
      </c>
      <c r="J32" s="455">
        <f>SUM('1c.mell '!D171)</f>
        <v>201742</v>
      </c>
      <c r="K32" s="431"/>
      <c r="L32" s="431"/>
      <c r="M32" s="431"/>
      <c r="N32" s="431"/>
      <c r="O32" s="431"/>
    </row>
    <row r="33" spans="1:15" s="432" customFormat="1" ht="12">
      <c r="A33" s="438" t="s">
        <v>201</v>
      </c>
      <c r="B33" s="458">
        <v>5703</v>
      </c>
      <c r="C33" s="458">
        <v>6506</v>
      </c>
      <c r="D33" s="439"/>
      <c r="E33" s="439"/>
      <c r="F33" s="440" t="s">
        <v>60</v>
      </c>
      <c r="G33" s="974">
        <v>1033727</v>
      </c>
      <c r="H33" s="974">
        <v>531721</v>
      </c>
      <c r="I33" s="455">
        <f>SUM('1c.mell '!C172)</f>
        <v>720000</v>
      </c>
      <c r="J33" s="455">
        <f>SUM('1c.mell '!D172)</f>
        <v>860000</v>
      </c>
      <c r="K33" s="431"/>
      <c r="L33" s="431"/>
      <c r="M33" s="431"/>
      <c r="N33" s="431"/>
      <c r="O33" s="431"/>
    </row>
    <row r="34" spans="1:15" s="432" customFormat="1" ht="12">
      <c r="A34" s="438" t="s">
        <v>562</v>
      </c>
      <c r="B34" s="464">
        <v>1038649</v>
      </c>
      <c r="C34" s="464">
        <v>632303</v>
      </c>
      <c r="D34" s="464">
        <f>SUM('1b.mell '!C107)</f>
        <v>400000</v>
      </c>
      <c r="E34" s="464">
        <f>SUM('1b.mell '!D107)</f>
        <v>248534</v>
      </c>
      <c r="F34" s="777" t="s">
        <v>754</v>
      </c>
      <c r="G34" s="777">
        <v>19004</v>
      </c>
      <c r="H34" s="777">
        <v>31326</v>
      </c>
      <c r="I34" s="455">
        <f>SUM('1c.mell '!C173)</f>
        <v>55000</v>
      </c>
      <c r="J34" s="455">
        <f>SUM('1c.mell '!D173)</f>
        <v>45000</v>
      </c>
      <c r="K34" s="431"/>
      <c r="L34" s="431"/>
      <c r="M34" s="431"/>
      <c r="N34" s="431"/>
      <c r="O34" s="431"/>
    </row>
    <row r="35" spans="1:15" s="432" customFormat="1" ht="12.75" customHeight="1">
      <c r="A35" s="438" t="s">
        <v>194</v>
      </c>
      <c r="B35" s="458">
        <v>54708</v>
      </c>
      <c r="C35" s="458">
        <v>55684</v>
      </c>
      <c r="D35" s="458">
        <f>SUM('1b.mell '!C238)</f>
        <v>65000</v>
      </c>
      <c r="E35" s="458">
        <f>SUM('1b.mell '!D238)</f>
        <v>65000</v>
      </c>
      <c r="F35" s="777" t="s">
        <v>550</v>
      </c>
      <c r="G35" s="777"/>
      <c r="H35" s="777"/>
      <c r="I35" s="439"/>
      <c r="J35" s="633"/>
      <c r="K35" s="431"/>
      <c r="L35" s="431"/>
      <c r="M35" s="431"/>
      <c r="N35" s="431"/>
      <c r="O35" s="431"/>
    </row>
    <row r="36" spans="1:15" s="432" customFormat="1" ht="12.75" thickBot="1">
      <c r="A36" s="434"/>
      <c r="B36" s="966"/>
      <c r="C36" s="615"/>
      <c r="D36" s="615"/>
      <c r="E36" s="615"/>
      <c r="F36" s="778" t="s">
        <v>566</v>
      </c>
      <c r="G36" s="967"/>
      <c r="H36" s="967"/>
      <c r="I36" s="1032">
        <f>SUM('1c.mell '!C175)</f>
        <v>156768</v>
      </c>
      <c r="J36" s="446"/>
      <c r="K36" s="431"/>
      <c r="L36" s="431"/>
      <c r="M36" s="431"/>
      <c r="N36" s="431"/>
      <c r="O36" s="431"/>
    </row>
    <row r="37" spans="1:15" s="432" customFormat="1" ht="20.25" customHeight="1" thickBot="1" thickTop="1">
      <c r="A37" s="634" t="s">
        <v>576</v>
      </c>
      <c r="B37" s="637">
        <f>SUM(B31:B35)</f>
        <v>2549335</v>
      </c>
      <c r="C37" s="637">
        <f>SUM(C31:C35)</f>
        <v>2320278</v>
      </c>
      <c r="D37" s="637">
        <f>SUM(D31:D35)</f>
        <v>3176002</v>
      </c>
      <c r="E37" s="637">
        <f>SUM(E31:E35)</f>
        <v>4520972</v>
      </c>
      <c r="F37" s="638" t="s">
        <v>563</v>
      </c>
      <c r="G37" s="637">
        <f>SUM(G31:G34)</f>
        <v>2548990</v>
      </c>
      <c r="H37" s="637">
        <f>SUM(H31:H34)</f>
        <v>2517717</v>
      </c>
      <c r="I37" s="637">
        <f>SUM(I31:I36)</f>
        <v>3837746</v>
      </c>
      <c r="J37" s="637">
        <f>SUM(J31:J36)</f>
        <v>5421016</v>
      </c>
      <c r="K37" s="431"/>
      <c r="L37" s="431"/>
      <c r="M37" s="431"/>
      <c r="N37" s="431"/>
      <c r="O37" s="431"/>
    </row>
    <row r="38" spans="1:15" s="432" customFormat="1" ht="12.75" customHeight="1" thickTop="1">
      <c r="A38" s="639"/>
      <c r="B38" s="639"/>
      <c r="C38" s="639"/>
      <c r="D38" s="640"/>
      <c r="E38" s="640"/>
      <c r="F38" s="639"/>
      <c r="G38" s="639"/>
      <c r="H38" s="639"/>
      <c r="I38" s="640"/>
      <c r="J38" s="640"/>
      <c r="K38" s="431"/>
      <c r="L38" s="431"/>
      <c r="M38" s="431"/>
      <c r="N38" s="431"/>
      <c r="O38" s="431"/>
    </row>
    <row r="39" spans="1:15" s="432" customFormat="1" ht="12.75" customHeight="1">
      <c r="A39" s="644" t="s">
        <v>537</v>
      </c>
      <c r="B39" s="644"/>
      <c r="C39" s="644"/>
      <c r="D39" s="641"/>
      <c r="E39" s="641"/>
      <c r="F39" s="644" t="s">
        <v>564</v>
      </c>
      <c r="G39" s="644"/>
      <c r="H39" s="644"/>
      <c r="I39" s="641"/>
      <c r="J39" s="641"/>
      <c r="K39" s="431"/>
      <c r="L39" s="431"/>
      <c r="M39" s="431"/>
      <c r="N39" s="431"/>
      <c r="O39" s="431"/>
    </row>
    <row r="40" spans="1:15" s="432" customFormat="1" ht="12.75" customHeight="1">
      <c r="A40" s="644" t="s">
        <v>538</v>
      </c>
      <c r="B40" s="644"/>
      <c r="C40" s="644"/>
      <c r="D40" s="645"/>
      <c r="E40" s="645"/>
      <c r="F40" s="644" t="s">
        <v>539</v>
      </c>
      <c r="G40" s="644"/>
      <c r="H40" s="644"/>
      <c r="I40" s="641"/>
      <c r="J40" s="641"/>
      <c r="K40" s="431"/>
      <c r="L40" s="431"/>
      <c r="M40" s="431"/>
      <c r="N40" s="431"/>
      <c r="O40" s="431"/>
    </row>
    <row r="41" spans="1:15" s="432" customFormat="1" ht="12.75" customHeight="1">
      <c r="A41" s="644" t="s">
        <v>615</v>
      </c>
      <c r="B41" s="644"/>
      <c r="C41" s="644"/>
      <c r="D41" s="645"/>
      <c r="E41" s="645"/>
      <c r="F41" s="644" t="s">
        <v>540</v>
      </c>
      <c r="G41" s="644"/>
      <c r="H41" s="644"/>
      <c r="I41" s="641"/>
      <c r="J41" s="641"/>
      <c r="K41" s="431"/>
      <c r="L41" s="431"/>
      <c r="M41" s="431"/>
      <c r="N41" s="431"/>
      <c r="O41" s="431"/>
    </row>
    <row r="42" spans="1:15" s="432" customFormat="1" ht="12.75" customHeight="1">
      <c r="A42" s="644" t="s">
        <v>541</v>
      </c>
      <c r="B42" s="644"/>
      <c r="C42" s="644"/>
      <c r="D42" s="641"/>
      <c r="E42" s="641"/>
      <c r="F42" s="644" t="s">
        <v>544</v>
      </c>
      <c r="G42" s="644"/>
      <c r="H42" s="644"/>
      <c r="I42" s="641"/>
      <c r="J42" s="641"/>
      <c r="K42" s="431"/>
      <c r="L42" s="431"/>
      <c r="M42" s="431"/>
      <c r="N42" s="431"/>
      <c r="O42" s="431"/>
    </row>
    <row r="43" spans="1:15" s="432" customFormat="1" ht="12.75" customHeight="1" thickBot="1">
      <c r="A43" s="646" t="s">
        <v>567</v>
      </c>
      <c r="B43" s="694">
        <v>5204074</v>
      </c>
      <c r="C43" s="694">
        <v>7066344</v>
      </c>
      <c r="D43" s="694">
        <f>SUM('1b.mell '!C244)</f>
        <v>11627923</v>
      </c>
      <c r="E43" s="694">
        <f>SUM('1b.mell '!D244)</f>
        <v>8064184</v>
      </c>
      <c r="F43" s="646" t="s">
        <v>565</v>
      </c>
      <c r="G43" s="694">
        <v>5204074</v>
      </c>
      <c r="H43" s="694">
        <v>7066344</v>
      </c>
      <c r="I43" s="694">
        <f>SUM('1c.mell '!C180)</f>
        <v>11627923</v>
      </c>
      <c r="J43" s="694">
        <f>SUM('1c.mell '!D180)</f>
        <v>8064184</v>
      </c>
      <c r="K43" s="431"/>
      <c r="L43" s="431"/>
      <c r="M43" s="431"/>
      <c r="N43" s="431"/>
      <c r="O43" s="431"/>
    </row>
    <row r="44" spans="1:15" s="432" customFormat="1" ht="20.25" customHeight="1" thickBot="1" thickTop="1">
      <c r="A44" s="634" t="s">
        <v>535</v>
      </c>
      <c r="B44" s="635">
        <f>SUM(B43)</f>
        <v>5204074</v>
      </c>
      <c r="C44" s="635">
        <f>SUM(C43)</f>
        <v>7066344</v>
      </c>
      <c r="D44" s="635">
        <f>SUM(D43)</f>
        <v>11627923</v>
      </c>
      <c r="E44" s="635">
        <f>SUM(E43)</f>
        <v>8064184</v>
      </c>
      <c r="F44" s="634" t="s">
        <v>536</v>
      </c>
      <c r="G44" s="635">
        <f>SUM(G43)</f>
        <v>5204074</v>
      </c>
      <c r="H44" s="635">
        <f>SUM(H43)</f>
        <v>7066344</v>
      </c>
      <c r="I44" s="635">
        <f>SUM(I43)</f>
        <v>11627923</v>
      </c>
      <c r="J44" s="635">
        <f>SUM(J43)</f>
        <v>8064184</v>
      </c>
      <c r="K44" s="431"/>
      <c r="L44" s="431"/>
      <c r="M44" s="431"/>
      <c r="N44" s="431"/>
      <c r="O44" s="431"/>
    </row>
    <row r="45" spans="1:15" s="432" customFormat="1" ht="12.75" customHeight="1" thickTop="1">
      <c r="A45" s="639"/>
      <c r="B45" s="639"/>
      <c r="C45" s="639"/>
      <c r="D45" s="640"/>
      <c r="E45" s="640"/>
      <c r="F45" s="639"/>
      <c r="G45" s="639"/>
      <c r="H45" s="639"/>
      <c r="I45" s="640"/>
      <c r="J45" s="640"/>
      <c r="K45" s="431"/>
      <c r="L45" s="431"/>
      <c r="M45" s="431"/>
      <c r="N45" s="431"/>
      <c r="O45" s="431"/>
    </row>
    <row r="46" spans="1:15" s="432" customFormat="1" ht="12.75" customHeight="1">
      <c r="A46" s="644" t="s">
        <v>537</v>
      </c>
      <c r="B46" s="645">
        <v>900000</v>
      </c>
      <c r="C46" s="645">
        <v>870000</v>
      </c>
      <c r="D46" s="645">
        <f>SUM('1b.mell '!C246)</f>
        <v>870000</v>
      </c>
      <c r="E46" s="645">
        <f>SUM('1b.mell '!D246)</f>
        <v>420000</v>
      </c>
      <c r="F46" s="644" t="s">
        <v>564</v>
      </c>
      <c r="G46" s="645">
        <v>597639</v>
      </c>
      <c r="H46" s="645">
        <v>458999</v>
      </c>
      <c r="I46" s="645">
        <f>SUM('1c.mell '!C182)</f>
        <v>628666</v>
      </c>
      <c r="J46" s="645">
        <f>SUM('1c.mell '!D182)</f>
        <v>630860</v>
      </c>
      <c r="K46" s="431"/>
      <c r="L46" s="431"/>
      <c r="M46" s="431"/>
      <c r="N46" s="431"/>
      <c r="O46" s="431"/>
    </row>
    <row r="47" spans="1:15" s="432" customFormat="1" ht="12.75" customHeight="1">
      <c r="A47" s="644" t="s">
        <v>538</v>
      </c>
      <c r="B47" s="645"/>
      <c r="C47" s="645"/>
      <c r="D47" s="645">
        <f>SUM('1b.mell '!C248)</f>
        <v>0</v>
      </c>
      <c r="E47" s="645">
        <f>SUM('1b.mell '!D248)</f>
        <v>0</v>
      </c>
      <c r="F47" s="644" t="s">
        <v>539</v>
      </c>
      <c r="G47" s="645">
        <v>14190</v>
      </c>
      <c r="H47" s="645">
        <v>14930</v>
      </c>
      <c r="I47" s="645">
        <f>SUM('1c.mell '!C183)</f>
        <v>27057</v>
      </c>
      <c r="J47" s="645">
        <f>SUM('1c.mell '!D183)</f>
        <v>56371</v>
      </c>
      <c r="K47" s="431"/>
      <c r="L47" s="431"/>
      <c r="M47" s="431"/>
      <c r="N47" s="431"/>
      <c r="O47" s="431"/>
    </row>
    <row r="48" spans="1:15" s="432" customFormat="1" ht="12.75" customHeight="1">
      <c r="A48" s="644" t="s">
        <v>615</v>
      </c>
      <c r="B48" s="645"/>
      <c r="C48" s="645"/>
      <c r="D48" s="641"/>
      <c r="E48" s="641"/>
      <c r="F48" s="644" t="s">
        <v>540</v>
      </c>
      <c r="G48" s="645"/>
      <c r="H48" s="645"/>
      <c r="I48" s="641"/>
      <c r="J48" s="641"/>
      <c r="K48" s="431"/>
      <c r="L48" s="431"/>
      <c r="M48" s="431"/>
      <c r="N48" s="431"/>
      <c r="O48" s="431"/>
    </row>
    <row r="49" spans="1:15" s="432" customFormat="1" ht="12.75" customHeight="1">
      <c r="A49" s="644" t="s">
        <v>541</v>
      </c>
      <c r="B49" s="645"/>
      <c r="C49" s="645"/>
      <c r="D49" s="647"/>
      <c r="E49" s="647"/>
      <c r="F49" s="644" t="s">
        <v>544</v>
      </c>
      <c r="G49" s="645"/>
      <c r="H49" s="645"/>
      <c r="I49" s="647"/>
      <c r="J49" s="647"/>
      <c r="K49" s="431"/>
      <c r="L49" s="431"/>
      <c r="M49" s="431"/>
      <c r="N49" s="431"/>
      <c r="O49" s="431"/>
    </row>
    <row r="50" spans="1:15" s="432" customFormat="1" ht="12.75" customHeight="1" thickBot="1">
      <c r="A50" s="646" t="s">
        <v>567</v>
      </c>
      <c r="B50" s="694"/>
      <c r="C50" s="694">
        <v>207456</v>
      </c>
      <c r="D50" s="693">
        <f>SUM('1b.mell '!C250)</f>
        <v>280242</v>
      </c>
      <c r="E50" s="693">
        <f>SUM('1b.mell '!D250)</f>
        <v>142742</v>
      </c>
      <c r="F50" s="646" t="s">
        <v>565</v>
      </c>
      <c r="G50" s="694"/>
      <c r="H50" s="694">
        <v>207456</v>
      </c>
      <c r="I50" s="693">
        <f>SUM('1c.mell '!C185)</f>
        <v>280242</v>
      </c>
      <c r="J50" s="693">
        <f>SUM('1c.mell '!D185)</f>
        <v>142742</v>
      </c>
      <c r="K50" s="431"/>
      <c r="L50" s="431"/>
      <c r="M50" s="431"/>
      <c r="N50" s="431"/>
      <c r="O50" s="431"/>
    </row>
    <row r="51" spans="1:15" s="432" customFormat="1" ht="22.5" customHeight="1" thickBot="1" thickTop="1">
      <c r="A51" s="634" t="s">
        <v>542</v>
      </c>
      <c r="B51" s="635">
        <f>SUM(B46:B50)</f>
        <v>900000</v>
      </c>
      <c r="C51" s="635">
        <f>SUM(C46:C50)</f>
        <v>1077456</v>
      </c>
      <c r="D51" s="635">
        <f>SUM(D46:D50)</f>
        <v>1150242</v>
      </c>
      <c r="E51" s="635">
        <f>SUM(E46:E50)</f>
        <v>562742</v>
      </c>
      <c r="F51" s="634" t="s">
        <v>543</v>
      </c>
      <c r="G51" s="635">
        <f>SUM(G46:G50)</f>
        <v>611829</v>
      </c>
      <c r="H51" s="635">
        <f>SUM(H46:H50)</f>
        <v>681385</v>
      </c>
      <c r="I51" s="635">
        <f>SUM(I46:I50)</f>
        <v>935965</v>
      </c>
      <c r="J51" s="635">
        <f>SUM(J46:J50)</f>
        <v>829973</v>
      </c>
      <c r="K51" s="431"/>
      <c r="L51" s="431"/>
      <c r="M51" s="431"/>
      <c r="N51" s="431"/>
      <c r="O51" s="431"/>
    </row>
    <row r="52" spans="1:15" s="432" customFormat="1" ht="12.75" customHeight="1" thickBot="1" thickTop="1">
      <c r="A52" s="642"/>
      <c r="B52" s="642"/>
      <c r="C52" s="642"/>
      <c r="D52" s="643"/>
      <c r="E52" s="643"/>
      <c r="F52" s="642"/>
      <c r="G52" s="642"/>
      <c r="H52" s="642"/>
      <c r="I52" s="643"/>
      <c r="J52" s="643"/>
      <c r="K52" s="431"/>
      <c r="L52" s="431"/>
      <c r="M52" s="431"/>
      <c r="N52" s="431"/>
      <c r="O52" s="431"/>
    </row>
    <row r="53" spans="1:15" s="432" customFormat="1" ht="20.25" customHeight="1" thickBot="1" thickTop="1">
      <c r="A53" s="1031" t="s">
        <v>258</v>
      </c>
      <c r="B53" s="635">
        <f>SUM(B51+B44+B37+B29)-B43-B50</f>
        <v>16755544</v>
      </c>
      <c r="C53" s="635">
        <f>SUM(C51+C44+C37+C29)-C43-C50</f>
        <v>16818231</v>
      </c>
      <c r="D53" s="635">
        <f>SUM(D51+D44+D37+D29)-D43-D50</f>
        <v>16938437</v>
      </c>
      <c r="E53" s="635">
        <f>SUM(E51+E44+E37+E29)-E43-E50</f>
        <v>15962960</v>
      </c>
      <c r="F53" s="1031" t="s">
        <v>599</v>
      </c>
      <c r="G53" s="637">
        <f>SUM(G51+G44+G37+G29)-G50-G43</f>
        <v>15958393</v>
      </c>
      <c r="H53" s="637">
        <f>SUM(H51+H44+H37+H29)-H50-H43</f>
        <v>15608639</v>
      </c>
      <c r="I53" s="637">
        <f>SUM(I51+I44+I37+I29)-I50-I43</f>
        <v>16938437</v>
      </c>
      <c r="J53" s="637">
        <f>SUM(J51+J44+J37+J29)-J50-J43</f>
        <v>15962960</v>
      </c>
      <c r="K53" s="431"/>
      <c r="L53" s="431"/>
      <c r="M53" s="431"/>
      <c r="N53" s="431"/>
      <c r="O53" s="431"/>
    </row>
    <row r="54" spans="1:3" ht="15.75" thickTop="1">
      <c r="A54" s="430"/>
      <c r="B54" s="430"/>
      <c r="C54" s="430"/>
    </row>
    <row r="55" spans="1:3" ht="15">
      <c r="A55" s="430"/>
      <c r="B55" s="430"/>
      <c r="C55" s="430"/>
    </row>
    <row r="56" spans="1:3" ht="15">
      <c r="A56" s="430"/>
      <c r="B56" s="430"/>
      <c r="C56" s="430"/>
    </row>
  </sheetData>
  <mergeCells count="12">
    <mergeCell ref="A4:A5"/>
    <mergeCell ref="D4:D5"/>
    <mergeCell ref="F4:F5"/>
    <mergeCell ref="I4:I5"/>
    <mergeCell ref="A1:J1"/>
    <mergeCell ref="A2:J2"/>
    <mergeCell ref="B4:B5"/>
    <mergeCell ref="G4:G5"/>
    <mergeCell ref="C4:C5"/>
    <mergeCell ref="H4:H5"/>
    <mergeCell ref="J4:J5"/>
    <mergeCell ref="E4:E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7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Zeros="0" workbookViewId="0" topLeftCell="A19">
      <selection activeCell="D46" sqref="D46"/>
    </sheetView>
  </sheetViews>
  <sheetFormatPr defaultColWidth="9.00390625" defaultRowHeight="12.75"/>
  <cols>
    <col min="1" max="1" width="6.125" style="67" customWidth="1"/>
    <col min="2" max="2" width="52.00390625" style="67" customWidth="1"/>
    <col min="3" max="4" width="13.125" style="29" customWidth="1"/>
    <col min="5" max="5" width="9.75390625" style="29" customWidth="1"/>
    <col min="6" max="6" width="36.25390625" style="67" customWidth="1"/>
    <col min="7" max="16384" width="9.125" style="67" customWidth="1"/>
  </cols>
  <sheetData>
    <row r="1" spans="1:7" s="65" customFormat="1" ht="12.75">
      <c r="A1" s="1140" t="s">
        <v>945</v>
      </c>
      <c r="B1" s="1112"/>
      <c r="C1" s="1112"/>
      <c r="D1" s="1112"/>
      <c r="E1" s="1112"/>
      <c r="F1" s="1112"/>
      <c r="G1" s="205"/>
    </row>
    <row r="2" spans="1:7" s="65" customFormat="1" ht="12.75">
      <c r="A2" s="1129" t="s">
        <v>705</v>
      </c>
      <c r="B2" s="1130"/>
      <c r="C2" s="1130"/>
      <c r="D2" s="1130"/>
      <c r="E2" s="1130"/>
      <c r="F2" s="1130"/>
      <c r="G2" s="147"/>
    </row>
    <row r="3" spans="1:6" s="65" customFormat="1" ht="12.75">
      <c r="A3" s="205"/>
      <c r="B3" s="205"/>
      <c r="C3" s="205"/>
      <c r="D3" s="205"/>
      <c r="E3" s="205"/>
      <c r="F3" s="205"/>
    </row>
    <row r="4" spans="1:6" s="65" customFormat="1" ht="12.75">
      <c r="A4" s="205"/>
      <c r="B4" s="205"/>
      <c r="C4" s="205"/>
      <c r="D4" s="205"/>
      <c r="E4" s="205"/>
      <c r="F4" s="212"/>
    </row>
    <row r="5" spans="1:5" s="65" customFormat="1" ht="9.75" customHeight="1">
      <c r="A5" s="47"/>
      <c r="B5" s="47"/>
      <c r="C5" s="151"/>
      <c r="D5" s="151"/>
      <c r="E5" s="151"/>
    </row>
    <row r="6" spans="1:6" s="65" customFormat="1" ht="12">
      <c r="A6" s="132"/>
      <c r="B6" s="132"/>
      <c r="C6" s="151"/>
      <c r="D6" s="151"/>
      <c r="E6" s="151"/>
      <c r="F6" s="202" t="s">
        <v>1017</v>
      </c>
    </row>
    <row r="7" spans="1:6" ht="12" customHeight="1">
      <c r="A7" s="50"/>
      <c r="B7" s="124"/>
      <c r="C7" s="200" t="s">
        <v>888</v>
      </c>
      <c r="D7" s="1121" t="s">
        <v>534</v>
      </c>
      <c r="E7" s="1121" t="s">
        <v>758</v>
      </c>
      <c r="F7" s="3" t="s">
        <v>940</v>
      </c>
    </row>
    <row r="8" spans="1:6" ht="12" customHeight="1">
      <c r="A8" s="15" t="s">
        <v>17</v>
      </c>
      <c r="B8" s="125" t="s">
        <v>938</v>
      </c>
      <c r="C8" s="15" t="s">
        <v>587</v>
      </c>
      <c r="D8" s="1106"/>
      <c r="E8" s="1138"/>
      <c r="F8" s="15" t="s">
        <v>941</v>
      </c>
    </row>
    <row r="9" spans="1:6" s="65" customFormat="1" ht="12.75" customHeight="1" thickBot="1">
      <c r="A9" s="15"/>
      <c r="B9" s="51"/>
      <c r="C9" s="51"/>
      <c r="D9" s="1107"/>
      <c r="E9" s="1139"/>
      <c r="F9" s="51"/>
    </row>
    <row r="10" spans="1:6" s="65" customFormat="1" ht="12">
      <c r="A10" s="68" t="s">
        <v>971</v>
      </c>
      <c r="B10" s="68" t="s">
        <v>972</v>
      </c>
      <c r="C10" s="3" t="s">
        <v>973</v>
      </c>
      <c r="D10" s="3" t="s">
        <v>974</v>
      </c>
      <c r="E10" s="3" t="s">
        <v>767</v>
      </c>
      <c r="F10" s="15" t="s">
        <v>476</v>
      </c>
    </row>
    <row r="11" spans="1:6" s="65" customFormat="1" ht="12.75">
      <c r="A11" s="22"/>
      <c r="B11" s="297" t="s">
        <v>95</v>
      </c>
      <c r="C11" s="5"/>
      <c r="D11" s="5"/>
      <c r="E11" s="5"/>
      <c r="F11" s="105"/>
    </row>
    <row r="12" spans="1:6" ht="12">
      <c r="A12" s="15"/>
      <c r="B12" s="78" t="s">
        <v>946</v>
      </c>
      <c r="C12" s="150"/>
      <c r="D12" s="150"/>
      <c r="E12" s="150"/>
      <c r="F12" s="57"/>
    </row>
    <row r="13" spans="1:6" ht="12">
      <c r="A13" s="152">
        <v>5011</v>
      </c>
      <c r="B13" s="153" t="s">
        <v>1004</v>
      </c>
      <c r="C13" s="170"/>
      <c r="D13" s="170"/>
      <c r="E13" s="170"/>
      <c r="F13" s="57"/>
    </row>
    <row r="14" spans="1:6" ht="12">
      <c r="A14" s="22">
        <v>5010</v>
      </c>
      <c r="B14" s="144" t="s">
        <v>1005</v>
      </c>
      <c r="C14" s="6">
        <f>SUM(C13:C13)</f>
        <v>0</v>
      </c>
      <c r="D14" s="6">
        <f>SUM(D13:D13)</f>
        <v>0</v>
      </c>
      <c r="E14" s="6"/>
      <c r="F14" s="73"/>
    </row>
    <row r="15" spans="1:6" s="65" customFormat="1" ht="12">
      <c r="A15" s="15"/>
      <c r="B15" s="78" t="s">
        <v>874</v>
      </c>
      <c r="C15" s="143"/>
      <c r="D15" s="143"/>
      <c r="E15" s="143"/>
      <c r="F15" s="64"/>
    </row>
    <row r="16" spans="1:6" ht="12">
      <c r="A16" s="152">
        <v>5021</v>
      </c>
      <c r="B16" s="153" t="s">
        <v>87</v>
      </c>
      <c r="C16" s="154">
        <v>15000</v>
      </c>
      <c r="D16" s="154"/>
      <c r="E16" s="154"/>
      <c r="F16" s="57"/>
    </row>
    <row r="17" spans="1:6" ht="12">
      <c r="A17" s="152">
        <v>5022</v>
      </c>
      <c r="B17" s="153" t="s">
        <v>1033</v>
      </c>
      <c r="C17" s="154"/>
      <c r="D17" s="154"/>
      <c r="E17" s="154"/>
      <c r="F17" s="57"/>
    </row>
    <row r="18" spans="1:6" s="65" customFormat="1" ht="12">
      <c r="A18" s="22">
        <v>5020</v>
      </c>
      <c r="B18" s="144" t="s">
        <v>1005</v>
      </c>
      <c r="C18" s="6">
        <f>SUM(C16:C17)</f>
        <v>15000</v>
      </c>
      <c r="D18" s="6">
        <f>SUM(D16:D17)</f>
        <v>0</v>
      </c>
      <c r="E18" s="6"/>
      <c r="F18" s="196"/>
    </row>
    <row r="19" spans="1:6" s="65" customFormat="1" ht="12" customHeight="1">
      <c r="A19" s="15"/>
      <c r="B19" s="78" t="s">
        <v>884</v>
      </c>
      <c r="C19" s="143"/>
      <c r="D19" s="143"/>
      <c r="E19" s="143"/>
      <c r="F19" s="64"/>
    </row>
    <row r="20" spans="1:6" ht="12">
      <c r="A20" s="152">
        <v>5032</v>
      </c>
      <c r="B20" s="153" t="s">
        <v>953</v>
      </c>
      <c r="C20" s="154">
        <v>5000</v>
      </c>
      <c r="D20" s="154"/>
      <c r="E20" s="154"/>
      <c r="F20" s="57"/>
    </row>
    <row r="21" spans="1:6" ht="12">
      <c r="A21" s="805">
        <v>5033</v>
      </c>
      <c r="B21" s="824" t="s">
        <v>371</v>
      </c>
      <c r="C21" s="901"/>
      <c r="D21" s="901">
        <v>22000</v>
      </c>
      <c r="E21" s="901"/>
      <c r="F21" s="823"/>
    </row>
    <row r="22" spans="1:6" ht="12">
      <c r="A22" s="152">
        <v>5036</v>
      </c>
      <c r="B22" s="153" t="s">
        <v>983</v>
      </c>
      <c r="C22" s="154">
        <v>6000</v>
      </c>
      <c r="D22" s="154"/>
      <c r="E22" s="154"/>
      <c r="F22" s="57"/>
    </row>
    <row r="23" spans="1:6" ht="12" customHeight="1">
      <c r="A23" s="22">
        <v>5030</v>
      </c>
      <c r="B23" s="144" t="s">
        <v>1005</v>
      </c>
      <c r="C23" s="6">
        <f>SUM(C20:C22)</f>
        <v>11000</v>
      </c>
      <c r="D23" s="6">
        <f>SUM(D20:D22)</f>
        <v>22000</v>
      </c>
      <c r="E23" s="6"/>
      <c r="F23" s="196"/>
    </row>
    <row r="24" spans="1:6" ht="12" customHeight="1">
      <c r="A24" s="50"/>
      <c r="B24" s="142" t="s">
        <v>446</v>
      </c>
      <c r="C24" s="143"/>
      <c r="D24" s="143"/>
      <c r="E24" s="143"/>
      <c r="F24" s="57"/>
    </row>
    <row r="25" spans="1:6" ht="12" customHeight="1">
      <c r="A25" s="159">
        <v>5041</v>
      </c>
      <c r="B25" s="161" t="s">
        <v>39</v>
      </c>
      <c r="C25" s="143">
        <v>462663</v>
      </c>
      <c r="D25" s="143">
        <v>2000</v>
      </c>
      <c r="E25" s="911"/>
      <c r="F25" s="57"/>
    </row>
    <row r="26" spans="1:6" ht="12">
      <c r="A26" s="152">
        <v>5042</v>
      </c>
      <c r="B26" s="153" t="s">
        <v>982</v>
      </c>
      <c r="C26" s="154">
        <v>60000</v>
      </c>
      <c r="D26" s="154"/>
      <c r="E26" s="911">
        <f>SUM(D26/C26)</f>
        <v>0</v>
      </c>
      <c r="F26" s="57"/>
    </row>
    <row r="27" spans="1:6" ht="12">
      <c r="A27" s="805">
        <v>5043</v>
      </c>
      <c r="B27" s="824" t="s">
        <v>452</v>
      </c>
      <c r="C27" s="901"/>
      <c r="D27" s="901">
        <v>15000</v>
      </c>
      <c r="E27" s="911"/>
      <c r="F27" s="823"/>
    </row>
    <row r="28" spans="1:6" ht="12">
      <c r="A28" s="152">
        <v>5044</v>
      </c>
      <c r="B28" s="153" t="s">
        <v>246</v>
      </c>
      <c r="C28" s="154"/>
      <c r="D28" s="154">
        <v>2000</v>
      </c>
      <c r="E28" s="911"/>
      <c r="F28" s="57"/>
    </row>
    <row r="29" spans="1:6" ht="12">
      <c r="A29" s="152">
        <v>5045</v>
      </c>
      <c r="B29" s="153" t="s">
        <v>447</v>
      </c>
      <c r="C29" s="154"/>
      <c r="D29" s="154">
        <v>20000</v>
      </c>
      <c r="E29" s="911"/>
      <c r="F29" s="57"/>
    </row>
    <row r="30" spans="1:6" ht="12">
      <c r="A30" s="22">
        <v>5040</v>
      </c>
      <c r="B30" s="144" t="s">
        <v>1005</v>
      </c>
      <c r="C30" s="6">
        <f>SUM(C25:C26)</f>
        <v>522663</v>
      </c>
      <c r="D30" s="6">
        <f>SUM(D25:D29)</f>
        <v>39000</v>
      </c>
      <c r="E30" s="912">
        <f>SUM(D30/C30)</f>
        <v>0.07461787040597861</v>
      </c>
      <c r="F30" s="196"/>
    </row>
    <row r="31" spans="1:6" ht="12.75">
      <c r="A31" s="22"/>
      <c r="B31" s="297" t="s">
        <v>96</v>
      </c>
      <c r="C31" s="5"/>
      <c r="D31" s="5"/>
      <c r="E31" s="913"/>
      <c r="F31" s="105"/>
    </row>
    <row r="32" spans="1:6" ht="12">
      <c r="A32" s="15"/>
      <c r="B32" s="78" t="s">
        <v>884</v>
      </c>
      <c r="C32" s="35"/>
      <c r="D32" s="35"/>
      <c r="E32" s="911"/>
      <c r="F32" s="227"/>
    </row>
    <row r="33" spans="1:6" ht="12">
      <c r="A33" s="152">
        <v>5051</v>
      </c>
      <c r="B33" s="153" t="s">
        <v>980</v>
      </c>
      <c r="C33" s="154">
        <v>20000</v>
      </c>
      <c r="D33" s="154"/>
      <c r="E33" s="911">
        <f>SUM(D33/C33)</f>
        <v>0</v>
      </c>
      <c r="F33" s="227"/>
    </row>
    <row r="34" spans="1:6" ht="12">
      <c r="A34" s="152">
        <v>5052</v>
      </c>
      <c r="B34" s="153" t="s">
        <v>97</v>
      </c>
      <c r="C34" s="154">
        <v>22500</v>
      </c>
      <c r="D34" s="154"/>
      <c r="E34" s="911">
        <f>SUM(D34/C34)</f>
        <v>0</v>
      </c>
      <c r="F34" s="227"/>
    </row>
    <row r="35" spans="1:6" ht="12">
      <c r="A35" s="152">
        <v>5053</v>
      </c>
      <c r="B35" s="153" t="s">
        <v>981</v>
      </c>
      <c r="C35" s="154">
        <v>2500</v>
      </c>
      <c r="D35" s="154"/>
      <c r="E35" s="911">
        <f>SUM(D35/C35)</f>
        <v>0</v>
      </c>
      <c r="F35" s="227"/>
    </row>
    <row r="36" spans="1:6" ht="12">
      <c r="A36" s="22">
        <v>5050</v>
      </c>
      <c r="B36" s="144" t="s">
        <v>1005</v>
      </c>
      <c r="C36" s="6">
        <f>SUM(C33:C35)</f>
        <v>45000</v>
      </c>
      <c r="D36" s="6">
        <f>SUM(D33:D35)</f>
        <v>0</v>
      </c>
      <c r="E36" s="913">
        <f>SUM(D36/C36)</f>
        <v>0</v>
      </c>
      <c r="F36" s="196"/>
    </row>
    <row r="37" spans="1:6" ht="12">
      <c r="A37" s="15"/>
      <c r="B37" s="261" t="s">
        <v>588</v>
      </c>
      <c r="C37" s="35"/>
      <c r="D37" s="35"/>
      <c r="E37" s="911"/>
      <c r="F37" s="57"/>
    </row>
    <row r="38" spans="1:6" ht="12">
      <c r="A38" s="15"/>
      <c r="B38" s="57" t="s">
        <v>849</v>
      </c>
      <c r="C38" s="35"/>
      <c r="D38" s="35"/>
      <c r="E38" s="911"/>
      <c r="F38" s="57"/>
    </row>
    <row r="39" spans="1:6" ht="12">
      <c r="A39" s="15"/>
      <c r="B39" s="36" t="s">
        <v>830</v>
      </c>
      <c r="C39" s="35"/>
      <c r="D39" s="35"/>
      <c r="E39" s="911"/>
      <c r="F39" s="57"/>
    </row>
    <row r="40" spans="1:6" ht="12" customHeight="1">
      <c r="A40" s="69"/>
      <c r="B40" s="36" t="s">
        <v>831</v>
      </c>
      <c r="C40" s="36"/>
      <c r="D40" s="36">
        <f>SUM(D25)</f>
        <v>2000</v>
      </c>
      <c r="E40" s="911"/>
      <c r="F40" s="57"/>
    </row>
    <row r="41" spans="1:6" ht="12" customHeight="1">
      <c r="A41" s="69"/>
      <c r="B41" s="36" t="s">
        <v>35</v>
      </c>
      <c r="C41" s="77"/>
      <c r="D41" s="77"/>
      <c r="E41" s="911"/>
      <c r="F41" s="57"/>
    </row>
    <row r="42" spans="1:6" ht="12" customHeight="1">
      <c r="A42" s="69"/>
      <c r="B42" s="236" t="s">
        <v>533</v>
      </c>
      <c r="C42" s="77">
        <f>SUM(C38:C41)</f>
        <v>0</v>
      </c>
      <c r="D42" s="1084">
        <f>SUM(D38:D41)</f>
        <v>2000</v>
      </c>
      <c r="E42" s="911"/>
      <c r="F42" s="57"/>
    </row>
    <row r="43" spans="1:6" ht="12" customHeight="1">
      <c r="A43" s="69"/>
      <c r="B43" s="264" t="s">
        <v>589</v>
      </c>
      <c r="C43" s="77"/>
      <c r="D43" s="77"/>
      <c r="E43" s="911"/>
      <c r="F43" s="57"/>
    </row>
    <row r="44" spans="1:6" ht="12" customHeight="1">
      <c r="A44" s="69"/>
      <c r="B44" s="36" t="s">
        <v>832</v>
      </c>
      <c r="C44" s="77"/>
      <c r="D44" s="77"/>
      <c r="E44" s="911"/>
      <c r="F44" s="57"/>
    </row>
    <row r="45" spans="1:6" ht="12" customHeight="1">
      <c r="A45" s="69"/>
      <c r="B45" s="36" t="s">
        <v>768</v>
      </c>
      <c r="C45" s="77">
        <f>SUM(C30+C23+C18+C36)</f>
        <v>593663</v>
      </c>
      <c r="D45" s="77">
        <f>SUM(D30+D23+D18+D36)-D25</f>
        <v>59000</v>
      </c>
      <c r="E45" s="911">
        <f>SUM(D45/C45)</f>
        <v>0.09938298327502304</v>
      </c>
      <c r="F45" s="57"/>
    </row>
    <row r="46" spans="1:6" ht="12" customHeight="1">
      <c r="A46" s="69"/>
      <c r="B46" s="36" t="s">
        <v>834</v>
      </c>
      <c r="C46" s="77"/>
      <c r="D46" s="77"/>
      <c r="E46" s="911"/>
      <c r="F46" s="57"/>
    </row>
    <row r="47" spans="1:6" ht="12" customHeight="1">
      <c r="A47" s="74"/>
      <c r="B47" s="168" t="s">
        <v>563</v>
      </c>
      <c r="C47" s="271">
        <f>SUM(C44:C46)</f>
        <v>593663</v>
      </c>
      <c r="D47" s="271">
        <f>SUM(D44:D46)</f>
        <v>59000</v>
      </c>
      <c r="E47" s="914">
        <f>SUM(D47/C47)</f>
        <v>0.09938298327502304</v>
      </c>
      <c r="F47" s="70"/>
    </row>
    <row r="48" spans="1:6" ht="12" customHeight="1">
      <c r="A48" s="130"/>
      <c r="B48" s="196" t="s">
        <v>845</v>
      </c>
      <c r="C48" s="280">
        <f>SUM(C23+C30+C18+C36)</f>
        <v>593663</v>
      </c>
      <c r="D48" s="280">
        <f>SUM(D23+D30+D18+D36)</f>
        <v>61000</v>
      </c>
      <c r="E48" s="912">
        <f>SUM(D48/C48)</f>
        <v>0.10275189796231195</v>
      </c>
      <c r="F48" s="73"/>
    </row>
  </sheetData>
  <mergeCells count="4">
    <mergeCell ref="D7:D9"/>
    <mergeCell ref="A2:F2"/>
    <mergeCell ref="A1:F1"/>
    <mergeCell ref="E7:E9"/>
  </mergeCells>
  <printOptions horizontalCentered="1"/>
  <pageMargins left="0" right="0" top="0.3937007874015748" bottom="0.4724409448818898" header="0.31496062992125984" footer="0.31496062992125984"/>
  <pageSetup firstPageNumber="52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showZeros="0" workbookViewId="0" topLeftCell="A1">
      <selection activeCell="C13" sqref="C13"/>
    </sheetView>
  </sheetViews>
  <sheetFormatPr defaultColWidth="9.00390625" defaultRowHeight="12.75"/>
  <cols>
    <col min="1" max="1" width="10.25390625" style="137" customWidth="1"/>
    <col min="2" max="2" width="52.375" style="136" customWidth="1"/>
    <col min="3" max="3" width="13.00390625" style="136" customWidth="1"/>
    <col min="4" max="4" width="11.75390625" style="136" customWidth="1"/>
    <col min="5" max="16384" width="9.125" style="136" customWidth="1"/>
  </cols>
  <sheetData>
    <row r="1" spans="1:4" ht="12.75">
      <c r="A1" s="1141" t="s">
        <v>844</v>
      </c>
      <c r="B1" s="1141"/>
      <c r="C1" s="1142"/>
      <c r="D1" s="1099"/>
    </row>
    <row r="2" spans="2:3" ht="12.75">
      <c r="B2" s="137"/>
      <c r="C2" s="145"/>
    </row>
    <row r="3" spans="1:4" s="133" customFormat="1" ht="12.75">
      <c r="A3" s="1143" t="s">
        <v>373</v>
      </c>
      <c r="B3" s="1143"/>
      <c r="C3" s="1130"/>
      <c r="D3" s="1128"/>
    </row>
    <row r="4" s="133" customFormat="1" ht="12.75"/>
    <row r="5" s="133" customFormat="1" ht="12.75"/>
    <row r="6" spans="3:4" s="133" customFormat="1" ht="12.75">
      <c r="C6" s="175"/>
      <c r="D6" s="175" t="s">
        <v>1017</v>
      </c>
    </row>
    <row r="7" spans="1:4" s="133" customFormat="1" ht="12.75" customHeight="1">
      <c r="A7" s="2" t="s">
        <v>17</v>
      </c>
      <c r="B7" s="2" t="s">
        <v>970</v>
      </c>
      <c r="C7" s="200" t="s">
        <v>888</v>
      </c>
      <c r="D7" s="1121" t="s">
        <v>534</v>
      </c>
    </row>
    <row r="8" spans="1:4" s="133" customFormat="1" ht="12.75">
      <c r="A8" s="3"/>
      <c r="B8" s="3"/>
      <c r="C8" s="15" t="s">
        <v>587</v>
      </c>
      <c r="D8" s="1106"/>
    </row>
    <row r="9" spans="1:4" s="133" customFormat="1" ht="12.75">
      <c r="A9" s="4"/>
      <c r="B9" s="4"/>
      <c r="C9" s="18"/>
      <c r="D9" s="1144"/>
    </row>
    <row r="10" spans="1:4" s="133" customFormat="1" ht="12.75">
      <c r="A10" s="16" t="s">
        <v>971</v>
      </c>
      <c r="B10" s="16" t="s">
        <v>972</v>
      </c>
      <c r="C10" s="165" t="s">
        <v>973</v>
      </c>
      <c r="D10" s="165" t="s">
        <v>974</v>
      </c>
    </row>
    <row r="11" spans="1:4" s="133" customFormat="1" ht="12.75">
      <c r="A11" s="16"/>
      <c r="B11" s="16"/>
      <c r="C11" s="157"/>
      <c r="D11" s="157"/>
    </row>
    <row r="12" spans="1:4" s="41" customFormat="1" ht="12.75">
      <c r="A12" s="25">
        <v>6110</v>
      </c>
      <c r="B12" s="19" t="s">
        <v>1008</v>
      </c>
      <c r="C12" s="19">
        <v>40591</v>
      </c>
      <c r="D12" s="19">
        <v>59775</v>
      </c>
    </row>
    <row r="13" spans="1:4" ht="12.75">
      <c r="A13" s="134"/>
      <c r="B13" s="135"/>
      <c r="C13" s="135"/>
      <c r="D13" s="135"/>
    </row>
    <row r="14" spans="1:4" s="41" customFormat="1" ht="12.75">
      <c r="A14" s="25">
        <v>6120</v>
      </c>
      <c r="B14" s="19" t="s">
        <v>1010</v>
      </c>
      <c r="C14" s="19">
        <f>SUM(C15:C21)</f>
        <v>167268</v>
      </c>
      <c r="D14" s="19">
        <f>SUM(D15:D23)</f>
        <v>57016</v>
      </c>
    </row>
    <row r="15" spans="1:4" s="41" customFormat="1" ht="12.75">
      <c r="A15" s="134">
        <v>6121</v>
      </c>
      <c r="B15" s="135" t="s">
        <v>851</v>
      </c>
      <c r="C15" s="135"/>
      <c r="D15" s="135"/>
    </row>
    <row r="16" spans="1:4" s="41" customFormat="1" ht="12.75">
      <c r="A16" s="134">
        <v>6122</v>
      </c>
      <c r="B16" s="135" t="s">
        <v>247</v>
      </c>
      <c r="C16" s="135"/>
      <c r="D16" s="135"/>
    </row>
    <row r="17" spans="1:5" s="41" customFormat="1" ht="12.75">
      <c r="A17" s="134">
        <v>6123</v>
      </c>
      <c r="B17" s="135" t="s">
        <v>903</v>
      </c>
      <c r="C17" s="135">
        <v>6000</v>
      </c>
      <c r="D17" s="135"/>
      <c r="E17" s="495"/>
    </row>
    <row r="18" spans="1:4" ht="12.75">
      <c r="A18" s="134">
        <v>6124</v>
      </c>
      <c r="B18" s="135" t="s">
        <v>191</v>
      </c>
      <c r="C18" s="135">
        <v>4500</v>
      </c>
      <c r="D18" s="135"/>
    </row>
    <row r="19" spans="1:4" ht="12.75">
      <c r="A19" s="425">
        <v>6125</v>
      </c>
      <c r="B19" s="426" t="s">
        <v>192</v>
      </c>
      <c r="C19" s="426">
        <v>7402</v>
      </c>
      <c r="D19" s="426"/>
    </row>
    <row r="20" spans="1:4" ht="12.75">
      <c r="A20" s="425">
        <v>6126</v>
      </c>
      <c r="B20" s="426" t="s">
        <v>232</v>
      </c>
      <c r="C20" s="426">
        <v>99320</v>
      </c>
      <c r="D20" s="426"/>
    </row>
    <row r="21" spans="1:4" ht="12.75">
      <c r="A21" s="425">
        <v>6127</v>
      </c>
      <c r="B21" s="426" t="s">
        <v>207</v>
      </c>
      <c r="C21" s="426">
        <v>50046</v>
      </c>
      <c r="D21" s="426"/>
    </row>
    <row r="22" spans="1:5" ht="12.75">
      <c r="A22" s="915">
        <v>6128</v>
      </c>
      <c r="B22" s="916" t="s">
        <v>529</v>
      </c>
      <c r="C22" s="916"/>
      <c r="D22" s="916">
        <v>30000</v>
      </c>
      <c r="E22" s="145"/>
    </row>
    <row r="23" spans="1:5" ht="12.75">
      <c r="A23" s="915">
        <v>6129</v>
      </c>
      <c r="B23" s="916" t="s">
        <v>990</v>
      </c>
      <c r="C23" s="916"/>
      <c r="D23" s="916">
        <v>27016</v>
      </c>
      <c r="E23" s="145"/>
    </row>
    <row r="24" spans="1:5" ht="12.75">
      <c r="A24" s="915"/>
      <c r="B24" s="916" t="s">
        <v>991</v>
      </c>
      <c r="C24" s="916"/>
      <c r="D24" s="916"/>
      <c r="E24" s="145"/>
    </row>
    <row r="25" spans="1:5" ht="12.75">
      <c r="A25" s="915"/>
      <c r="B25" s="916" t="s">
        <v>992</v>
      </c>
      <c r="C25" s="916"/>
      <c r="D25" s="916"/>
      <c r="E25" s="145"/>
    </row>
    <row r="26" spans="1:5" ht="12.75">
      <c r="A26" s="915"/>
      <c r="B26" s="916" t="s">
        <v>993</v>
      </c>
      <c r="C26" s="916"/>
      <c r="D26" s="916"/>
      <c r="E26" s="145"/>
    </row>
    <row r="27" spans="1:5" ht="12.75">
      <c r="A27" s="915"/>
      <c r="B27" s="916" t="s">
        <v>994</v>
      </c>
      <c r="C27" s="916"/>
      <c r="D27" s="916"/>
      <c r="E27" s="145"/>
    </row>
    <row r="28" spans="1:4" ht="12.75">
      <c r="A28" s="134"/>
      <c r="B28" s="135"/>
      <c r="C28" s="135"/>
      <c r="D28" s="135"/>
    </row>
    <row r="29" spans="1:4" s="41" customFormat="1" ht="12.75">
      <c r="A29" s="25">
        <v>6100</v>
      </c>
      <c r="B29" s="19" t="s">
        <v>948</v>
      </c>
      <c r="C29" s="19">
        <f>SUM(C12+C14)</f>
        <v>207859</v>
      </c>
      <c r="D29" s="19">
        <f>SUM(D12+D14)</f>
        <v>116791</v>
      </c>
    </row>
  </sheetData>
  <mergeCells count="3">
    <mergeCell ref="A1:D1"/>
    <mergeCell ref="A3:D3"/>
    <mergeCell ref="D7:D9"/>
  </mergeCells>
  <printOptions horizontalCentered="1"/>
  <pageMargins left="0.7874015748031497" right="0.7874015748031497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75"/>
  <sheetViews>
    <sheetView workbookViewId="0" topLeftCell="A40">
      <selection activeCell="I52" sqref="I52"/>
    </sheetView>
  </sheetViews>
  <sheetFormatPr defaultColWidth="9.00390625" defaultRowHeight="12.75"/>
  <cols>
    <col min="1" max="1" width="7.00390625" style="574" customWidth="1"/>
    <col min="2" max="2" width="16.125" style="574" customWidth="1"/>
    <col min="3" max="3" width="10.375" style="574" customWidth="1"/>
    <col min="4" max="4" width="10.75390625" style="574" customWidth="1"/>
    <col min="5" max="5" width="10.25390625" style="574" customWidth="1"/>
    <col min="6" max="6" width="10.75390625" style="574" customWidth="1"/>
    <col min="7" max="7" width="11.00390625" style="574" customWidth="1"/>
    <col min="8" max="8" width="11.125" style="574" customWidth="1"/>
    <col min="9" max="9" width="11.00390625" style="574" customWidth="1"/>
    <col min="10" max="12" width="10.625" style="574" customWidth="1"/>
    <col min="13" max="13" width="11.75390625" style="574" customWidth="1"/>
    <col min="14" max="16384" width="9.125" style="574" customWidth="1"/>
  </cols>
  <sheetData>
    <row r="2" spans="1:13" ht="12.75">
      <c r="A2" s="1154" t="s">
        <v>654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</row>
    <row r="3" spans="1:13" ht="12.75">
      <c r="A3" s="575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spans="1:13" ht="12.75">
      <c r="A4" s="1155" t="s">
        <v>655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1136"/>
    </row>
    <row r="5" spans="4:10" ht="15.75">
      <c r="D5" s="577"/>
      <c r="E5" s="577"/>
      <c r="F5" s="577"/>
      <c r="G5" s="577"/>
      <c r="H5" s="577"/>
      <c r="I5" s="577"/>
      <c r="J5" s="577"/>
    </row>
    <row r="6" spans="1:10" ht="12.75">
      <c r="A6" s="1156" t="s">
        <v>656</v>
      </c>
      <c r="B6" s="1157"/>
      <c r="C6" s="1157"/>
      <c r="D6" s="1157"/>
      <c r="E6" s="1157"/>
      <c r="F6" s="578"/>
      <c r="G6" s="578"/>
      <c r="H6" s="578"/>
      <c r="I6" s="578"/>
      <c r="J6" s="578"/>
    </row>
    <row r="7" spans="1:13" ht="12.75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80" t="s">
        <v>657</v>
      </c>
    </row>
    <row r="8" spans="1:13" ht="21.75" customHeight="1">
      <c r="A8" s="1147" t="s">
        <v>658</v>
      </c>
      <c r="B8" s="1147" t="s">
        <v>659</v>
      </c>
      <c r="C8" s="1147" t="s">
        <v>687</v>
      </c>
      <c r="D8" s="1147" t="s">
        <v>688</v>
      </c>
      <c r="E8" s="1147" t="s">
        <v>689</v>
      </c>
      <c r="F8" s="1147" t="s">
        <v>690</v>
      </c>
      <c r="G8" s="1147" t="s">
        <v>691</v>
      </c>
      <c r="H8" s="1147" t="s">
        <v>692</v>
      </c>
      <c r="I8" s="1147" t="s">
        <v>693</v>
      </c>
      <c r="J8" s="1147" t="s">
        <v>694</v>
      </c>
      <c r="K8" s="1147" t="s">
        <v>696</v>
      </c>
      <c r="L8" s="1147" t="s">
        <v>697</v>
      </c>
      <c r="M8" s="1158" t="s">
        <v>1009</v>
      </c>
    </row>
    <row r="9" spans="1:13" ht="24" customHeight="1">
      <c r="A9" s="1147"/>
      <c r="B9" s="1147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</row>
    <row r="10" spans="1:13" ht="23.25" customHeight="1" thickBot="1">
      <c r="A10" s="1148"/>
      <c r="B10" s="1148"/>
      <c r="C10" s="1148"/>
      <c r="D10" s="1148"/>
      <c r="E10" s="1148"/>
      <c r="F10" s="1148"/>
      <c r="G10" s="1148"/>
      <c r="H10" s="1148"/>
      <c r="I10" s="1148"/>
      <c r="J10" s="1148"/>
      <c r="K10" s="1148"/>
      <c r="L10" s="1148"/>
      <c r="M10" s="1148"/>
    </row>
    <row r="11" spans="1:13" ht="13.5" thickTop="1">
      <c r="A11" s="1151" t="s">
        <v>662</v>
      </c>
      <c r="B11" s="581" t="s">
        <v>660</v>
      </c>
      <c r="C11" s="582">
        <v>66847</v>
      </c>
      <c r="D11" s="582">
        <v>90385</v>
      </c>
      <c r="E11" s="582">
        <v>94084</v>
      </c>
      <c r="F11" s="582">
        <v>92143</v>
      </c>
      <c r="G11" s="582">
        <v>61563</v>
      </c>
      <c r="H11" s="582">
        <v>30898</v>
      </c>
      <c r="I11" s="582">
        <v>87258</v>
      </c>
      <c r="J11" s="582">
        <v>93182</v>
      </c>
      <c r="K11" s="582">
        <v>14500</v>
      </c>
      <c r="L11" s="582"/>
      <c r="M11" s="583">
        <f aca="true" t="shared" si="0" ref="M11:M32">SUM(C11:L11)</f>
        <v>630860</v>
      </c>
    </row>
    <row r="12" spans="1:13" ht="12.75">
      <c r="A12" s="1152"/>
      <c r="B12" s="581" t="s">
        <v>661</v>
      </c>
      <c r="C12" s="584">
        <v>3903</v>
      </c>
      <c r="D12" s="584">
        <v>6788</v>
      </c>
      <c r="E12" s="584">
        <v>9235</v>
      </c>
      <c r="F12" s="584">
        <v>13786</v>
      </c>
      <c r="G12" s="584">
        <v>9832</v>
      </c>
      <c r="H12" s="584">
        <v>5602</v>
      </c>
      <c r="I12" s="584">
        <v>20948</v>
      </c>
      <c r="J12" s="582">
        <v>18399</v>
      </c>
      <c r="K12" s="584">
        <v>19436</v>
      </c>
      <c r="L12" s="584">
        <v>2801</v>
      </c>
      <c r="M12" s="585">
        <f t="shared" si="0"/>
        <v>110730</v>
      </c>
    </row>
    <row r="13" spans="1:13" ht="12.75">
      <c r="A13" s="1153" t="s">
        <v>663</v>
      </c>
      <c r="B13" s="581" t="s">
        <v>660</v>
      </c>
      <c r="C13" s="584">
        <v>38679</v>
      </c>
      <c r="D13" s="584">
        <v>53846</v>
      </c>
      <c r="E13" s="584">
        <v>56874</v>
      </c>
      <c r="F13" s="584">
        <v>56190</v>
      </c>
      <c r="G13" s="584">
        <v>37550</v>
      </c>
      <c r="H13" s="584">
        <v>18975</v>
      </c>
      <c r="I13" s="584">
        <v>49667</v>
      </c>
      <c r="J13" s="582">
        <v>57576</v>
      </c>
      <c r="K13" s="584">
        <v>58000</v>
      </c>
      <c r="L13" s="584">
        <v>11667</v>
      </c>
      <c r="M13" s="585">
        <f t="shared" si="0"/>
        <v>439024</v>
      </c>
    </row>
    <row r="14" spans="1:13" ht="12.75">
      <c r="A14" s="1153"/>
      <c r="B14" s="581" t="s">
        <v>661</v>
      </c>
      <c r="C14" s="584">
        <v>964</v>
      </c>
      <c r="D14" s="584">
        <v>2187</v>
      </c>
      <c r="E14" s="584">
        <v>3457</v>
      </c>
      <c r="F14" s="584">
        <v>5144</v>
      </c>
      <c r="G14" s="584">
        <v>4271</v>
      </c>
      <c r="H14" s="584">
        <v>2264</v>
      </c>
      <c r="I14" s="584">
        <v>7391</v>
      </c>
      <c r="J14" s="582">
        <v>8307</v>
      </c>
      <c r="K14" s="584">
        <v>13589</v>
      </c>
      <c r="L14" s="584">
        <v>11753</v>
      </c>
      <c r="M14" s="585">
        <f t="shared" si="0"/>
        <v>59327</v>
      </c>
    </row>
    <row r="15" spans="1:13" ht="12.75">
      <c r="A15" s="1159" t="s">
        <v>664</v>
      </c>
      <c r="B15" s="581" t="s">
        <v>660</v>
      </c>
      <c r="C15" s="584">
        <v>19339</v>
      </c>
      <c r="D15" s="584">
        <v>53846</v>
      </c>
      <c r="E15" s="584">
        <v>56874</v>
      </c>
      <c r="F15" s="584">
        <v>56190</v>
      </c>
      <c r="G15" s="584">
        <v>37550</v>
      </c>
      <c r="H15" s="584">
        <v>18975</v>
      </c>
      <c r="I15" s="584">
        <v>49667</v>
      </c>
      <c r="J15" s="582">
        <v>57576</v>
      </c>
      <c r="K15" s="584">
        <v>58000</v>
      </c>
      <c r="L15" s="584">
        <v>46667</v>
      </c>
      <c r="M15" s="585">
        <f t="shared" si="0"/>
        <v>454684</v>
      </c>
    </row>
    <row r="16" spans="1:13" ht="12.75">
      <c r="A16" s="1152"/>
      <c r="B16" s="581" t="s">
        <v>661</v>
      </c>
      <c r="C16" s="584">
        <v>159</v>
      </c>
      <c r="D16" s="584">
        <v>1156</v>
      </c>
      <c r="E16" s="584">
        <v>2350</v>
      </c>
      <c r="F16" s="584">
        <v>3896</v>
      </c>
      <c r="G16" s="584">
        <v>3437</v>
      </c>
      <c r="H16" s="584">
        <v>1842</v>
      </c>
      <c r="I16" s="584">
        <v>6077</v>
      </c>
      <c r="J16" s="582">
        <v>7141</v>
      </c>
      <c r="K16" s="584">
        <v>11966</v>
      </c>
      <c r="L16" s="584">
        <v>10934</v>
      </c>
      <c r="M16" s="585">
        <f t="shared" si="0"/>
        <v>48958</v>
      </c>
    </row>
    <row r="17" spans="1:13" ht="12.75">
      <c r="A17" s="1153" t="s">
        <v>665</v>
      </c>
      <c r="B17" s="581" t="s">
        <v>660</v>
      </c>
      <c r="C17" s="584"/>
      <c r="D17" s="584">
        <v>26923</v>
      </c>
      <c r="E17" s="584">
        <v>56874</v>
      </c>
      <c r="F17" s="584">
        <v>56190</v>
      </c>
      <c r="G17" s="584">
        <v>37550</v>
      </c>
      <c r="H17" s="584">
        <v>18975</v>
      </c>
      <c r="I17" s="584">
        <v>49667</v>
      </c>
      <c r="J17" s="582">
        <v>57576</v>
      </c>
      <c r="K17" s="584">
        <v>58000</v>
      </c>
      <c r="L17" s="584">
        <v>46667</v>
      </c>
      <c r="M17" s="585">
        <f t="shared" si="0"/>
        <v>408422</v>
      </c>
    </row>
    <row r="18" spans="1:13" ht="12.75">
      <c r="A18" s="1153"/>
      <c r="B18" s="581" t="s">
        <v>661</v>
      </c>
      <c r="C18" s="584"/>
      <c r="D18" s="584">
        <v>143</v>
      </c>
      <c r="E18" s="584">
        <v>1247</v>
      </c>
      <c r="F18" s="584">
        <v>2657</v>
      </c>
      <c r="G18" s="584">
        <v>2612</v>
      </c>
      <c r="H18" s="584">
        <v>1425</v>
      </c>
      <c r="I18" s="584">
        <v>4777</v>
      </c>
      <c r="J18" s="582">
        <v>5992</v>
      </c>
      <c r="K18" s="584">
        <v>10373</v>
      </c>
      <c r="L18" s="584">
        <v>9656</v>
      </c>
      <c r="M18" s="585">
        <f t="shared" si="0"/>
        <v>38882</v>
      </c>
    </row>
    <row r="19" spans="1:13" ht="12.75">
      <c r="A19" s="1159" t="s">
        <v>666</v>
      </c>
      <c r="B19" s="581" t="s">
        <v>660</v>
      </c>
      <c r="C19" s="584"/>
      <c r="D19" s="584"/>
      <c r="E19" s="584">
        <v>28437</v>
      </c>
      <c r="F19" s="584">
        <v>56190</v>
      </c>
      <c r="G19" s="584">
        <v>37550</v>
      </c>
      <c r="H19" s="584">
        <v>18975</v>
      </c>
      <c r="I19" s="584">
        <v>49667</v>
      </c>
      <c r="J19" s="582">
        <v>57576</v>
      </c>
      <c r="K19" s="584">
        <v>58000</v>
      </c>
      <c r="L19" s="584">
        <v>46667</v>
      </c>
      <c r="M19" s="585">
        <f t="shared" si="0"/>
        <v>353062</v>
      </c>
    </row>
    <row r="20" spans="1:13" ht="12.75">
      <c r="A20" s="1152"/>
      <c r="B20" s="581" t="s">
        <v>661</v>
      </c>
      <c r="C20" s="584"/>
      <c r="D20" s="584"/>
      <c r="E20" s="584">
        <v>206</v>
      </c>
      <c r="F20" s="584">
        <v>1401</v>
      </c>
      <c r="G20" s="584">
        <v>1770</v>
      </c>
      <c r="H20" s="584">
        <v>1000</v>
      </c>
      <c r="I20" s="584">
        <v>3448</v>
      </c>
      <c r="J20" s="582">
        <v>4808</v>
      </c>
      <c r="K20" s="584">
        <v>8720</v>
      </c>
      <c r="L20" s="584">
        <v>8322</v>
      </c>
      <c r="M20" s="585">
        <f t="shared" si="0"/>
        <v>29675</v>
      </c>
    </row>
    <row r="21" spans="1:13" ht="12.75">
      <c r="A21" s="1153" t="s">
        <v>667</v>
      </c>
      <c r="B21" s="581" t="s">
        <v>660</v>
      </c>
      <c r="C21" s="584"/>
      <c r="D21" s="584"/>
      <c r="E21" s="584"/>
      <c r="F21" s="584">
        <v>28095</v>
      </c>
      <c r="G21" s="584">
        <v>37550</v>
      </c>
      <c r="H21" s="584">
        <v>18975</v>
      </c>
      <c r="I21" s="584">
        <v>49667</v>
      </c>
      <c r="J21" s="582">
        <v>57576</v>
      </c>
      <c r="K21" s="584">
        <v>58000</v>
      </c>
      <c r="L21" s="584">
        <v>46667</v>
      </c>
      <c r="M21" s="585">
        <f t="shared" si="0"/>
        <v>296530</v>
      </c>
    </row>
    <row r="22" spans="1:13" ht="12.75">
      <c r="A22" s="1153"/>
      <c r="B22" s="581" t="s">
        <v>661</v>
      </c>
      <c r="C22" s="584"/>
      <c r="D22" s="584"/>
      <c r="E22" s="584"/>
      <c r="F22" s="584">
        <v>232</v>
      </c>
      <c r="G22" s="584">
        <v>936</v>
      </c>
      <c r="H22" s="584">
        <v>578</v>
      </c>
      <c r="I22" s="584">
        <v>2133</v>
      </c>
      <c r="J22" s="582">
        <v>3642</v>
      </c>
      <c r="K22" s="584">
        <v>7097</v>
      </c>
      <c r="L22" s="584">
        <v>7016</v>
      </c>
      <c r="M22" s="585">
        <f t="shared" si="0"/>
        <v>21634</v>
      </c>
    </row>
    <row r="23" spans="1:13" ht="12.75">
      <c r="A23" s="1159" t="s">
        <v>668</v>
      </c>
      <c r="B23" s="581" t="s">
        <v>660</v>
      </c>
      <c r="C23" s="584"/>
      <c r="D23" s="584"/>
      <c r="E23" s="584"/>
      <c r="F23" s="584"/>
      <c r="G23" s="584">
        <v>18775</v>
      </c>
      <c r="H23" s="584"/>
      <c r="I23" s="584">
        <v>49667</v>
      </c>
      <c r="J23" s="582">
        <v>57576</v>
      </c>
      <c r="K23" s="584">
        <v>58000</v>
      </c>
      <c r="L23" s="584">
        <v>46667</v>
      </c>
      <c r="M23" s="585">
        <f t="shared" si="0"/>
        <v>230685</v>
      </c>
    </row>
    <row r="24" spans="1:13" ht="12.75">
      <c r="A24" s="1152"/>
      <c r="B24" s="581" t="s">
        <v>661</v>
      </c>
      <c r="C24" s="584"/>
      <c r="D24" s="584"/>
      <c r="E24" s="584"/>
      <c r="F24" s="584"/>
      <c r="G24" s="584">
        <v>117</v>
      </c>
      <c r="H24" s="584"/>
      <c r="I24" s="584">
        <v>818</v>
      </c>
      <c r="J24" s="582">
        <v>2476</v>
      </c>
      <c r="K24" s="584">
        <v>5474</v>
      </c>
      <c r="L24" s="584">
        <v>5710</v>
      </c>
      <c r="M24" s="585">
        <f t="shared" si="0"/>
        <v>14595</v>
      </c>
    </row>
    <row r="25" spans="1:13" ht="12.75">
      <c r="A25" s="1153" t="s">
        <v>669</v>
      </c>
      <c r="B25" s="581" t="s">
        <v>660</v>
      </c>
      <c r="C25" s="584"/>
      <c r="D25" s="584"/>
      <c r="E25" s="584"/>
      <c r="F25" s="584"/>
      <c r="G25" s="584"/>
      <c r="H25" s="584"/>
      <c r="I25" s="584"/>
      <c r="J25" s="582">
        <v>57576</v>
      </c>
      <c r="K25" s="584">
        <v>58000</v>
      </c>
      <c r="L25" s="584">
        <v>46667</v>
      </c>
      <c r="M25" s="585">
        <f t="shared" si="0"/>
        <v>162243</v>
      </c>
    </row>
    <row r="26" spans="1:13" ht="12.75">
      <c r="A26" s="1153"/>
      <c r="B26" s="581" t="s">
        <v>661</v>
      </c>
      <c r="C26" s="584"/>
      <c r="D26" s="584"/>
      <c r="E26" s="584"/>
      <c r="F26" s="584"/>
      <c r="G26" s="584"/>
      <c r="H26" s="584"/>
      <c r="I26" s="584"/>
      <c r="J26" s="582">
        <v>1314</v>
      </c>
      <c r="K26" s="584">
        <v>3863</v>
      </c>
      <c r="L26" s="584">
        <v>4418</v>
      </c>
      <c r="M26" s="585">
        <f t="shared" si="0"/>
        <v>9595</v>
      </c>
    </row>
    <row r="27" spans="1:13" ht="12.75">
      <c r="A27" s="1159" t="s">
        <v>670</v>
      </c>
      <c r="B27" s="581" t="s">
        <v>660</v>
      </c>
      <c r="C27" s="584"/>
      <c r="D27" s="584"/>
      <c r="E27" s="584"/>
      <c r="F27" s="584"/>
      <c r="G27" s="584"/>
      <c r="H27" s="584"/>
      <c r="I27" s="584"/>
      <c r="J27" s="582">
        <v>28788</v>
      </c>
      <c r="K27" s="584">
        <v>58000</v>
      </c>
      <c r="L27" s="584">
        <v>46667</v>
      </c>
      <c r="M27" s="585">
        <f t="shared" si="0"/>
        <v>133455</v>
      </c>
    </row>
    <row r="28" spans="1:13" ht="12.75">
      <c r="A28" s="1152"/>
      <c r="B28" s="581" t="s">
        <v>661</v>
      </c>
      <c r="C28" s="584"/>
      <c r="D28" s="584"/>
      <c r="E28" s="584"/>
      <c r="F28" s="584"/>
      <c r="G28" s="584"/>
      <c r="H28" s="584"/>
      <c r="I28" s="584"/>
      <c r="J28" s="582"/>
      <c r="K28" s="584">
        <v>2228</v>
      </c>
      <c r="L28" s="584">
        <v>3098</v>
      </c>
      <c r="M28" s="585">
        <f t="shared" si="0"/>
        <v>5326</v>
      </c>
    </row>
    <row r="29" spans="1:13" ht="12.75">
      <c r="A29" s="1159" t="s">
        <v>671</v>
      </c>
      <c r="B29" s="581" t="s">
        <v>660</v>
      </c>
      <c r="C29" s="584"/>
      <c r="D29" s="584"/>
      <c r="E29" s="584"/>
      <c r="F29" s="584"/>
      <c r="G29" s="584"/>
      <c r="H29" s="584"/>
      <c r="I29" s="584"/>
      <c r="J29" s="582"/>
      <c r="K29" s="584">
        <v>43500</v>
      </c>
      <c r="L29" s="584">
        <v>46667</v>
      </c>
      <c r="M29" s="585">
        <f t="shared" si="0"/>
        <v>90167</v>
      </c>
    </row>
    <row r="30" spans="1:13" ht="12.75">
      <c r="A30" s="1152"/>
      <c r="B30" s="581" t="s">
        <v>661</v>
      </c>
      <c r="C30" s="584"/>
      <c r="D30" s="584"/>
      <c r="E30" s="584"/>
      <c r="F30" s="584"/>
      <c r="G30" s="584"/>
      <c r="H30" s="584"/>
      <c r="I30" s="584"/>
      <c r="J30" s="582"/>
      <c r="K30" s="584">
        <v>605</v>
      </c>
      <c r="L30" s="584">
        <v>1792</v>
      </c>
      <c r="M30" s="585">
        <f t="shared" si="0"/>
        <v>2397</v>
      </c>
    </row>
    <row r="31" spans="1:13" ht="12.75">
      <c r="A31" s="1153" t="s">
        <v>695</v>
      </c>
      <c r="B31" s="581" t="s">
        <v>660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>
        <v>35000</v>
      </c>
      <c r="M31" s="585">
        <f t="shared" si="0"/>
        <v>35000</v>
      </c>
    </row>
    <row r="32" spans="1:13" ht="12.75">
      <c r="A32" s="1152"/>
      <c r="B32" s="581" t="s">
        <v>661</v>
      </c>
      <c r="C32" s="584"/>
      <c r="D32" s="584"/>
      <c r="E32" s="584"/>
      <c r="F32" s="584"/>
      <c r="G32" s="584"/>
      <c r="H32" s="584"/>
      <c r="I32" s="584"/>
      <c r="J32" s="584"/>
      <c r="K32" s="584"/>
      <c r="L32" s="584">
        <v>487</v>
      </c>
      <c r="M32" s="585">
        <f t="shared" si="0"/>
        <v>487</v>
      </c>
    </row>
    <row r="33" spans="1:9" ht="15.75">
      <c r="A33" s="586"/>
      <c r="B33" s="586"/>
      <c r="C33" s="586"/>
      <c r="D33" s="586"/>
      <c r="E33" s="586"/>
      <c r="F33" s="586"/>
      <c r="G33" s="586"/>
      <c r="H33" s="587"/>
      <c r="I33" s="586"/>
    </row>
    <row r="34" spans="1:12" ht="12.75">
      <c r="A34" s="588" t="s">
        <v>672</v>
      </c>
      <c r="D34" s="579"/>
      <c r="F34" s="922"/>
      <c r="G34" s="589"/>
      <c r="H34" s="589"/>
      <c r="I34" s="589"/>
      <c r="J34" s="589"/>
      <c r="K34" s="589"/>
      <c r="L34" s="589"/>
    </row>
    <row r="35" spans="1:8" ht="12.75">
      <c r="A35" s="1150" t="s">
        <v>673</v>
      </c>
      <c r="B35" s="1149"/>
      <c r="C35" s="590" t="s">
        <v>662</v>
      </c>
      <c r="D35" s="591" t="s">
        <v>663</v>
      </c>
      <c r="E35" s="590" t="s">
        <v>664</v>
      </c>
      <c r="F35" s="591" t="s">
        <v>665</v>
      </c>
      <c r="G35" s="590" t="s">
        <v>666</v>
      </c>
      <c r="H35" s="600"/>
    </row>
    <row r="36" spans="1:8" ht="12.75">
      <c r="A36" s="1145" t="s">
        <v>674</v>
      </c>
      <c r="B36" s="1149"/>
      <c r="C36" s="584">
        <v>1479</v>
      </c>
      <c r="D36" s="593">
        <v>1479</v>
      </c>
      <c r="E36" s="584">
        <v>1479</v>
      </c>
      <c r="F36" s="593">
        <v>1479</v>
      </c>
      <c r="G36" s="584">
        <v>739</v>
      </c>
      <c r="H36" s="1083"/>
    </row>
    <row r="37" spans="1:8" ht="12.75">
      <c r="A37" s="1145" t="s">
        <v>675</v>
      </c>
      <c r="B37" s="1146"/>
      <c r="C37" s="584">
        <v>9931</v>
      </c>
      <c r="D37" s="595">
        <v>9931</v>
      </c>
      <c r="E37" s="584">
        <v>9931</v>
      </c>
      <c r="F37" s="593">
        <v>2483</v>
      </c>
      <c r="G37" s="584"/>
      <c r="H37" s="1083"/>
    </row>
    <row r="38" spans="1:8" ht="12.75">
      <c r="A38" s="592" t="s">
        <v>676</v>
      </c>
      <c r="B38" s="594"/>
      <c r="C38" s="584">
        <v>12127</v>
      </c>
      <c r="D38" s="595">
        <v>12127</v>
      </c>
      <c r="E38" s="584">
        <v>12127</v>
      </c>
      <c r="F38" s="593">
        <v>12127</v>
      </c>
      <c r="G38" s="584">
        <v>12126</v>
      </c>
      <c r="H38" s="1083"/>
    </row>
    <row r="39" spans="1:8" ht="12.75">
      <c r="A39" s="1145" t="s">
        <v>677</v>
      </c>
      <c r="B39" s="1146"/>
      <c r="C39" s="584">
        <v>3520</v>
      </c>
      <c r="D39" s="595">
        <v>3520</v>
      </c>
      <c r="E39" s="584">
        <v>1760</v>
      </c>
      <c r="F39" s="596"/>
      <c r="G39" s="584"/>
      <c r="H39" s="1083"/>
    </row>
    <row r="40" spans="1:8" ht="12.75">
      <c r="A40" s="1145" t="s">
        <v>678</v>
      </c>
      <c r="B40" s="1146"/>
      <c r="C40" s="584">
        <v>29314</v>
      </c>
      <c r="D40" s="595">
        <v>29314</v>
      </c>
      <c r="E40" s="584">
        <v>29314</v>
      </c>
      <c r="F40" s="596">
        <v>29314</v>
      </c>
      <c r="G40" s="584">
        <v>29314</v>
      </c>
      <c r="H40" s="1083"/>
    </row>
    <row r="42" spans="1:4" ht="12.75">
      <c r="A42" s="588" t="s">
        <v>679</v>
      </c>
      <c r="C42" s="579"/>
      <c r="D42" s="579"/>
    </row>
    <row r="43" spans="1:7" ht="12.75">
      <c r="A43" s="1150" t="s">
        <v>673</v>
      </c>
      <c r="B43" s="1149"/>
      <c r="C43" s="597" t="s">
        <v>662</v>
      </c>
      <c r="D43" s="591" t="s">
        <v>663</v>
      </c>
      <c r="E43" s="917"/>
      <c r="F43" s="600"/>
      <c r="G43" s="600"/>
    </row>
    <row r="44" spans="1:7" ht="12.75">
      <c r="A44" s="1145" t="s">
        <v>769</v>
      </c>
      <c r="B44" s="1149"/>
      <c r="C44" s="584">
        <v>153000</v>
      </c>
      <c r="D44" s="593">
        <v>33055</v>
      </c>
      <c r="E44" s="918"/>
      <c r="F44" s="598"/>
      <c r="G44" s="598"/>
    </row>
    <row r="45" spans="1:7" ht="12.75">
      <c r="A45" s="1145" t="s">
        <v>770</v>
      </c>
      <c r="B45" s="1146"/>
      <c r="C45" s="584">
        <v>70000</v>
      </c>
      <c r="D45" s="595">
        <v>252000</v>
      </c>
      <c r="E45" s="918"/>
      <c r="F45" s="598"/>
      <c r="G45" s="598"/>
    </row>
    <row r="46" spans="1:7" ht="12.75">
      <c r="A46" s="1145" t="s">
        <v>771</v>
      </c>
      <c r="B46" s="1146"/>
      <c r="C46" s="584">
        <v>100000</v>
      </c>
      <c r="D46" s="584">
        <v>464000</v>
      </c>
      <c r="E46" s="598"/>
      <c r="F46" s="598"/>
      <c r="G46" s="598"/>
    </row>
    <row r="47" spans="1:7" ht="12.75">
      <c r="A47" s="1145" t="s">
        <v>772</v>
      </c>
      <c r="B47" s="1146"/>
      <c r="C47" s="584">
        <v>110000</v>
      </c>
      <c r="D47" s="584">
        <v>567000</v>
      </c>
      <c r="E47" s="598"/>
      <c r="F47" s="598"/>
      <c r="G47" s="598"/>
    </row>
    <row r="48" spans="1:7" ht="12.75">
      <c r="A48" s="1145" t="s">
        <v>773</v>
      </c>
      <c r="B48" s="1146"/>
      <c r="C48" s="584">
        <v>140000</v>
      </c>
      <c r="D48" s="584">
        <v>422000</v>
      </c>
      <c r="E48" s="598"/>
      <c r="F48" s="598"/>
      <c r="G48" s="598"/>
    </row>
    <row r="50" ht="12.75">
      <c r="A50" s="588" t="s">
        <v>680</v>
      </c>
    </row>
    <row r="51" spans="1:9" ht="12.75">
      <c r="A51" s="1150" t="s">
        <v>970</v>
      </c>
      <c r="B51" s="1160"/>
      <c r="C51" s="919"/>
      <c r="D51" s="919"/>
      <c r="E51" s="919"/>
      <c r="F51" s="920"/>
      <c r="G51" s="921" t="s">
        <v>662</v>
      </c>
      <c r="H51" s="921" t="s">
        <v>663</v>
      </c>
      <c r="I51" s="921" t="s">
        <v>664</v>
      </c>
    </row>
    <row r="52" spans="1:9" ht="12.75">
      <c r="A52" s="1145" t="s">
        <v>774</v>
      </c>
      <c r="B52" s="1160"/>
      <c r="C52" s="1160"/>
      <c r="D52" s="1160"/>
      <c r="E52" s="1160"/>
      <c r="F52" s="1149"/>
      <c r="G52" s="584">
        <v>1028319</v>
      </c>
      <c r="H52" s="584">
        <v>1881339</v>
      </c>
      <c r="I52" s="584">
        <v>201440</v>
      </c>
    </row>
    <row r="53" spans="6:7" ht="12.75">
      <c r="F53" s="599"/>
      <c r="G53" s="599"/>
    </row>
    <row r="54" spans="1:5" ht="13.5" customHeight="1">
      <c r="A54" s="588" t="s">
        <v>681</v>
      </c>
      <c r="C54" s="579"/>
      <c r="D54" s="579"/>
      <c r="E54" s="579"/>
    </row>
    <row r="55" spans="1:7" ht="12.75">
      <c r="A55" s="1150" t="s">
        <v>970</v>
      </c>
      <c r="B55" s="1149"/>
      <c r="C55" s="597" t="s">
        <v>662</v>
      </c>
      <c r="D55" s="591" t="s">
        <v>663</v>
      </c>
      <c r="E55" s="597" t="s">
        <v>664</v>
      </c>
      <c r="F55" s="590" t="s">
        <v>665</v>
      </c>
      <c r="G55" s="590" t="s">
        <v>666</v>
      </c>
    </row>
    <row r="56" spans="1:8" ht="12.75">
      <c r="A56" s="1145" t="s">
        <v>682</v>
      </c>
      <c r="B56" s="1146"/>
      <c r="C56" s="584">
        <v>2500</v>
      </c>
      <c r="D56" s="595">
        <v>2500</v>
      </c>
      <c r="E56" s="584">
        <v>2500</v>
      </c>
      <c r="F56" s="584"/>
      <c r="G56" s="584"/>
      <c r="H56" s="601"/>
    </row>
    <row r="57" spans="1:7" ht="12.75">
      <c r="A57" s="1145" t="s">
        <v>683</v>
      </c>
      <c r="B57" s="1146"/>
      <c r="C57" s="584">
        <v>500</v>
      </c>
      <c r="D57" s="595">
        <v>500</v>
      </c>
      <c r="E57" s="584">
        <v>500</v>
      </c>
      <c r="F57" s="584"/>
      <c r="G57" s="584"/>
    </row>
    <row r="58" spans="1:7" ht="12.75">
      <c r="A58" s="1145" t="s">
        <v>828</v>
      </c>
      <c r="B58" s="1146"/>
      <c r="C58" s="584">
        <v>5000</v>
      </c>
      <c r="D58" s="595">
        <v>5000</v>
      </c>
      <c r="E58" s="584">
        <v>5000</v>
      </c>
      <c r="F58" s="584"/>
      <c r="G58" s="584"/>
    </row>
    <row r="59" spans="1:7" ht="12.75">
      <c r="A59" s="1145" t="s">
        <v>684</v>
      </c>
      <c r="B59" s="1146"/>
      <c r="C59" s="584">
        <v>3000</v>
      </c>
      <c r="D59" s="595">
        <v>3000</v>
      </c>
      <c r="E59" s="584">
        <v>3000</v>
      </c>
      <c r="F59" s="584"/>
      <c r="G59" s="584"/>
    </row>
    <row r="60" spans="1:7" ht="12.75">
      <c r="A60" s="1145" t="s">
        <v>685</v>
      </c>
      <c r="B60" s="1146"/>
      <c r="C60" s="584">
        <v>3000</v>
      </c>
      <c r="D60" s="595">
        <v>3000</v>
      </c>
      <c r="E60" s="584">
        <v>3000</v>
      </c>
      <c r="F60" s="584"/>
      <c r="G60" s="584"/>
    </row>
    <row r="61" spans="1:7" ht="12.75">
      <c r="A61" s="1145" t="s">
        <v>686</v>
      </c>
      <c r="B61" s="1146"/>
      <c r="C61" s="584">
        <v>1500</v>
      </c>
      <c r="D61" s="595">
        <v>1500</v>
      </c>
      <c r="E61" s="584">
        <v>1500</v>
      </c>
      <c r="F61" s="584"/>
      <c r="G61" s="584"/>
    </row>
    <row r="62" spans="1:7" ht="12.75">
      <c r="A62" s="1145" t="s">
        <v>952</v>
      </c>
      <c r="B62" s="1146"/>
      <c r="C62" s="584">
        <v>150000</v>
      </c>
      <c r="D62" s="595">
        <v>150000</v>
      </c>
      <c r="E62" s="584"/>
      <c r="F62" s="584"/>
      <c r="G62" s="584"/>
    </row>
    <row r="63" spans="1:7" ht="12.75">
      <c r="A63" s="1145" t="s">
        <v>775</v>
      </c>
      <c r="B63" s="1146"/>
      <c r="C63" s="584">
        <v>312420</v>
      </c>
      <c r="D63" s="595">
        <v>312420</v>
      </c>
      <c r="E63" s="584"/>
      <c r="F63" s="584"/>
      <c r="G63" s="584"/>
    </row>
    <row r="64" spans="1:7" ht="12.75">
      <c r="A64" s="1145" t="s">
        <v>776</v>
      </c>
      <c r="B64" s="1146"/>
      <c r="C64" s="584">
        <v>2154</v>
      </c>
      <c r="D64" s="595">
        <v>1346</v>
      </c>
      <c r="E64" s="584"/>
      <c r="F64" s="584"/>
      <c r="G64" s="584"/>
    </row>
    <row r="65" spans="1:7" ht="12.75">
      <c r="A65" s="1145" t="s">
        <v>777</v>
      </c>
      <c r="B65" s="1146"/>
      <c r="C65" s="584">
        <v>4231</v>
      </c>
      <c r="D65" s="595">
        <v>769</v>
      </c>
      <c r="E65" s="584"/>
      <c r="F65" s="584"/>
      <c r="G65" s="584"/>
    </row>
    <row r="66" spans="1:7" ht="12.75">
      <c r="A66" s="1145" t="s">
        <v>778</v>
      </c>
      <c r="B66" s="1146"/>
      <c r="C66" s="584">
        <v>3950</v>
      </c>
      <c r="D66" s="595">
        <v>3950</v>
      </c>
      <c r="E66" s="584"/>
      <c r="F66" s="584"/>
      <c r="G66" s="584"/>
    </row>
    <row r="67" spans="1:7" ht="12.75">
      <c r="A67" s="1145" t="s">
        <v>779</v>
      </c>
      <c r="B67" s="1146"/>
      <c r="C67" s="584">
        <v>786</v>
      </c>
      <c r="D67" s="595">
        <v>214</v>
      </c>
      <c r="E67" s="584"/>
      <c r="F67" s="584"/>
      <c r="G67" s="584"/>
    </row>
    <row r="68" spans="1:7" ht="12.75">
      <c r="A68" s="1145" t="s">
        <v>780</v>
      </c>
      <c r="B68" s="1146"/>
      <c r="C68" s="584">
        <v>3846</v>
      </c>
      <c r="D68" s="595">
        <v>1154</v>
      </c>
      <c r="E68" s="584"/>
      <c r="F68" s="584"/>
      <c r="G68" s="584"/>
    </row>
    <row r="69" spans="1:7" ht="12.75">
      <c r="A69" s="1145" t="s">
        <v>604</v>
      </c>
      <c r="B69" s="1146"/>
      <c r="C69" s="584">
        <v>2692</v>
      </c>
      <c r="D69" s="595">
        <v>808</v>
      </c>
      <c r="E69" s="584"/>
      <c r="F69" s="584"/>
      <c r="G69" s="584"/>
    </row>
    <row r="70" spans="1:7" ht="12.75">
      <c r="A70" s="1145" t="s">
        <v>781</v>
      </c>
      <c r="B70" s="1146"/>
      <c r="C70" s="584">
        <v>769</v>
      </c>
      <c r="D70" s="595">
        <v>231</v>
      </c>
      <c r="E70" s="584"/>
      <c r="F70" s="584"/>
      <c r="G70" s="584"/>
    </row>
    <row r="71" spans="1:7" ht="12.75">
      <c r="A71" s="1145" t="s">
        <v>782</v>
      </c>
      <c r="B71" s="1146"/>
      <c r="C71" s="584">
        <v>2031</v>
      </c>
      <c r="D71" s="595">
        <v>369</v>
      </c>
      <c r="E71" s="584"/>
      <c r="F71" s="584"/>
      <c r="G71" s="584"/>
    </row>
    <row r="72" spans="1:7" ht="12.75">
      <c r="A72" s="1145" t="s">
        <v>783</v>
      </c>
      <c r="B72" s="1146"/>
      <c r="C72" s="584">
        <v>17594</v>
      </c>
      <c r="D72" s="595">
        <v>26400</v>
      </c>
      <c r="E72" s="584"/>
      <c r="F72" s="584"/>
      <c r="G72" s="584"/>
    </row>
    <row r="73" spans="1:7" ht="12.75">
      <c r="A73" s="1145" t="s">
        <v>784</v>
      </c>
      <c r="B73" s="1146"/>
      <c r="C73" s="584">
        <v>2000</v>
      </c>
      <c r="D73" s="595">
        <v>8000</v>
      </c>
      <c r="E73" s="584">
        <v>6000</v>
      </c>
      <c r="F73" s="584"/>
      <c r="G73" s="584"/>
    </row>
    <row r="74" spans="1:7" ht="12.75">
      <c r="A74" s="1145" t="s">
        <v>785</v>
      </c>
      <c r="B74" s="1146"/>
      <c r="C74" s="584">
        <v>200000</v>
      </c>
      <c r="D74" s="595">
        <v>100000</v>
      </c>
      <c r="E74" s="584">
        <v>100000</v>
      </c>
      <c r="F74" s="584">
        <v>100000</v>
      </c>
      <c r="G74" s="584">
        <v>100000</v>
      </c>
    </row>
    <row r="75" spans="1:7" ht="12.75">
      <c r="A75" s="1145" t="s">
        <v>786</v>
      </c>
      <c r="B75" s="1146"/>
      <c r="C75" s="584">
        <v>40000</v>
      </c>
      <c r="D75" s="595">
        <v>60000</v>
      </c>
      <c r="E75" s="584">
        <v>60000</v>
      </c>
      <c r="F75" s="584"/>
      <c r="G75" s="584"/>
    </row>
  </sheetData>
  <sheetProtection/>
  <mergeCells count="61">
    <mergeCell ref="A39:B39"/>
    <mergeCell ref="A44:B44"/>
    <mergeCell ref="A45:B45"/>
    <mergeCell ref="A43:B43"/>
    <mergeCell ref="A40:B40"/>
    <mergeCell ref="A47:B47"/>
    <mergeCell ref="A46:B46"/>
    <mergeCell ref="A57:B57"/>
    <mergeCell ref="A58:B58"/>
    <mergeCell ref="A55:B55"/>
    <mergeCell ref="A48:B48"/>
    <mergeCell ref="A19:A20"/>
    <mergeCell ref="F8:F10"/>
    <mergeCell ref="I8:I10"/>
    <mergeCell ref="A15:A16"/>
    <mergeCell ref="C8:C10"/>
    <mergeCell ref="D8:D10"/>
    <mergeCell ref="E8:E10"/>
    <mergeCell ref="A60:B60"/>
    <mergeCell ref="A56:B56"/>
    <mergeCell ref="A51:B51"/>
    <mergeCell ref="A59:B59"/>
    <mergeCell ref="A52:F52"/>
    <mergeCell ref="A31:A32"/>
    <mergeCell ref="A21:A22"/>
    <mergeCell ref="A23:A24"/>
    <mergeCell ref="A25:A26"/>
    <mergeCell ref="A27:A28"/>
    <mergeCell ref="A29:A3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J8:J10"/>
    <mergeCell ref="A67:B67"/>
    <mergeCell ref="A68:B68"/>
    <mergeCell ref="A63:B63"/>
    <mergeCell ref="A64:B64"/>
    <mergeCell ref="A65:B65"/>
    <mergeCell ref="A62:B62"/>
    <mergeCell ref="A61:B61"/>
    <mergeCell ref="H8:H10"/>
    <mergeCell ref="A66:B66"/>
    <mergeCell ref="A37:B37"/>
    <mergeCell ref="A36:B36"/>
    <mergeCell ref="A35:B35"/>
    <mergeCell ref="A11:A12"/>
    <mergeCell ref="A13:A14"/>
    <mergeCell ref="A17:A18"/>
    <mergeCell ref="A73:B73"/>
    <mergeCell ref="A74:B74"/>
    <mergeCell ref="A75:B75"/>
    <mergeCell ref="A69:B69"/>
    <mergeCell ref="A70:B70"/>
    <mergeCell ref="A71:B71"/>
    <mergeCell ref="A72:B72"/>
  </mergeCells>
  <printOptions/>
  <pageMargins left="0.1968503937007874" right="0.1968503937007874" top="0.3937007874015748" bottom="0.3937007874015748" header="0.5118110236220472" footer="0.5118110236220472"/>
  <pageSetup firstPageNumber="54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46">
      <selection activeCell="I55" sqref="I55"/>
    </sheetView>
  </sheetViews>
  <sheetFormatPr defaultColWidth="9.00390625" defaultRowHeight="12.75"/>
  <cols>
    <col min="1" max="1" width="6.75390625" style="923" customWidth="1"/>
    <col min="2" max="2" width="10.125" style="923" customWidth="1"/>
    <col min="3" max="3" width="35.00390625" style="923" customWidth="1"/>
    <col min="4" max="4" width="10.625" style="923" customWidth="1"/>
    <col min="5" max="7" width="9.125" style="923" customWidth="1"/>
    <col min="8" max="8" width="17.375" style="923" customWidth="1"/>
    <col min="9" max="9" width="11.375" style="923" customWidth="1"/>
    <col min="10" max="16384" width="9.125" style="923" customWidth="1"/>
  </cols>
  <sheetData>
    <row r="1" spans="1:9" ht="12.75">
      <c r="A1" s="1193" t="s">
        <v>787</v>
      </c>
      <c r="B1" s="1193"/>
      <c r="C1" s="1193"/>
      <c r="D1" s="1193"/>
      <c r="E1" s="1193"/>
      <c r="F1" s="1193"/>
      <c r="G1" s="1193"/>
      <c r="H1" s="1193"/>
      <c r="I1" s="1193"/>
    </row>
    <row r="2" ht="16.5" customHeight="1"/>
    <row r="3" spans="1:9" ht="14.25">
      <c r="A3" s="1194" t="s">
        <v>795</v>
      </c>
      <c r="B3" s="1194"/>
      <c r="C3" s="1194"/>
      <c r="D3" s="1194"/>
      <c r="E3" s="1194"/>
      <c r="F3" s="1194"/>
      <c r="G3" s="1194"/>
      <c r="H3" s="1194"/>
      <c r="I3" s="1194"/>
    </row>
    <row r="4" spans="1:9" ht="14.25">
      <c r="A4" s="924"/>
      <c r="B4" s="924"/>
      <c r="C4" s="924"/>
      <c r="D4" s="924"/>
      <c r="E4" s="924"/>
      <c r="F4" s="924"/>
      <c r="G4" s="924"/>
      <c r="H4" s="924"/>
      <c r="I4" s="924"/>
    </row>
    <row r="5" spans="1:9" ht="9.75" customHeight="1">
      <c r="A5" s="924"/>
      <c r="B5" s="924"/>
      <c r="C5" s="924"/>
      <c r="D5" s="924"/>
      <c r="E5" s="924"/>
      <c r="F5" s="924"/>
      <c r="G5" s="924"/>
      <c r="H5" s="924"/>
      <c r="I5" s="924"/>
    </row>
    <row r="6" spans="4:9" ht="12.75">
      <c r="D6" s="925"/>
      <c r="E6" s="925"/>
      <c r="F6" s="925"/>
      <c r="G6" s="925"/>
      <c r="H6" s="925"/>
      <c r="I6" s="926" t="s">
        <v>1017</v>
      </c>
    </row>
    <row r="7" spans="1:9" ht="24.75" customHeight="1">
      <c r="A7" s="1197" t="s">
        <v>17</v>
      </c>
      <c r="B7" s="1199" t="s">
        <v>970</v>
      </c>
      <c r="C7" s="1200"/>
      <c r="D7" s="1199" t="s">
        <v>788</v>
      </c>
      <c r="E7" s="1203"/>
      <c r="F7" s="1203"/>
      <c r="G7" s="1203"/>
      <c r="H7" s="1200"/>
      <c r="I7" s="1195" t="s">
        <v>551</v>
      </c>
    </row>
    <row r="8" spans="1:9" ht="25.5" customHeight="1">
      <c r="A8" s="1198"/>
      <c r="B8" s="1201"/>
      <c r="C8" s="1202"/>
      <c r="D8" s="1201"/>
      <c r="E8" s="1204"/>
      <c r="F8" s="1204"/>
      <c r="G8" s="1204"/>
      <c r="H8" s="1202"/>
      <c r="I8" s="1196"/>
    </row>
    <row r="9" spans="1:9" ht="13.5" customHeight="1">
      <c r="A9" s="1167" t="s">
        <v>971</v>
      </c>
      <c r="B9" s="1172" t="s">
        <v>789</v>
      </c>
      <c r="C9" s="1173"/>
      <c r="D9" s="1167" t="s">
        <v>56</v>
      </c>
      <c r="E9" s="927" t="s">
        <v>597</v>
      </c>
      <c r="F9" s="928"/>
      <c r="G9" s="928"/>
      <c r="H9" s="929"/>
      <c r="I9" s="930"/>
    </row>
    <row r="10" spans="1:9" ht="13.5" customHeight="1">
      <c r="A10" s="1168"/>
      <c r="B10" s="1172"/>
      <c r="C10" s="1173"/>
      <c r="D10" s="1192"/>
      <c r="E10" s="934" t="s">
        <v>549</v>
      </c>
      <c r="F10" s="931"/>
      <c r="G10" s="931"/>
      <c r="H10" s="932"/>
      <c r="I10" s="933"/>
    </row>
    <row r="11" spans="1:9" ht="13.5" customHeight="1">
      <c r="A11" s="1168"/>
      <c r="B11" s="1174"/>
      <c r="C11" s="1175"/>
      <c r="D11" s="1167" t="s">
        <v>57</v>
      </c>
      <c r="E11" s="927" t="s">
        <v>58</v>
      </c>
      <c r="F11" s="928"/>
      <c r="G11" s="928"/>
      <c r="H11" s="929"/>
      <c r="I11" s="930"/>
    </row>
    <row r="12" spans="1:9" ht="13.5" customHeight="1">
      <c r="A12" s="1168"/>
      <c r="B12" s="1174"/>
      <c r="C12" s="1175"/>
      <c r="D12" s="1165"/>
      <c r="E12" s="934" t="s">
        <v>790</v>
      </c>
      <c r="F12" s="935"/>
      <c r="G12" s="935"/>
      <c r="H12" s="936"/>
      <c r="I12" s="937"/>
    </row>
    <row r="13" spans="1:9" ht="13.5" customHeight="1">
      <c r="A13" s="1168"/>
      <c r="B13" s="1174"/>
      <c r="C13" s="1175"/>
      <c r="D13" s="1165"/>
      <c r="E13" s="934" t="s">
        <v>59</v>
      </c>
      <c r="F13" s="935"/>
      <c r="G13" s="935"/>
      <c r="H13" s="936"/>
      <c r="I13" s="937">
        <v>5600</v>
      </c>
    </row>
    <row r="14" spans="1:9" ht="13.5" customHeight="1">
      <c r="A14" s="1168"/>
      <c r="B14" s="1174"/>
      <c r="C14" s="1175"/>
      <c r="D14" s="1165"/>
      <c r="E14" s="934" t="s">
        <v>791</v>
      </c>
      <c r="F14" s="935"/>
      <c r="G14" s="935"/>
      <c r="H14" s="936"/>
      <c r="I14" s="937"/>
    </row>
    <row r="15" spans="1:9" ht="13.5" customHeight="1">
      <c r="A15" s="1168"/>
      <c r="B15" s="1174"/>
      <c r="C15" s="1175"/>
      <c r="D15" s="1165"/>
      <c r="E15" s="934" t="s">
        <v>792</v>
      </c>
      <c r="F15" s="935"/>
      <c r="G15" s="935"/>
      <c r="H15" s="936"/>
      <c r="I15" s="937"/>
    </row>
    <row r="16" spans="1:9" ht="13.5" customHeight="1" thickBot="1">
      <c r="A16" s="1169"/>
      <c r="B16" s="1176"/>
      <c r="C16" s="1177"/>
      <c r="D16" s="1178"/>
      <c r="E16" s="938" t="s">
        <v>206</v>
      </c>
      <c r="F16" s="939"/>
      <c r="G16" s="939"/>
      <c r="H16" s="940"/>
      <c r="I16" s="941"/>
    </row>
    <row r="17" spans="1:9" ht="13.5" customHeight="1">
      <c r="A17" s="1164" t="s">
        <v>972</v>
      </c>
      <c r="B17" s="1190" t="s">
        <v>793</v>
      </c>
      <c r="C17" s="1206"/>
      <c r="D17" s="1164" t="s">
        <v>56</v>
      </c>
      <c r="E17" s="927" t="s">
        <v>597</v>
      </c>
      <c r="F17" s="928"/>
      <c r="G17" s="928"/>
      <c r="H17" s="929"/>
      <c r="I17" s="942"/>
    </row>
    <row r="18" spans="1:9" ht="13.5" customHeight="1">
      <c r="A18" s="1205"/>
      <c r="B18" s="1207"/>
      <c r="C18" s="1208"/>
      <c r="D18" s="1192"/>
      <c r="E18" s="934" t="s">
        <v>549</v>
      </c>
      <c r="F18" s="931"/>
      <c r="G18" s="931"/>
      <c r="H18" s="932"/>
      <c r="I18" s="933"/>
    </row>
    <row r="19" spans="1:9" ht="13.5" customHeight="1">
      <c r="A19" s="1205"/>
      <c r="B19" s="1207"/>
      <c r="C19" s="1208"/>
      <c r="D19" s="1167" t="s">
        <v>57</v>
      </c>
      <c r="E19" s="927" t="s">
        <v>58</v>
      </c>
      <c r="F19" s="928"/>
      <c r="G19" s="928"/>
      <c r="H19" s="929"/>
      <c r="I19" s="930"/>
    </row>
    <row r="20" spans="1:9" ht="13.5" customHeight="1">
      <c r="A20" s="1205"/>
      <c r="B20" s="1207"/>
      <c r="C20" s="1208"/>
      <c r="D20" s="1165"/>
      <c r="E20" s="934" t="s">
        <v>790</v>
      </c>
      <c r="F20" s="935"/>
      <c r="G20" s="935"/>
      <c r="H20" s="936"/>
      <c r="I20" s="937"/>
    </row>
    <row r="21" spans="1:9" ht="13.5" customHeight="1">
      <c r="A21" s="1205"/>
      <c r="B21" s="1207"/>
      <c r="C21" s="1208"/>
      <c r="D21" s="1165"/>
      <c r="E21" s="934" t="s">
        <v>59</v>
      </c>
      <c r="F21" s="935"/>
      <c r="G21" s="935"/>
      <c r="H21" s="936"/>
      <c r="I21" s="937">
        <v>2000</v>
      </c>
    </row>
    <row r="22" spans="1:9" ht="13.5" customHeight="1">
      <c r="A22" s="1205"/>
      <c r="B22" s="1207"/>
      <c r="C22" s="1208"/>
      <c r="D22" s="1165"/>
      <c r="E22" s="1089" t="s">
        <v>605</v>
      </c>
      <c r="F22" s="1090"/>
      <c r="G22" s="1090"/>
      <c r="H22" s="1091"/>
      <c r="I22" s="1092">
        <v>2000</v>
      </c>
    </row>
    <row r="23" spans="1:9" ht="13.5" customHeight="1">
      <c r="A23" s="1205"/>
      <c r="B23" s="1207"/>
      <c r="C23" s="1208"/>
      <c r="D23" s="1165"/>
      <c r="E23" s="934" t="s">
        <v>791</v>
      </c>
      <c r="F23" s="935"/>
      <c r="G23" s="935"/>
      <c r="H23" s="936"/>
      <c r="I23" s="937"/>
    </row>
    <row r="24" spans="1:9" ht="13.5" customHeight="1">
      <c r="A24" s="1205"/>
      <c r="B24" s="1207"/>
      <c r="C24" s="1208"/>
      <c r="D24" s="1165"/>
      <c r="E24" s="934" t="s">
        <v>792</v>
      </c>
      <c r="F24" s="935"/>
      <c r="G24" s="935"/>
      <c r="H24" s="936"/>
      <c r="I24" s="937"/>
    </row>
    <row r="25" spans="1:9" ht="13.5" customHeight="1" thickBot="1">
      <c r="A25" s="1205"/>
      <c r="B25" s="1207"/>
      <c r="C25" s="1208"/>
      <c r="D25" s="1165"/>
      <c r="E25" s="938" t="s">
        <v>206</v>
      </c>
      <c r="F25" s="939"/>
      <c r="G25" s="939"/>
      <c r="H25" s="940"/>
      <c r="I25" s="937"/>
    </row>
    <row r="26" spans="1:9" ht="13.5" customHeight="1">
      <c r="A26" s="1164" t="s">
        <v>973</v>
      </c>
      <c r="B26" s="1190" t="s">
        <v>794</v>
      </c>
      <c r="C26" s="1191"/>
      <c r="D26" s="1164" t="s">
        <v>56</v>
      </c>
      <c r="E26" s="934" t="s">
        <v>597</v>
      </c>
      <c r="F26" s="935"/>
      <c r="G26" s="935"/>
      <c r="H26" s="936"/>
      <c r="I26" s="942"/>
    </row>
    <row r="27" spans="1:9" ht="13.5" customHeight="1">
      <c r="A27" s="1168"/>
      <c r="B27" s="1172"/>
      <c r="C27" s="1173"/>
      <c r="D27" s="1192"/>
      <c r="E27" s="934" t="s">
        <v>549</v>
      </c>
      <c r="F27" s="931"/>
      <c r="G27" s="931"/>
      <c r="H27" s="932"/>
      <c r="I27" s="933">
        <v>96000</v>
      </c>
    </row>
    <row r="28" spans="1:9" ht="13.5" customHeight="1">
      <c r="A28" s="1168"/>
      <c r="B28" s="1174"/>
      <c r="C28" s="1175"/>
      <c r="D28" s="1167" t="s">
        <v>57</v>
      </c>
      <c r="E28" s="927" t="s">
        <v>58</v>
      </c>
      <c r="F28" s="928"/>
      <c r="G28" s="928"/>
      <c r="H28" s="929"/>
      <c r="I28" s="930"/>
    </row>
    <row r="29" spans="1:9" ht="13.5" customHeight="1">
      <c r="A29" s="1168"/>
      <c r="B29" s="1174"/>
      <c r="C29" s="1175"/>
      <c r="D29" s="1165"/>
      <c r="E29" s="934" t="s">
        <v>790</v>
      </c>
      <c r="F29" s="935"/>
      <c r="G29" s="935"/>
      <c r="H29" s="936"/>
      <c r="I29" s="937"/>
    </row>
    <row r="30" spans="1:9" ht="13.5" customHeight="1">
      <c r="A30" s="1168"/>
      <c r="B30" s="1174"/>
      <c r="C30" s="1175"/>
      <c r="D30" s="1165"/>
      <c r="E30" s="934" t="s">
        <v>59</v>
      </c>
      <c r="F30" s="935"/>
      <c r="G30" s="935"/>
      <c r="H30" s="936"/>
      <c r="I30" s="937"/>
    </row>
    <row r="31" spans="1:9" ht="13.5" customHeight="1">
      <c r="A31" s="1168"/>
      <c r="B31" s="1174"/>
      <c r="C31" s="1175"/>
      <c r="D31" s="1165"/>
      <c r="E31" s="934" t="s">
        <v>791</v>
      </c>
      <c r="F31" s="935"/>
      <c r="G31" s="935"/>
      <c r="H31" s="936"/>
      <c r="I31" s="937"/>
    </row>
    <row r="32" spans="1:9" ht="13.5" customHeight="1">
      <c r="A32" s="1168"/>
      <c r="B32" s="1174"/>
      <c r="C32" s="1175"/>
      <c r="D32" s="1165"/>
      <c r="E32" s="934" t="s">
        <v>792</v>
      </c>
      <c r="F32" s="935"/>
      <c r="G32" s="935"/>
      <c r="H32" s="936"/>
      <c r="I32" s="937"/>
    </row>
    <row r="33" spans="1:9" ht="13.5" customHeight="1">
      <c r="A33" s="1168"/>
      <c r="B33" s="1174"/>
      <c r="C33" s="1175"/>
      <c r="D33" s="1165"/>
      <c r="E33" s="934" t="s">
        <v>205</v>
      </c>
      <c r="F33" s="935"/>
      <c r="G33" s="935"/>
      <c r="H33" s="936"/>
      <c r="I33" s="937">
        <v>176000</v>
      </c>
    </row>
    <row r="34" spans="1:9" ht="13.5" customHeight="1" thickBot="1">
      <c r="A34" s="1169"/>
      <c r="B34" s="1176"/>
      <c r="C34" s="1177"/>
      <c r="D34" s="1178"/>
      <c r="E34" s="1085" t="s">
        <v>605</v>
      </c>
      <c r="F34" s="939"/>
      <c r="G34" s="939"/>
      <c r="H34" s="940"/>
      <c r="I34" s="1088">
        <v>35200</v>
      </c>
    </row>
    <row r="35" spans="1:9" ht="13.5" customHeight="1">
      <c r="A35" s="1164" t="s">
        <v>974</v>
      </c>
      <c r="B35" s="1190" t="s">
        <v>796</v>
      </c>
      <c r="C35" s="1191"/>
      <c r="D35" s="1164" t="s">
        <v>56</v>
      </c>
      <c r="E35" s="927" t="s">
        <v>597</v>
      </c>
      <c r="F35" s="928"/>
      <c r="G35" s="928"/>
      <c r="H35" s="929"/>
      <c r="I35" s="942"/>
    </row>
    <row r="36" spans="1:9" ht="13.5" customHeight="1">
      <c r="A36" s="1168"/>
      <c r="B36" s="1172"/>
      <c r="C36" s="1173"/>
      <c r="D36" s="1192"/>
      <c r="E36" s="934" t="s">
        <v>549</v>
      </c>
      <c r="F36" s="931"/>
      <c r="G36" s="931"/>
      <c r="H36" s="932"/>
      <c r="I36" s="933">
        <v>145479</v>
      </c>
    </row>
    <row r="37" spans="1:9" ht="13.5" customHeight="1">
      <c r="A37" s="1168"/>
      <c r="B37" s="1174"/>
      <c r="C37" s="1175"/>
      <c r="D37" s="1167" t="s">
        <v>57</v>
      </c>
      <c r="E37" s="927" t="s">
        <v>58</v>
      </c>
      <c r="F37" s="928"/>
      <c r="G37" s="928"/>
      <c r="H37" s="929"/>
      <c r="I37" s="930"/>
    </row>
    <row r="38" spans="1:9" ht="13.5" customHeight="1">
      <c r="A38" s="1168"/>
      <c r="B38" s="1174"/>
      <c r="C38" s="1175"/>
      <c r="D38" s="1165"/>
      <c r="E38" s="934" t="s">
        <v>790</v>
      </c>
      <c r="F38" s="935"/>
      <c r="G38" s="935"/>
      <c r="H38" s="936"/>
      <c r="I38" s="937"/>
    </row>
    <row r="39" spans="1:9" ht="13.5" customHeight="1">
      <c r="A39" s="1168"/>
      <c r="B39" s="1174"/>
      <c r="C39" s="1175"/>
      <c r="D39" s="1165"/>
      <c r="E39" s="934" t="s">
        <v>59</v>
      </c>
      <c r="F39" s="935"/>
      <c r="G39" s="935"/>
      <c r="H39" s="936"/>
      <c r="I39" s="937"/>
    </row>
    <row r="40" spans="1:9" ht="13.5" customHeight="1">
      <c r="A40" s="1168"/>
      <c r="B40" s="1174"/>
      <c r="C40" s="1175"/>
      <c r="D40" s="1165"/>
      <c r="E40" s="934" t="s">
        <v>791</v>
      </c>
      <c r="F40" s="935"/>
      <c r="G40" s="935"/>
      <c r="H40" s="936"/>
      <c r="I40" s="937"/>
    </row>
    <row r="41" spans="1:9" ht="13.5" customHeight="1">
      <c r="A41" s="1168"/>
      <c r="B41" s="1174"/>
      <c r="C41" s="1175"/>
      <c r="D41" s="1165"/>
      <c r="E41" s="934" t="s">
        <v>792</v>
      </c>
      <c r="F41" s="935"/>
      <c r="G41" s="935"/>
      <c r="H41" s="936"/>
      <c r="I41" s="937"/>
    </row>
    <row r="42" spans="1:9" ht="13.5" customHeight="1">
      <c r="A42" s="1168"/>
      <c r="B42" s="1174"/>
      <c r="C42" s="1175"/>
      <c r="D42" s="1165"/>
      <c r="E42" s="934" t="s">
        <v>205</v>
      </c>
      <c r="F42" s="935"/>
      <c r="G42" s="935"/>
      <c r="H42" s="936"/>
      <c r="I42" s="937">
        <v>148170</v>
      </c>
    </row>
    <row r="43" spans="1:9" ht="13.5" customHeight="1" thickBot="1">
      <c r="A43" s="1169"/>
      <c r="B43" s="1176"/>
      <c r="C43" s="1177"/>
      <c r="D43" s="1178"/>
      <c r="E43" s="1085" t="s">
        <v>605</v>
      </c>
      <c r="F43" s="1086"/>
      <c r="G43" s="1086"/>
      <c r="H43" s="1087"/>
      <c r="I43" s="1088">
        <v>2691</v>
      </c>
    </row>
    <row r="44" spans="1:9" ht="13.5" customHeight="1">
      <c r="A44" s="1164" t="s">
        <v>975</v>
      </c>
      <c r="B44" s="1190" t="s">
        <v>797</v>
      </c>
      <c r="C44" s="1191"/>
      <c r="D44" s="1164" t="s">
        <v>56</v>
      </c>
      <c r="E44" s="927" t="s">
        <v>597</v>
      </c>
      <c r="F44" s="928"/>
      <c r="G44" s="928"/>
      <c r="H44" s="929"/>
      <c r="I44" s="942"/>
    </row>
    <row r="45" spans="1:9" ht="13.5" customHeight="1">
      <c r="A45" s="1168"/>
      <c r="B45" s="1172"/>
      <c r="C45" s="1173"/>
      <c r="D45" s="1192"/>
      <c r="E45" s="934" t="s">
        <v>549</v>
      </c>
      <c r="F45" s="931"/>
      <c r="G45" s="931"/>
      <c r="H45" s="932"/>
      <c r="I45" s="933">
        <v>1000000</v>
      </c>
    </row>
    <row r="46" spans="1:9" ht="13.5" customHeight="1">
      <c r="A46" s="1168"/>
      <c r="B46" s="1174"/>
      <c r="C46" s="1175"/>
      <c r="D46" s="1167" t="s">
        <v>57</v>
      </c>
      <c r="E46" s="927" t="s">
        <v>58</v>
      </c>
      <c r="F46" s="928"/>
      <c r="G46" s="928"/>
      <c r="H46" s="929"/>
      <c r="I46" s="930"/>
    </row>
    <row r="47" spans="1:9" ht="13.5" customHeight="1">
      <c r="A47" s="1168"/>
      <c r="B47" s="1174"/>
      <c r="C47" s="1175"/>
      <c r="D47" s="1165"/>
      <c r="E47" s="934" t="s">
        <v>790</v>
      </c>
      <c r="F47" s="935"/>
      <c r="G47" s="935"/>
      <c r="H47" s="936"/>
      <c r="I47" s="937"/>
    </row>
    <row r="48" spans="1:9" ht="13.5" customHeight="1">
      <c r="A48" s="1168"/>
      <c r="B48" s="1174"/>
      <c r="C48" s="1175"/>
      <c r="D48" s="1165"/>
      <c r="E48" s="934" t="s">
        <v>59</v>
      </c>
      <c r="F48" s="935"/>
      <c r="G48" s="935"/>
      <c r="H48" s="936"/>
      <c r="I48" s="937"/>
    </row>
    <row r="49" spans="1:9" ht="13.5" customHeight="1">
      <c r="A49" s="1168"/>
      <c r="B49" s="1174"/>
      <c r="C49" s="1175"/>
      <c r="D49" s="1165"/>
      <c r="E49" s="934" t="s">
        <v>791</v>
      </c>
      <c r="F49" s="935"/>
      <c r="G49" s="935"/>
      <c r="H49" s="936"/>
      <c r="I49" s="937"/>
    </row>
    <row r="50" spans="1:9" ht="13.5" customHeight="1">
      <c r="A50" s="1168"/>
      <c r="B50" s="1174"/>
      <c r="C50" s="1175"/>
      <c r="D50" s="1165"/>
      <c r="E50" s="934" t="s">
        <v>792</v>
      </c>
      <c r="F50" s="935"/>
      <c r="G50" s="935"/>
      <c r="H50" s="936"/>
      <c r="I50" s="937"/>
    </row>
    <row r="51" spans="1:9" ht="13.5" customHeight="1">
      <c r="A51" s="1168"/>
      <c r="B51" s="1174"/>
      <c r="C51" s="1175"/>
      <c r="D51" s="1165"/>
      <c r="E51" s="934" t="s">
        <v>205</v>
      </c>
      <c r="F51" s="935"/>
      <c r="G51" s="935"/>
      <c r="H51" s="936"/>
      <c r="I51" s="937">
        <v>1176000</v>
      </c>
    </row>
    <row r="52" spans="1:9" ht="15.75" customHeight="1" thickBot="1">
      <c r="A52" s="1169"/>
      <c r="B52" s="1176"/>
      <c r="C52" s="1177"/>
      <c r="D52" s="1178"/>
      <c r="E52" s="1085" t="s">
        <v>606</v>
      </c>
      <c r="F52" s="1086"/>
      <c r="G52" s="1086"/>
      <c r="H52" s="1087"/>
      <c r="I52" s="1088">
        <v>176000</v>
      </c>
    </row>
    <row r="53" spans="1:9" ht="15.75" customHeight="1">
      <c r="A53" s="1167" t="s">
        <v>476</v>
      </c>
      <c r="B53" s="1170" t="s">
        <v>798</v>
      </c>
      <c r="C53" s="1171"/>
      <c r="D53" s="1164" t="s">
        <v>56</v>
      </c>
      <c r="E53" s="927" t="s">
        <v>597</v>
      </c>
      <c r="F53" s="928"/>
      <c r="G53" s="928"/>
      <c r="H53" s="929"/>
      <c r="I53" s="942"/>
    </row>
    <row r="54" spans="1:9" ht="15.75" customHeight="1">
      <c r="A54" s="1168"/>
      <c r="B54" s="1172"/>
      <c r="C54" s="1173"/>
      <c r="D54" s="1165"/>
      <c r="E54" s="934" t="s">
        <v>549</v>
      </c>
      <c r="F54" s="935"/>
      <c r="G54" s="935"/>
      <c r="H54" s="936"/>
      <c r="I54" s="937">
        <v>843654</v>
      </c>
    </row>
    <row r="55" spans="1:9" ht="15.75" customHeight="1">
      <c r="A55" s="1168"/>
      <c r="B55" s="1172"/>
      <c r="C55" s="1173"/>
      <c r="D55" s="1166"/>
      <c r="E55" s="1161" t="s">
        <v>799</v>
      </c>
      <c r="F55" s="1162"/>
      <c r="G55" s="1162"/>
      <c r="H55" s="1163"/>
      <c r="I55" s="937">
        <v>184665</v>
      </c>
    </row>
    <row r="56" spans="1:9" ht="15.75" customHeight="1">
      <c r="A56" s="1168"/>
      <c r="B56" s="1174"/>
      <c r="C56" s="1175"/>
      <c r="D56" s="1167" t="s">
        <v>57</v>
      </c>
      <c r="E56" s="927" t="s">
        <v>58</v>
      </c>
      <c r="F56" s="928"/>
      <c r="G56" s="928"/>
      <c r="H56" s="929"/>
      <c r="I56" s="930"/>
    </row>
    <row r="57" spans="1:9" ht="15.75" customHeight="1">
      <c r="A57" s="1168"/>
      <c r="B57" s="1174"/>
      <c r="C57" s="1175"/>
      <c r="D57" s="1165"/>
      <c r="E57" s="934" t="s">
        <v>790</v>
      </c>
      <c r="F57" s="935"/>
      <c r="G57" s="935"/>
      <c r="H57" s="936"/>
      <c r="I57" s="937"/>
    </row>
    <row r="58" spans="1:9" ht="15.75" customHeight="1">
      <c r="A58" s="1168"/>
      <c r="B58" s="1174"/>
      <c r="C58" s="1175"/>
      <c r="D58" s="1165"/>
      <c r="E58" s="934" t="s">
        <v>59</v>
      </c>
      <c r="F58" s="935"/>
      <c r="G58" s="935"/>
      <c r="H58" s="936"/>
      <c r="I58" s="937"/>
    </row>
    <row r="59" spans="1:9" ht="15.75" customHeight="1">
      <c r="A59" s="1168"/>
      <c r="B59" s="1174"/>
      <c r="C59" s="1175"/>
      <c r="D59" s="1165"/>
      <c r="E59" s="934" t="s">
        <v>791</v>
      </c>
      <c r="F59" s="935"/>
      <c r="G59" s="935"/>
      <c r="H59" s="936"/>
      <c r="I59" s="937"/>
    </row>
    <row r="60" spans="1:9" ht="15.75" customHeight="1">
      <c r="A60" s="1168"/>
      <c r="B60" s="1174"/>
      <c r="C60" s="1175"/>
      <c r="D60" s="1165"/>
      <c r="E60" s="934" t="s">
        <v>792</v>
      </c>
      <c r="F60" s="935"/>
      <c r="G60" s="935"/>
      <c r="H60" s="936"/>
      <c r="I60" s="937"/>
    </row>
    <row r="61" spans="1:9" ht="15.75" customHeight="1" thickBot="1">
      <c r="A61" s="1169"/>
      <c r="B61" s="1176"/>
      <c r="C61" s="1177"/>
      <c r="D61" s="1178"/>
      <c r="E61" s="938" t="s">
        <v>205</v>
      </c>
      <c r="F61" s="939"/>
      <c r="G61" s="939"/>
      <c r="H61" s="940"/>
      <c r="I61" s="941">
        <v>1028319</v>
      </c>
    </row>
    <row r="62" spans="1:9" ht="13.5" customHeight="1">
      <c r="A62" s="1179"/>
      <c r="B62" s="1182" t="s">
        <v>1009</v>
      </c>
      <c r="C62" s="1183"/>
      <c r="D62" s="1164" t="s">
        <v>56</v>
      </c>
      <c r="E62" s="927" t="s">
        <v>597</v>
      </c>
      <c r="F62" s="928"/>
      <c r="G62" s="928"/>
      <c r="H62" s="929"/>
      <c r="I62" s="943"/>
    </row>
    <row r="63" spans="1:9" ht="13.5" customHeight="1">
      <c r="A63" s="1180"/>
      <c r="B63" s="1184"/>
      <c r="C63" s="1185"/>
      <c r="D63" s="1165"/>
      <c r="E63" s="934" t="s">
        <v>549</v>
      </c>
      <c r="F63" s="935"/>
      <c r="G63" s="935"/>
      <c r="H63" s="936"/>
      <c r="I63" s="949">
        <f>SUM(I18+I36+I10+I27+I54+I45)</f>
        <v>2085133</v>
      </c>
    </row>
    <row r="64" spans="1:9" ht="13.5" customHeight="1">
      <c r="A64" s="1180"/>
      <c r="B64" s="1184"/>
      <c r="C64" s="1185"/>
      <c r="D64" s="1166"/>
      <c r="E64" s="1161" t="s">
        <v>799</v>
      </c>
      <c r="F64" s="1162"/>
      <c r="G64" s="1162"/>
      <c r="H64" s="1163"/>
      <c r="I64" s="949">
        <f>SUM(I55)</f>
        <v>184665</v>
      </c>
    </row>
    <row r="65" spans="1:9" ht="13.5" customHeight="1">
      <c r="A65" s="1180"/>
      <c r="B65" s="1186"/>
      <c r="C65" s="1187"/>
      <c r="D65" s="1167" t="s">
        <v>57</v>
      </c>
      <c r="E65" s="927" t="s">
        <v>58</v>
      </c>
      <c r="F65" s="928"/>
      <c r="G65" s="928"/>
      <c r="H65" s="929"/>
      <c r="I65" s="944"/>
    </row>
    <row r="66" spans="1:9" ht="13.5" customHeight="1">
      <c r="A66" s="1180"/>
      <c r="B66" s="1186"/>
      <c r="C66" s="1187"/>
      <c r="D66" s="1165"/>
      <c r="E66" s="934" t="s">
        <v>790</v>
      </c>
      <c r="F66" s="935"/>
      <c r="G66" s="935"/>
      <c r="H66" s="936"/>
      <c r="I66" s="945"/>
    </row>
    <row r="67" spans="1:9" ht="13.5" customHeight="1">
      <c r="A67" s="1180"/>
      <c r="B67" s="1186"/>
      <c r="C67" s="1187"/>
      <c r="D67" s="1165"/>
      <c r="E67" s="934" t="s">
        <v>59</v>
      </c>
      <c r="F67" s="935"/>
      <c r="G67" s="935"/>
      <c r="H67" s="936"/>
      <c r="I67" s="945">
        <f>SUM(I13+I30)</f>
        <v>5600</v>
      </c>
    </row>
    <row r="68" spans="1:9" ht="13.5" customHeight="1">
      <c r="A68" s="1180"/>
      <c r="B68" s="1186"/>
      <c r="C68" s="1187"/>
      <c r="D68" s="1165"/>
      <c r="E68" s="934" t="s">
        <v>791</v>
      </c>
      <c r="F68" s="935"/>
      <c r="G68" s="935"/>
      <c r="H68" s="936"/>
      <c r="I68" s="937"/>
    </row>
    <row r="69" spans="1:9" ht="13.5" customHeight="1">
      <c r="A69" s="1180"/>
      <c r="B69" s="1186"/>
      <c r="C69" s="1187"/>
      <c r="D69" s="1165"/>
      <c r="E69" s="934" t="s">
        <v>792</v>
      </c>
      <c r="F69" s="935"/>
      <c r="G69" s="935"/>
      <c r="H69" s="936"/>
      <c r="I69" s="937"/>
    </row>
    <row r="70" spans="1:9" ht="13.5" customHeight="1">
      <c r="A70" s="1180"/>
      <c r="B70" s="1186"/>
      <c r="C70" s="1187"/>
      <c r="D70" s="1165"/>
      <c r="E70" s="934" t="s">
        <v>205</v>
      </c>
      <c r="F70" s="935"/>
      <c r="G70" s="935"/>
      <c r="H70" s="936"/>
      <c r="I70" s="949">
        <f>SUM(I61+I51+I42+I33)</f>
        <v>2528489</v>
      </c>
    </row>
    <row r="71" spans="1:9" ht="13.5" customHeight="1" thickBot="1">
      <c r="A71" s="1181"/>
      <c r="B71" s="1188"/>
      <c r="C71" s="1189"/>
      <c r="D71" s="1178"/>
      <c r="E71" s="938" t="s">
        <v>206</v>
      </c>
      <c r="F71" s="939"/>
      <c r="G71" s="939"/>
      <c r="H71" s="940"/>
      <c r="I71" s="946">
        <f>SUM(I25)</f>
        <v>0</v>
      </c>
    </row>
  </sheetData>
  <mergeCells count="36">
    <mergeCell ref="A35:A43"/>
    <mergeCell ref="B35:C43"/>
    <mergeCell ref="D35:D36"/>
    <mergeCell ref="D37:D43"/>
    <mergeCell ref="D17:D18"/>
    <mergeCell ref="D19:D25"/>
    <mergeCell ref="A17:A25"/>
    <mergeCell ref="B17:C25"/>
    <mergeCell ref="A1:I1"/>
    <mergeCell ref="A3:I3"/>
    <mergeCell ref="I7:I8"/>
    <mergeCell ref="A7:A8"/>
    <mergeCell ref="B7:C8"/>
    <mergeCell ref="D7:H8"/>
    <mergeCell ref="D9:D10"/>
    <mergeCell ref="D11:D16"/>
    <mergeCell ref="A9:A16"/>
    <mergeCell ref="B9:C16"/>
    <mergeCell ref="A26:A34"/>
    <mergeCell ref="B26:C34"/>
    <mergeCell ref="D26:D27"/>
    <mergeCell ref="D28:D34"/>
    <mergeCell ref="A44:A52"/>
    <mergeCell ref="B44:C52"/>
    <mergeCell ref="D44:D45"/>
    <mergeCell ref="D46:D52"/>
    <mergeCell ref="E55:H55"/>
    <mergeCell ref="D62:D64"/>
    <mergeCell ref="E64:H64"/>
    <mergeCell ref="A53:A61"/>
    <mergeCell ref="B53:C61"/>
    <mergeCell ref="D56:D61"/>
    <mergeCell ref="D53:D55"/>
    <mergeCell ref="A62:A71"/>
    <mergeCell ref="B62:C71"/>
    <mergeCell ref="D65:D71"/>
  </mergeCells>
  <printOptions/>
  <pageMargins left="1.3779527559055118" right="1.3779527559055118" top="0.7086614173228347" bottom="0" header="0.5118110236220472" footer="0.11811023622047245"/>
  <pageSetup firstPageNumber="56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N76"/>
  <sheetViews>
    <sheetView workbookViewId="0" topLeftCell="A16">
      <selection activeCell="B75" sqref="B75:D76"/>
    </sheetView>
  </sheetViews>
  <sheetFormatPr defaultColWidth="9.00390625" defaultRowHeight="12.75"/>
  <cols>
    <col min="1" max="1" width="4.75390625" style="502" customWidth="1"/>
    <col min="2" max="2" width="14.125" style="502" customWidth="1"/>
    <col min="3" max="3" width="13.875" style="502" customWidth="1"/>
    <col min="4" max="4" width="14.125" style="502" customWidth="1"/>
    <col min="5" max="5" width="13.125" style="502" customWidth="1"/>
    <col min="6" max="10" width="12.25390625" style="502" customWidth="1"/>
    <col min="11" max="16384" width="9.125" style="502" customWidth="1"/>
  </cols>
  <sheetData>
    <row r="2" spans="2:10" ht="12.75">
      <c r="B2" s="1231" t="s">
        <v>460</v>
      </c>
      <c r="C2" s="1231"/>
      <c r="D2" s="1231"/>
      <c r="E2" s="1231"/>
      <c r="F2" s="1231"/>
      <c r="G2" s="1231"/>
      <c r="H2" s="1231"/>
      <c r="I2" s="1231"/>
      <c r="J2" s="1231"/>
    </row>
    <row r="4" spans="2:14" ht="12.75">
      <c r="B4" s="1229" t="s">
        <v>461</v>
      </c>
      <c r="C4" s="1230"/>
      <c r="D4" s="1230"/>
      <c r="E4" s="1230"/>
      <c r="F4" s="1230"/>
      <c r="G4" s="1230"/>
      <c r="H4" s="1230"/>
      <c r="I4" s="1230"/>
      <c r="J4" s="1230"/>
      <c r="K4" s="505"/>
      <c r="L4" s="505"/>
      <c r="M4" s="505"/>
      <c r="N4" s="505"/>
    </row>
    <row r="5" spans="2:14" ht="12.75">
      <c r="B5" s="503"/>
      <c r="C5" s="504"/>
      <c r="D5" s="504"/>
      <c r="E5" s="504"/>
      <c r="F5" s="504"/>
      <c r="G5" s="504"/>
      <c r="H5" s="504"/>
      <c r="I5" s="504"/>
      <c r="J5" s="504"/>
      <c r="K5" s="505"/>
      <c r="L5" s="505"/>
      <c r="M5" s="505"/>
      <c r="N5" s="505"/>
    </row>
    <row r="6" spans="2:14" ht="12.75">
      <c r="B6" s="503"/>
      <c r="C6" s="504"/>
      <c r="D6" s="504"/>
      <c r="E6" s="504"/>
      <c r="F6" s="504"/>
      <c r="G6" s="504"/>
      <c r="H6" s="504"/>
      <c r="I6" s="504"/>
      <c r="J6" s="504"/>
      <c r="K6" s="505"/>
      <c r="L6" s="505"/>
      <c r="M6" s="505"/>
      <c r="N6" s="505"/>
    </row>
    <row r="7" ht="12.75">
      <c r="A7" s="506"/>
    </row>
    <row r="8" spans="1:10" ht="12.75">
      <c r="A8" s="1240" t="s">
        <v>462</v>
      </c>
      <c r="B8" s="1244" t="s">
        <v>463</v>
      </c>
      <c r="C8" s="1245"/>
      <c r="D8" s="1246"/>
      <c r="E8" s="1232" t="s">
        <v>464</v>
      </c>
      <c r="F8" s="1236" t="s">
        <v>465</v>
      </c>
      <c r="G8" s="1237"/>
      <c r="H8" s="1243"/>
      <c r="I8" s="1243"/>
      <c r="J8" s="507"/>
    </row>
    <row r="9" spans="1:10" ht="12.75">
      <c r="A9" s="1241"/>
      <c r="B9" s="1247"/>
      <c r="C9" s="1248"/>
      <c r="D9" s="1249"/>
      <c r="E9" s="1227"/>
      <c r="F9" s="1236" t="s">
        <v>466</v>
      </c>
      <c r="G9" s="1237"/>
      <c r="H9" s="1236" t="s">
        <v>467</v>
      </c>
      <c r="I9" s="1238"/>
      <c r="J9" s="1227" t="s">
        <v>468</v>
      </c>
    </row>
    <row r="10" spans="1:10" ht="12.75" customHeight="1">
      <c r="A10" s="1241"/>
      <c r="B10" s="1247"/>
      <c r="C10" s="1248"/>
      <c r="D10" s="1249"/>
      <c r="E10" s="1227"/>
      <c r="F10" s="1233" t="s">
        <v>469</v>
      </c>
      <c r="G10" s="1234" t="s">
        <v>470</v>
      </c>
      <c r="H10" s="1233" t="s">
        <v>469</v>
      </c>
      <c r="I10" s="1234" t="s">
        <v>470</v>
      </c>
      <c r="J10" s="1227"/>
    </row>
    <row r="11" spans="1:10" ht="12.75">
      <c r="A11" s="1242"/>
      <c r="B11" s="1250"/>
      <c r="C11" s="1235"/>
      <c r="D11" s="1251"/>
      <c r="E11" s="1228"/>
      <c r="F11" s="1228"/>
      <c r="G11" s="1235"/>
      <c r="H11" s="1228"/>
      <c r="I11" s="1235"/>
      <c r="J11" s="1228"/>
    </row>
    <row r="12" spans="1:10" ht="12.75">
      <c r="A12" s="1239"/>
      <c r="B12" s="1211" t="s">
        <v>471</v>
      </c>
      <c r="C12" s="1212"/>
      <c r="D12" s="1213"/>
      <c r="E12" s="1217"/>
      <c r="F12" s="1217"/>
      <c r="G12" s="1217"/>
      <c r="H12" s="1217"/>
      <c r="I12" s="1217"/>
      <c r="J12" s="1217"/>
    </row>
    <row r="13" spans="1:10" ht="12.75">
      <c r="A13" s="1220"/>
      <c r="B13" s="1214"/>
      <c r="C13" s="1215"/>
      <c r="D13" s="1216"/>
      <c r="E13" s="1218"/>
      <c r="F13" s="1218"/>
      <c r="G13" s="1218"/>
      <c r="H13" s="1218"/>
      <c r="I13" s="1218"/>
      <c r="J13" s="1218"/>
    </row>
    <row r="14" spans="1:10" ht="12.75">
      <c r="A14" s="1219" t="s">
        <v>971</v>
      </c>
      <c r="B14" s="1221" t="s">
        <v>472</v>
      </c>
      <c r="C14" s="1222"/>
      <c r="D14" s="1223"/>
      <c r="E14" s="1217">
        <f>SUM(F14:J15)</f>
        <v>17</v>
      </c>
      <c r="F14" s="1217">
        <v>15</v>
      </c>
      <c r="G14" s="1217"/>
      <c r="H14" s="1217">
        <v>2</v>
      </c>
      <c r="I14" s="1217"/>
      <c r="J14" s="1217"/>
    </row>
    <row r="15" spans="1:10" ht="12.75">
      <c r="A15" s="1220"/>
      <c r="B15" s="1224"/>
      <c r="C15" s="1225"/>
      <c r="D15" s="1226"/>
      <c r="E15" s="1218"/>
      <c r="F15" s="1218"/>
      <c r="G15" s="1218"/>
      <c r="H15" s="1218"/>
      <c r="I15" s="1218"/>
      <c r="J15" s="1218"/>
    </row>
    <row r="16" spans="1:10" ht="12.75">
      <c r="A16" s="1239" t="s">
        <v>972</v>
      </c>
      <c r="B16" s="1221" t="s">
        <v>473</v>
      </c>
      <c r="C16" s="1222"/>
      <c r="D16" s="1223"/>
      <c r="E16" s="1217">
        <f>SUM(F16:J17)</f>
        <v>3</v>
      </c>
      <c r="F16" s="1217">
        <v>3</v>
      </c>
      <c r="G16" s="1217"/>
      <c r="H16" s="1217"/>
      <c r="I16" s="1217"/>
      <c r="J16" s="1217"/>
    </row>
    <row r="17" spans="1:10" ht="12.75">
      <c r="A17" s="1220"/>
      <c r="B17" s="1224"/>
      <c r="C17" s="1225"/>
      <c r="D17" s="1226"/>
      <c r="E17" s="1218"/>
      <c r="F17" s="1218"/>
      <c r="G17" s="1218"/>
      <c r="H17" s="1218"/>
      <c r="I17" s="1218"/>
      <c r="J17" s="1218"/>
    </row>
    <row r="18" spans="1:10" ht="12.75">
      <c r="A18" s="1239" t="s">
        <v>973</v>
      </c>
      <c r="B18" s="1221" t="s">
        <v>474</v>
      </c>
      <c r="C18" s="1222"/>
      <c r="D18" s="1223"/>
      <c r="E18" s="1217">
        <f>SUM(F18:J19)</f>
        <v>15</v>
      </c>
      <c r="F18" s="1217">
        <v>13</v>
      </c>
      <c r="G18" s="1217"/>
      <c r="H18" s="1217">
        <v>2</v>
      </c>
      <c r="I18" s="1217"/>
      <c r="J18" s="1217"/>
    </row>
    <row r="19" spans="1:10" ht="12.75">
      <c r="A19" s="1220"/>
      <c r="B19" s="1224"/>
      <c r="C19" s="1225"/>
      <c r="D19" s="1226"/>
      <c r="E19" s="1218"/>
      <c r="F19" s="1218"/>
      <c r="G19" s="1218"/>
      <c r="H19" s="1218"/>
      <c r="I19" s="1218"/>
      <c r="J19" s="1218"/>
    </row>
    <row r="20" spans="1:10" ht="12.75">
      <c r="A20" s="1219" t="s">
        <v>974</v>
      </c>
      <c r="B20" s="1221" t="s">
        <v>475</v>
      </c>
      <c r="C20" s="1222"/>
      <c r="D20" s="1223"/>
      <c r="E20" s="1217">
        <f>SUM(F20:J21)</f>
        <v>32</v>
      </c>
      <c r="F20" s="1217">
        <v>31</v>
      </c>
      <c r="G20" s="1217"/>
      <c r="H20" s="1217">
        <v>1</v>
      </c>
      <c r="I20" s="1217"/>
      <c r="J20" s="1217"/>
    </row>
    <row r="21" spans="1:10" ht="12.75">
      <c r="A21" s="1220"/>
      <c r="B21" s="1224"/>
      <c r="C21" s="1225"/>
      <c r="D21" s="1226"/>
      <c r="E21" s="1218"/>
      <c r="F21" s="1218"/>
      <c r="G21" s="1218"/>
      <c r="H21" s="1218"/>
      <c r="I21" s="1218"/>
      <c r="J21" s="1218"/>
    </row>
    <row r="22" spans="1:10" ht="12.75">
      <c r="A22" s="1239" t="s">
        <v>975</v>
      </c>
      <c r="B22" s="1221" t="s">
        <v>525</v>
      </c>
      <c r="C22" s="1222"/>
      <c r="D22" s="1223"/>
      <c r="E22" s="1217">
        <f>SUM(F22:J23)</f>
        <v>20</v>
      </c>
      <c r="F22" s="1217">
        <v>18</v>
      </c>
      <c r="G22" s="1217"/>
      <c r="H22" s="1217">
        <v>2</v>
      </c>
      <c r="I22" s="1217"/>
      <c r="J22" s="1217"/>
    </row>
    <row r="23" spans="1:10" ht="12.75">
      <c r="A23" s="1220"/>
      <c r="B23" s="1224"/>
      <c r="C23" s="1225"/>
      <c r="D23" s="1226"/>
      <c r="E23" s="1218"/>
      <c r="F23" s="1218"/>
      <c r="G23" s="1218"/>
      <c r="H23" s="1218"/>
      <c r="I23" s="1218"/>
      <c r="J23" s="1218"/>
    </row>
    <row r="24" spans="1:10" ht="12.75">
      <c r="A24" s="1219" t="s">
        <v>476</v>
      </c>
      <c r="B24" s="1221" t="s">
        <v>478</v>
      </c>
      <c r="C24" s="1222"/>
      <c r="D24" s="1223"/>
      <c r="E24" s="1217">
        <f>SUM(F24:J25)</f>
        <v>10</v>
      </c>
      <c r="F24" s="1217">
        <v>9</v>
      </c>
      <c r="G24" s="1217"/>
      <c r="H24" s="1217">
        <v>1</v>
      </c>
      <c r="I24" s="1217"/>
      <c r="J24" s="1217"/>
    </row>
    <row r="25" spans="1:10" ht="12.75">
      <c r="A25" s="1220"/>
      <c r="B25" s="1224"/>
      <c r="C25" s="1225"/>
      <c r="D25" s="1226"/>
      <c r="E25" s="1218"/>
      <c r="F25" s="1218"/>
      <c r="G25" s="1218"/>
      <c r="H25" s="1218"/>
      <c r="I25" s="1218"/>
      <c r="J25" s="1218"/>
    </row>
    <row r="26" spans="1:10" ht="12.75">
      <c r="A26" s="1239" t="s">
        <v>477</v>
      </c>
      <c r="B26" s="1221" t="s">
        <v>480</v>
      </c>
      <c r="C26" s="1222"/>
      <c r="D26" s="1223"/>
      <c r="E26" s="1217">
        <f>SUM(F26:J27)</f>
        <v>22</v>
      </c>
      <c r="F26" s="1217">
        <v>21</v>
      </c>
      <c r="G26" s="1217">
        <v>1</v>
      </c>
      <c r="H26" s="1217"/>
      <c r="I26" s="1217"/>
      <c r="J26" s="1217"/>
    </row>
    <row r="27" spans="1:10" ht="12.75">
      <c r="A27" s="1220"/>
      <c r="B27" s="1224"/>
      <c r="C27" s="1225"/>
      <c r="D27" s="1226"/>
      <c r="E27" s="1218"/>
      <c r="F27" s="1218"/>
      <c r="G27" s="1218"/>
      <c r="H27" s="1218"/>
      <c r="I27" s="1218"/>
      <c r="J27" s="1218"/>
    </row>
    <row r="28" spans="1:10" ht="12.75">
      <c r="A28" s="1239" t="s">
        <v>479</v>
      </c>
      <c r="B28" s="1221" t="s">
        <v>482</v>
      </c>
      <c r="C28" s="1222"/>
      <c r="D28" s="1223"/>
      <c r="E28" s="1217">
        <f>SUM(F28:J29)</f>
        <v>26</v>
      </c>
      <c r="F28" s="1217">
        <v>25</v>
      </c>
      <c r="G28" s="1217"/>
      <c r="H28" s="1217">
        <v>1</v>
      </c>
      <c r="I28" s="1217"/>
      <c r="J28" s="1217"/>
    </row>
    <row r="29" spans="1:10" ht="12.75">
      <c r="A29" s="1220"/>
      <c r="B29" s="1224"/>
      <c r="C29" s="1225"/>
      <c r="D29" s="1226"/>
      <c r="E29" s="1218"/>
      <c r="F29" s="1218"/>
      <c r="G29" s="1218"/>
      <c r="H29" s="1218"/>
      <c r="I29" s="1218"/>
      <c r="J29" s="1218"/>
    </row>
    <row r="30" spans="1:10" ht="12.75">
      <c r="A30" s="1219" t="s">
        <v>481</v>
      </c>
      <c r="B30" s="1221" t="s">
        <v>484</v>
      </c>
      <c r="C30" s="1222"/>
      <c r="D30" s="1223"/>
      <c r="E30" s="1217">
        <f>SUM(F30:J31)</f>
        <v>33</v>
      </c>
      <c r="F30" s="1217">
        <v>20</v>
      </c>
      <c r="G30" s="1217"/>
      <c r="H30" s="1217">
        <v>13</v>
      </c>
      <c r="I30" s="1217"/>
      <c r="J30" s="1217"/>
    </row>
    <row r="31" spans="1:10" ht="12.75">
      <c r="A31" s="1220"/>
      <c r="B31" s="1224"/>
      <c r="C31" s="1225"/>
      <c r="D31" s="1226"/>
      <c r="E31" s="1218"/>
      <c r="F31" s="1218"/>
      <c r="G31" s="1218"/>
      <c r="H31" s="1218"/>
      <c r="I31" s="1218"/>
      <c r="J31" s="1218"/>
    </row>
    <row r="32" spans="1:10" ht="12.75">
      <c r="A32" s="1239" t="s">
        <v>483</v>
      </c>
      <c r="B32" s="1221" t="s">
        <v>486</v>
      </c>
      <c r="C32" s="1222"/>
      <c r="D32" s="1223"/>
      <c r="E32" s="1217">
        <f>SUM(F32:J33)</f>
        <v>2</v>
      </c>
      <c r="F32" s="1217"/>
      <c r="G32" s="1217"/>
      <c r="H32" s="1217">
        <v>2</v>
      </c>
      <c r="I32" s="1217"/>
      <c r="J32" s="1217"/>
    </row>
    <row r="33" spans="1:10" ht="12.75">
      <c r="A33" s="1220"/>
      <c r="B33" s="1224"/>
      <c r="C33" s="1225"/>
      <c r="D33" s="1226"/>
      <c r="E33" s="1218"/>
      <c r="F33" s="1218"/>
      <c r="G33" s="1218"/>
      <c r="H33" s="1218"/>
      <c r="I33" s="1218"/>
      <c r="J33" s="1218"/>
    </row>
    <row r="34" spans="1:10" ht="12.75">
      <c r="A34" s="1219" t="s">
        <v>485</v>
      </c>
      <c r="B34" s="1221" t="s">
        <v>488</v>
      </c>
      <c r="C34" s="1222"/>
      <c r="D34" s="1223"/>
      <c r="E34" s="1217">
        <f>SUM(F34:J35)</f>
        <v>38</v>
      </c>
      <c r="F34" s="1217">
        <v>38</v>
      </c>
      <c r="G34" s="1217"/>
      <c r="H34" s="1217"/>
      <c r="I34" s="1217"/>
      <c r="J34" s="1217"/>
    </row>
    <row r="35" spans="1:10" ht="12.75">
      <c r="A35" s="1220"/>
      <c r="B35" s="1224"/>
      <c r="C35" s="1225"/>
      <c r="D35" s="1226"/>
      <c r="E35" s="1218"/>
      <c r="F35" s="1218"/>
      <c r="G35" s="1218"/>
      <c r="H35" s="1218"/>
      <c r="I35" s="1218"/>
      <c r="J35" s="1218"/>
    </row>
    <row r="36" spans="1:10" ht="12.75">
      <c r="A36" s="1219"/>
      <c r="B36" s="1211" t="s">
        <v>948</v>
      </c>
      <c r="C36" s="1212"/>
      <c r="D36" s="1213"/>
      <c r="E36" s="1209">
        <f>SUM(E14:E35)</f>
        <v>218</v>
      </c>
      <c r="F36" s="1209">
        <f>SUM(F14:F35)</f>
        <v>193</v>
      </c>
      <c r="G36" s="1209">
        <f>SUM(G14:G35)</f>
        <v>1</v>
      </c>
      <c r="H36" s="1209">
        <f>SUM(H14:H35)</f>
        <v>24</v>
      </c>
      <c r="I36" s="1209">
        <f>SUM(I14:I35)</f>
        <v>0</v>
      </c>
      <c r="J36" s="1209"/>
    </row>
    <row r="37" spans="1:10" ht="12.75">
      <c r="A37" s="1220"/>
      <c r="B37" s="1214"/>
      <c r="C37" s="1215"/>
      <c r="D37" s="1216"/>
      <c r="E37" s="1210"/>
      <c r="F37" s="1210"/>
      <c r="G37" s="1210"/>
      <c r="H37" s="1210"/>
      <c r="I37" s="1210"/>
      <c r="J37" s="1210"/>
    </row>
    <row r="38" spans="1:10" ht="12.75">
      <c r="A38" s="1239" t="s">
        <v>487</v>
      </c>
      <c r="B38" s="1211" t="s">
        <v>8</v>
      </c>
      <c r="C38" s="1212"/>
      <c r="D38" s="1213"/>
      <c r="E38" s="1209">
        <f>SUM(F38:J39)</f>
        <v>45</v>
      </c>
      <c r="F38" s="1209">
        <v>36</v>
      </c>
      <c r="G38" s="1209"/>
      <c r="H38" s="1209">
        <v>9</v>
      </c>
      <c r="I38" s="1209"/>
      <c r="J38" s="1209"/>
    </row>
    <row r="39" spans="1:10" ht="12.75">
      <c r="A39" s="1220"/>
      <c r="B39" s="1214"/>
      <c r="C39" s="1215"/>
      <c r="D39" s="1216"/>
      <c r="E39" s="1210"/>
      <c r="F39" s="1210"/>
      <c r="G39" s="1210"/>
      <c r="H39" s="1210"/>
      <c r="I39" s="1210"/>
      <c r="J39" s="1210"/>
    </row>
    <row r="40" spans="1:10" ht="12.75">
      <c r="A40" s="509"/>
      <c r="B40" s="508"/>
      <c r="C40" s="508"/>
      <c r="D40" s="508"/>
      <c r="E40" s="510"/>
      <c r="F40" s="510"/>
      <c r="G40" s="510"/>
      <c r="H40" s="510"/>
      <c r="I40" s="510"/>
      <c r="J40" s="510"/>
    </row>
    <row r="41" spans="1:10" ht="12.75">
      <c r="A41" s="511"/>
      <c r="B41" s="512"/>
      <c r="C41" s="512"/>
      <c r="D41" s="512"/>
      <c r="E41" s="513"/>
      <c r="F41" s="513"/>
      <c r="G41" s="513"/>
      <c r="H41" s="513"/>
      <c r="I41" s="513"/>
      <c r="J41" s="513"/>
    </row>
    <row r="42" spans="1:10" ht="12.75">
      <c r="A42" s="511"/>
      <c r="B42" s="512"/>
      <c r="C42" s="512"/>
      <c r="D42" s="512"/>
      <c r="E42" s="513"/>
      <c r="F42" s="513"/>
      <c r="G42" s="513"/>
      <c r="H42" s="513"/>
      <c r="I42" s="513"/>
      <c r="J42" s="513"/>
    </row>
    <row r="43" spans="1:10" ht="12.75">
      <c r="A43" s="511"/>
      <c r="B43" s="512"/>
      <c r="C43" s="512"/>
      <c r="D43" s="512"/>
      <c r="E43" s="513"/>
      <c r="F43" s="513"/>
      <c r="G43" s="513"/>
      <c r="H43" s="513"/>
      <c r="I43" s="513"/>
      <c r="J43" s="513"/>
    </row>
    <row r="44" spans="1:10" ht="12.75">
      <c r="A44" s="511"/>
      <c r="B44" s="512"/>
      <c r="C44" s="512"/>
      <c r="D44" s="512"/>
      <c r="E44" s="513"/>
      <c r="F44" s="513"/>
      <c r="G44" s="513"/>
      <c r="H44" s="513"/>
      <c r="I44" s="513"/>
      <c r="J44" s="513"/>
    </row>
    <row r="45" spans="1:10" ht="12.75">
      <c r="A45" s="511"/>
      <c r="B45" s="512"/>
      <c r="C45" s="512"/>
      <c r="D45" s="512"/>
      <c r="E45" s="513"/>
      <c r="F45" s="513"/>
      <c r="G45" s="513"/>
      <c r="H45" s="513"/>
      <c r="I45" s="513"/>
      <c r="J45" s="513"/>
    </row>
    <row r="46" spans="1:10" ht="12.75">
      <c r="A46" s="511"/>
      <c r="B46" s="512"/>
      <c r="C46" s="512"/>
      <c r="D46" s="512"/>
      <c r="E46" s="513"/>
      <c r="F46" s="513"/>
      <c r="G46" s="513"/>
      <c r="H46" s="513"/>
      <c r="I46" s="513"/>
      <c r="J46" s="513"/>
    </row>
    <row r="47" spans="1:10" ht="12.75">
      <c r="A47" s="1239" t="s">
        <v>719</v>
      </c>
      <c r="B47" s="1221" t="s">
        <v>490</v>
      </c>
      <c r="C47" s="1222"/>
      <c r="D47" s="1223"/>
      <c r="E47" s="1217">
        <v>31</v>
      </c>
      <c r="F47" s="1217">
        <v>15</v>
      </c>
      <c r="G47" s="1217"/>
      <c r="H47" s="1217">
        <v>15</v>
      </c>
      <c r="I47" s="1217">
        <v>1</v>
      </c>
      <c r="J47" s="1217"/>
    </row>
    <row r="48" spans="1:10" ht="12.75">
      <c r="A48" s="1220"/>
      <c r="B48" s="1224"/>
      <c r="C48" s="1225"/>
      <c r="D48" s="1226"/>
      <c r="E48" s="1218"/>
      <c r="F48" s="1218"/>
      <c r="G48" s="1218"/>
      <c r="H48" s="1218"/>
      <c r="I48" s="1218"/>
      <c r="J48" s="1218"/>
    </row>
    <row r="49" spans="1:10" ht="12.75">
      <c r="A49" s="1219" t="s">
        <v>721</v>
      </c>
      <c r="B49" s="1221" t="s">
        <v>492</v>
      </c>
      <c r="C49" s="1222"/>
      <c r="D49" s="1223"/>
      <c r="E49" s="1217">
        <v>34</v>
      </c>
      <c r="F49" s="1217">
        <v>19</v>
      </c>
      <c r="G49" s="1217"/>
      <c r="H49" s="1217">
        <v>14</v>
      </c>
      <c r="I49" s="1217">
        <v>1</v>
      </c>
      <c r="J49" s="1217"/>
    </row>
    <row r="50" spans="1:10" ht="12.75">
      <c r="A50" s="1220"/>
      <c r="B50" s="1224"/>
      <c r="C50" s="1225"/>
      <c r="D50" s="1226"/>
      <c r="E50" s="1218"/>
      <c r="F50" s="1218"/>
      <c r="G50" s="1218"/>
      <c r="H50" s="1218"/>
      <c r="I50" s="1218"/>
      <c r="J50" s="1218"/>
    </row>
    <row r="51" spans="1:10" ht="12.75">
      <c r="A51" s="1219" t="s">
        <v>489</v>
      </c>
      <c r="B51" s="1221" t="s">
        <v>457</v>
      </c>
      <c r="C51" s="1222"/>
      <c r="D51" s="1223"/>
      <c r="E51" s="1217">
        <v>19</v>
      </c>
      <c r="F51" s="1217">
        <v>15</v>
      </c>
      <c r="G51" s="1217"/>
      <c r="H51" s="1217">
        <v>3</v>
      </c>
      <c r="I51" s="1217">
        <v>1</v>
      </c>
      <c r="J51" s="1217"/>
    </row>
    <row r="52" spans="1:10" ht="12.75">
      <c r="A52" s="1220"/>
      <c r="B52" s="1224"/>
      <c r="C52" s="1225"/>
      <c r="D52" s="1226"/>
      <c r="E52" s="1218"/>
      <c r="F52" s="1218"/>
      <c r="G52" s="1218"/>
      <c r="H52" s="1218"/>
      <c r="I52" s="1218"/>
      <c r="J52" s="1218"/>
    </row>
    <row r="53" spans="1:10" ht="12.75">
      <c r="A53" s="1239" t="s">
        <v>491</v>
      </c>
      <c r="B53" s="1221" t="s">
        <v>495</v>
      </c>
      <c r="C53" s="1222"/>
      <c r="D53" s="1223"/>
      <c r="E53" s="1217">
        <v>63</v>
      </c>
      <c r="F53" s="1217">
        <v>34</v>
      </c>
      <c r="G53" s="1217"/>
      <c r="H53" s="1217">
        <v>28</v>
      </c>
      <c r="I53" s="1217">
        <v>1</v>
      </c>
      <c r="J53" s="1217"/>
    </row>
    <row r="54" spans="1:10" ht="12.75">
      <c r="A54" s="1220"/>
      <c r="B54" s="1224"/>
      <c r="C54" s="1225"/>
      <c r="D54" s="1226"/>
      <c r="E54" s="1218"/>
      <c r="F54" s="1218"/>
      <c r="G54" s="1218"/>
      <c r="H54" s="1218"/>
      <c r="I54" s="1218"/>
      <c r="J54" s="1218"/>
    </row>
    <row r="55" spans="1:10" ht="12.75">
      <c r="A55" s="1219" t="s">
        <v>493</v>
      </c>
      <c r="B55" s="1221" t="s">
        <v>497</v>
      </c>
      <c r="C55" s="1222"/>
      <c r="D55" s="1223"/>
      <c r="E55" s="1217">
        <f>SUM(F55:J56)</f>
        <v>30</v>
      </c>
      <c r="F55" s="1217">
        <v>17</v>
      </c>
      <c r="G55" s="1217"/>
      <c r="H55" s="1217">
        <v>13</v>
      </c>
      <c r="I55" s="1217"/>
      <c r="J55" s="1217"/>
    </row>
    <row r="56" spans="1:10" ht="12.75">
      <c r="A56" s="1220"/>
      <c r="B56" s="1224"/>
      <c r="C56" s="1225"/>
      <c r="D56" s="1226"/>
      <c r="E56" s="1218"/>
      <c r="F56" s="1218"/>
      <c r="G56" s="1218"/>
      <c r="H56" s="1218"/>
      <c r="I56" s="1218"/>
      <c r="J56" s="1218"/>
    </row>
    <row r="57" spans="1:10" ht="12.75">
      <c r="A57" s="1219" t="s">
        <v>494</v>
      </c>
      <c r="B57" s="1221" t="s">
        <v>499</v>
      </c>
      <c r="C57" s="1222"/>
      <c r="D57" s="1223"/>
      <c r="E57" s="1217">
        <f>SUM(F57:J58)</f>
        <v>24</v>
      </c>
      <c r="F57" s="1217">
        <v>13</v>
      </c>
      <c r="G57" s="1217"/>
      <c r="H57" s="1217">
        <v>11</v>
      </c>
      <c r="I57" s="1217"/>
      <c r="J57" s="1217"/>
    </row>
    <row r="58" spans="1:10" ht="12.75">
      <c r="A58" s="1220"/>
      <c r="B58" s="1224"/>
      <c r="C58" s="1225"/>
      <c r="D58" s="1226"/>
      <c r="E58" s="1218"/>
      <c r="F58" s="1218"/>
      <c r="G58" s="1218"/>
      <c r="H58" s="1218"/>
      <c r="I58" s="1218"/>
      <c r="J58" s="1218"/>
    </row>
    <row r="59" spans="1:10" ht="12.75">
      <c r="A59" s="1219" t="s">
        <v>496</v>
      </c>
      <c r="B59" s="1221" t="s">
        <v>501</v>
      </c>
      <c r="C59" s="1222"/>
      <c r="D59" s="1223"/>
      <c r="E59" s="1217">
        <f>SUM(F59:J60)</f>
        <v>15</v>
      </c>
      <c r="F59" s="1217">
        <v>15</v>
      </c>
      <c r="G59" s="1217"/>
      <c r="H59" s="1217"/>
      <c r="I59" s="1217"/>
      <c r="J59" s="1217"/>
    </row>
    <row r="60" spans="1:10" ht="12.75">
      <c r="A60" s="1220"/>
      <c r="B60" s="1224"/>
      <c r="C60" s="1225"/>
      <c r="D60" s="1226"/>
      <c r="E60" s="1218"/>
      <c r="F60" s="1218"/>
      <c r="G60" s="1218"/>
      <c r="H60" s="1218"/>
      <c r="I60" s="1218"/>
      <c r="J60" s="1218"/>
    </row>
    <row r="61" spans="1:10" ht="12.75">
      <c r="A61" s="1219" t="s">
        <v>498</v>
      </c>
      <c r="B61" s="1221" t="s">
        <v>503</v>
      </c>
      <c r="C61" s="1222"/>
      <c r="D61" s="1223"/>
      <c r="E61" s="1217">
        <f>SUM(F61:J62)</f>
        <v>15</v>
      </c>
      <c r="F61" s="1217">
        <v>15</v>
      </c>
      <c r="G61" s="1217"/>
      <c r="H61" s="1217"/>
      <c r="I61" s="1217"/>
      <c r="J61" s="1217"/>
    </row>
    <row r="62" spans="1:10" ht="12.75">
      <c r="A62" s="1220"/>
      <c r="B62" s="1224"/>
      <c r="C62" s="1225"/>
      <c r="D62" s="1226"/>
      <c r="E62" s="1218"/>
      <c r="F62" s="1218"/>
      <c r="G62" s="1218"/>
      <c r="H62" s="1218"/>
      <c r="I62" s="1218"/>
      <c r="J62" s="1218"/>
    </row>
    <row r="63" spans="1:10" ht="12.75">
      <c r="A63" s="1219" t="s">
        <v>500</v>
      </c>
      <c r="B63" s="1221" t="s">
        <v>505</v>
      </c>
      <c r="C63" s="1222"/>
      <c r="D63" s="1223"/>
      <c r="E63" s="1217">
        <f>SUM(F63:J64)</f>
        <v>15</v>
      </c>
      <c r="F63" s="1217">
        <v>15</v>
      </c>
      <c r="G63" s="1217"/>
      <c r="H63" s="1217"/>
      <c r="I63" s="1217"/>
      <c r="J63" s="1217"/>
    </row>
    <row r="64" spans="1:10" ht="12.75">
      <c r="A64" s="1220"/>
      <c r="B64" s="1224"/>
      <c r="C64" s="1225"/>
      <c r="D64" s="1226"/>
      <c r="E64" s="1218"/>
      <c r="F64" s="1218"/>
      <c r="G64" s="1218"/>
      <c r="H64" s="1218"/>
      <c r="I64" s="1218"/>
      <c r="J64" s="1218"/>
    </row>
    <row r="65" spans="1:10" ht="12.75">
      <c r="A65" s="1219" t="s">
        <v>502</v>
      </c>
      <c r="B65" s="1221" t="s">
        <v>800</v>
      </c>
      <c r="C65" s="1222"/>
      <c r="D65" s="1223"/>
      <c r="E65" s="1217">
        <f>SUM(F65:J66)</f>
        <v>202</v>
      </c>
      <c r="F65" s="1217"/>
      <c r="G65" s="1217"/>
      <c r="H65" s="1217">
        <v>170</v>
      </c>
      <c r="I65" s="1217">
        <v>32</v>
      </c>
      <c r="J65" s="1217"/>
    </row>
    <row r="66" spans="1:10" ht="12.75">
      <c r="A66" s="1220"/>
      <c r="B66" s="1224"/>
      <c r="C66" s="1225"/>
      <c r="D66" s="1226"/>
      <c r="E66" s="1218"/>
      <c r="F66" s="1218"/>
      <c r="G66" s="1218"/>
      <c r="H66" s="1218"/>
      <c r="I66" s="1218"/>
      <c r="J66" s="1218"/>
    </row>
    <row r="67" spans="1:10" ht="12.75">
      <c r="A67" s="1219" t="s">
        <v>504</v>
      </c>
      <c r="B67" s="1221" t="s">
        <v>506</v>
      </c>
      <c r="C67" s="1222"/>
      <c r="D67" s="1223"/>
      <c r="E67" s="1217">
        <f>SUM(F67:J68)</f>
        <v>92</v>
      </c>
      <c r="F67" s="1217">
        <v>57</v>
      </c>
      <c r="G67" s="1217"/>
      <c r="H67" s="1217">
        <v>35</v>
      </c>
      <c r="I67" s="1217"/>
      <c r="J67" s="1217"/>
    </row>
    <row r="68" spans="1:10" ht="12.75">
      <c r="A68" s="1220"/>
      <c r="B68" s="1224"/>
      <c r="C68" s="1225"/>
      <c r="D68" s="1226"/>
      <c r="E68" s="1218"/>
      <c r="F68" s="1218"/>
      <c r="G68" s="1218"/>
      <c r="H68" s="1218"/>
      <c r="I68" s="1218"/>
      <c r="J68" s="1218"/>
    </row>
    <row r="69" spans="1:10" ht="12.75">
      <c r="A69" s="1219" t="s">
        <v>265</v>
      </c>
      <c r="B69" s="1221" t="s">
        <v>72</v>
      </c>
      <c r="C69" s="1222"/>
      <c r="D69" s="1223"/>
      <c r="E69" s="1217">
        <f>SUM(F69:J70)</f>
        <v>144</v>
      </c>
      <c r="F69" s="1217">
        <v>119</v>
      </c>
      <c r="G69" s="1217">
        <v>4</v>
      </c>
      <c r="H69" s="1217">
        <v>16</v>
      </c>
      <c r="I69" s="1217">
        <v>5</v>
      </c>
      <c r="J69" s="1217"/>
    </row>
    <row r="70" spans="1:10" ht="12" customHeight="1">
      <c r="A70" s="1220"/>
      <c r="B70" s="1224"/>
      <c r="C70" s="1225"/>
      <c r="D70" s="1226"/>
      <c r="E70" s="1218"/>
      <c r="F70" s="1218"/>
      <c r="G70" s="1218"/>
      <c r="H70" s="1218"/>
      <c r="I70" s="1218"/>
      <c r="J70" s="1218"/>
    </row>
    <row r="71" spans="1:10" ht="12.75">
      <c r="A71" s="1219" t="s">
        <v>266</v>
      </c>
      <c r="B71" s="1221" t="s">
        <v>507</v>
      </c>
      <c r="C71" s="1222"/>
      <c r="D71" s="1223"/>
      <c r="E71" s="1217">
        <f>SUM(F71:J72)</f>
        <v>46</v>
      </c>
      <c r="F71" s="1217">
        <v>18</v>
      </c>
      <c r="G71" s="1217"/>
      <c r="H71" s="1217">
        <v>28</v>
      </c>
      <c r="I71" s="1217"/>
      <c r="J71" s="1217"/>
    </row>
    <row r="72" spans="1:10" ht="11.25" customHeight="1">
      <c r="A72" s="1220"/>
      <c r="B72" s="1224"/>
      <c r="C72" s="1225"/>
      <c r="D72" s="1226"/>
      <c r="E72" s="1218"/>
      <c r="F72" s="1218"/>
      <c r="G72" s="1218"/>
      <c r="H72" s="1218"/>
      <c r="I72" s="1218"/>
      <c r="J72" s="1218"/>
    </row>
    <row r="73" spans="1:10" ht="12.75">
      <c r="A73" s="1239"/>
      <c r="B73" s="1211" t="s">
        <v>801</v>
      </c>
      <c r="C73" s="1212"/>
      <c r="D73" s="1213"/>
      <c r="E73" s="1209">
        <f aca="true" t="shared" si="0" ref="E73:J73">SUM(E47:E72)</f>
        <v>730</v>
      </c>
      <c r="F73" s="1209">
        <f t="shared" si="0"/>
        <v>352</v>
      </c>
      <c r="G73" s="1209">
        <f t="shared" si="0"/>
        <v>4</v>
      </c>
      <c r="H73" s="1209">
        <f t="shared" si="0"/>
        <v>333</v>
      </c>
      <c r="I73" s="1209">
        <f t="shared" si="0"/>
        <v>41</v>
      </c>
      <c r="J73" s="1209">
        <f t="shared" si="0"/>
        <v>0</v>
      </c>
    </row>
    <row r="74" spans="1:10" ht="12.75">
      <c r="A74" s="1220"/>
      <c r="B74" s="1214"/>
      <c r="C74" s="1215"/>
      <c r="D74" s="1216"/>
      <c r="E74" s="1210"/>
      <c r="F74" s="1210"/>
      <c r="G74" s="1210"/>
      <c r="H74" s="1210"/>
      <c r="I74" s="1210"/>
      <c r="J74" s="1210"/>
    </row>
    <row r="75" spans="1:10" ht="12.75">
      <c r="A75" s="1239"/>
      <c r="B75" s="1211" t="s">
        <v>948</v>
      </c>
      <c r="C75" s="1212"/>
      <c r="D75" s="1213"/>
      <c r="E75" s="1209">
        <f aca="true" t="shared" si="1" ref="E75:J75">SUM(E73+E38+E36)</f>
        <v>993</v>
      </c>
      <c r="F75" s="1209">
        <f t="shared" si="1"/>
        <v>581</v>
      </c>
      <c r="G75" s="1209">
        <f t="shared" si="1"/>
        <v>5</v>
      </c>
      <c r="H75" s="1209">
        <f t="shared" si="1"/>
        <v>366</v>
      </c>
      <c r="I75" s="1209">
        <f t="shared" si="1"/>
        <v>41</v>
      </c>
      <c r="J75" s="1209">
        <f t="shared" si="1"/>
        <v>0</v>
      </c>
    </row>
    <row r="76" spans="1:10" ht="12.75">
      <c r="A76" s="1220"/>
      <c r="B76" s="1214"/>
      <c r="C76" s="1215"/>
      <c r="D76" s="1216"/>
      <c r="E76" s="1210"/>
      <c r="F76" s="1210"/>
      <c r="G76" s="1210"/>
      <c r="H76" s="1210"/>
      <c r="I76" s="1210"/>
      <c r="J76" s="1210"/>
    </row>
  </sheetData>
  <mergeCells count="245">
    <mergeCell ref="G71:G72"/>
    <mergeCell ref="H71:H72"/>
    <mergeCell ref="I71:I72"/>
    <mergeCell ref="J71:J72"/>
    <mergeCell ref="A71:A72"/>
    <mergeCell ref="B71:D72"/>
    <mergeCell ref="E71:E72"/>
    <mergeCell ref="F71:F72"/>
    <mergeCell ref="G75:G76"/>
    <mergeCell ref="H75:H76"/>
    <mergeCell ref="I75:I76"/>
    <mergeCell ref="J75:J76"/>
    <mergeCell ref="A75:A76"/>
    <mergeCell ref="B75:D76"/>
    <mergeCell ref="E75:E76"/>
    <mergeCell ref="F75:F76"/>
    <mergeCell ref="G49:G50"/>
    <mergeCell ref="H49:H50"/>
    <mergeCell ref="I49:I50"/>
    <mergeCell ref="J49:J50"/>
    <mergeCell ref="A49:A50"/>
    <mergeCell ref="B49:D50"/>
    <mergeCell ref="E49:E50"/>
    <mergeCell ref="F49:F50"/>
    <mergeCell ref="G73:G74"/>
    <mergeCell ref="H73:H74"/>
    <mergeCell ref="I73:I74"/>
    <mergeCell ref="J73:J74"/>
    <mergeCell ref="A73:A74"/>
    <mergeCell ref="B73:D74"/>
    <mergeCell ref="E73:E74"/>
    <mergeCell ref="F73:F74"/>
    <mergeCell ref="G69:G70"/>
    <mergeCell ref="H69:H70"/>
    <mergeCell ref="I69:I70"/>
    <mergeCell ref="J69:J70"/>
    <mergeCell ref="A69:A70"/>
    <mergeCell ref="B69:D70"/>
    <mergeCell ref="E69:E70"/>
    <mergeCell ref="F69:F70"/>
    <mergeCell ref="G67:G68"/>
    <mergeCell ref="H67:H68"/>
    <mergeCell ref="I67:I68"/>
    <mergeCell ref="J67:J68"/>
    <mergeCell ref="A67:A68"/>
    <mergeCell ref="B67:D68"/>
    <mergeCell ref="E67:E68"/>
    <mergeCell ref="F67:F68"/>
    <mergeCell ref="G65:G66"/>
    <mergeCell ref="H65:H66"/>
    <mergeCell ref="I65:I66"/>
    <mergeCell ref="J65:J66"/>
    <mergeCell ref="A65:A66"/>
    <mergeCell ref="B65:D66"/>
    <mergeCell ref="E65:E66"/>
    <mergeCell ref="F65:F66"/>
    <mergeCell ref="G63:G64"/>
    <mergeCell ref="H63:H64"/>
    <mergeCell ref="I63:I64"/>
    <mergeCell ref="J63:J64"/>
    <mergeCell ref="A63:A64"/>
    <mergeCell ref="B63:D64"/>
    <mergeCell ref="E63:E64"/>
    <mergeCell ref="F63:F64"/>
    <mergeCell ref="G61:G62"/>
    <mergeCell ref="H61:H62"/>
    <mergeCell ref="I61:I62"/>
    <mergeCell ref="J61:J62"/>
    <mergeCell ref="A61:A62"/>
    <mergeCell ref="B61:D62"/>
    <mergeCell ref="E61:E62"/>
    <mergeCell ref="F61:F62"/>
    <mergeCell ref="J12:J13"/>
    <mergeCell ref="A59:A60"/>
    <mergeCell ref="B59:D60"/>
    <mergeCell ref="E59:E60"/>
    <mergeCell ref="F59:F60"/>
    <mergeCell ref="G59:G60"/>
    <mergeCell ref="H59:H60"/>
    <mergeCell ref="I59:I60"/>
    <mergeCell ref="J59:J60"/>
    <mergeCell ref="F12:F13"/>
    <mergeCell ref="I12:I13"/>
    <mergeCell ref="A8:A11"/>
    <mergeCell ref="A12:A13"/>
    <mergeCell ref="B12:D13"/>
    <mergeCell ref="E12:E13"/>
    <mergeCell ref="F8:I8"/>
    <mergeCell ref="B8:D11"/>
    <mergeCell ref="G12:G13"/>
    <mergeCell ref="H12:H13"/>
    <mergeCell ref="A51:A52"/>
    <mergeCell ref="A53:A54"/>
    <mergeCell ref="A55:A56"/>
    <mergeCell ref="A57:A58"/>
    <mergeCell ref="A28:A29"/>
    <mergeCell ref="A30:A31"/>
    <mergeCell ref="A38:A39"/>
    <mergeCell ref="A47:A48"/>
    <mergeCell ref="A32:A33"/>
    <mergeCell ref="A36:A37"/>
    <mergeCell ref="H57:H58"/>
    <mergeCell ref="I57:I58"/>
    <mergeCell ref="J57:J58"/>
    <mergeCell ref="A14:A15"/>
    <mergeCell ref="A16:A17"/>
    <mergeCell ref="A18:A19"/>
    <mergeCell ref="A20:A21"/>
    <mergeCell ref="A22:A23"/>
    <mergeCell ref="A24:A25"/>
    <mergeCell ref="A26:A27"/>
    <mergeCell ref="B57:D58"/>
    <mergeCell ref="E57:E58"/>
    <mergeCell ref="F57:F58"/>
    <mergeCell ref="G57:G58"/>
    <mergeCell ref="H53:H54"/>
    <mergeCell ref="I53:I54"/>
    <mergeCell ref="J53:J54"/>
    <mergeCell ref="B55:D56"/>
    <mergeCell ref="E55:E56"/>
    <mergeCell ref="F55:F56"/>
    <mergeCell ref="G55:G56"/>
    <mergeCell ref="H55:H56"/>
    <mergeCell ref="I55:I56"/>
    <mergeCell ref="J55:J56"/>
    <mergeCell ref="B53:D54"/>
    <mergeCell ref="E53:E54"/>
    <mergeCell ref="F53:F54"/>
    <mergeCell ref="G53:G54"/>
    <mergeCell ref="H47:H48"/>
    <mergeCell ref="I47:I48"/>
    <mergeCell ref="J47:J48"/>
    <mergeCell ref="B51:D52"/>
    <mergeCell ref="E51:E52"/>
    <mergeCell ref="F51:F52"/>
    <mergeCell ref="G51:G52"/>
    <mergeCell ref="H51:H52"/>
    <mergeCell ref="I51:I52"/>
    <mergeCell ref="J51:J52"/>
    <mergeCell ref="F47:F48"/>
    <mergeCell ref="G47:G48"/>
    <mergeCell ref="B38:D39"/>
    <mergeCell ref="B30:D31"/>
    <mergeCell ref="E30:E31"/>
    <mergeCell ref="B32:D33"/>
    <mergeCell ref="E32:E33"/>
    <mergeCell ref="B47:D48"/>
    <mergeCell ref="E47:E48"/>
    <mergeCell ref="F30:F31"/>
    <mergeCell ref="H28:H29"/>
    <mergeCell ref="I28:I29"/>
    <mergeCell ref="J28:J29"/>
    <mergeCell ref="H30:H31"/>
    <mergeCell ref="I30:I31"/>
    <mergeCell ref="J30:J31"/>
    <mergeCell ref="G30:G31"/>
    <mergeCell ref="B28:D29"/>
    <mergeCell ref="E28:E29"/>
    <mergeCell ref="F28:F29"/>
    <mergeCell ref="G28:G29"/>
    <mergeCell ref="H24:H25"/>
    <mergeCell ref="I24:I25"/>
    <mergeCell ref="J24:J25"/>
    <mergeCell ref="B26:D27"/>
    <mergeCell ref="E26:E27"/>
    <mergeCell ref="F26:F27"/>
    <mergeCell ref="G26:G27"/>
    <mergeCell ref="H26:H27"/>
    <mergeCell ref="I26:I27"/>
    <mergeCell ref="J26:J27"/>
    <mergeCell ref="B24:D25"/>
    <mergeCell ref="E24:E25"/>
    <mergeCell ref="F24:F25"/>
    <mergeCell ref="G24:G25"/>
    <mergeCell ref="I20:I21"/>
    <mergeCell ref="J20:J21"/>
    <mergeCell ref="B22:D23"/>
    <mergeCell ref="E22:E23"/>
    <mergeCell ref="F22:F23"/>
    <mergeCell ref="G22:G23"/>
    <mergeCell ref="H22:H23"/>
    <mergeCell ref="I22:I23"/>
    <mergeCell ref="J22:J23"/>
    <mergeCell ref="B20:D21"/>
    <mergeCell ref="E20:E21"/>
    <mergeCell ref="F20:F21"/>
    <mergeCell ref="G20:G21"/>
    <mergeCell ref="F18:F19"/>
    <mergeCell ref="G18:G19"/>
    <mergeCell ref="H18:H19"/>
    <mergeCell ref="I18:I19"/>
    <mergeCell ref="B14:D15"/>
    <mergeCell ref="E14:E15"/>
    <mergeCell ref="B18:D19"/>
    <mergeCell ref="E18:E19"/>
    <mergeCell ref="B16:D17"/>
    <mergeCell ref="E16:E17"/>
    <mergeCell ref="F16:F17"/>
    <mergeCell ref="G16:G17"/>
    <mergeCell ref="F14:F15"/>
    <mergeCell ref="G14:G15"/>
    <mergeCell ref="H14:H15"/>
    <mergeCell ref="I14:I15"/>
    <mergeCell ref="B4:J4"/>
    <mergeCell ref="B2:J2"/>
    <mergeCell ref="E8:E11"/>
    <mergeCell ref="F10:F11"/>
    <mergeCell ref="G10:G11"/>
    <mergeCell ref="F9:G9"/>
    <mergeCell ref="H9:I9"/>
    <mergeCell ref="H10:H11"/>
    <mergeCell ref="I10:I11"/>
    <mergeCell ref="G32:G33"/>
    <mergeCell ref="H32:H33"/>
    <mergeCell ref="I32:I33"/>
    <mergeCell ref="J9:J11"/>
    <mergeCell ref="J14:J15"/>
    <mergeCell ref="H16:H17"/>
    <mergeCell ref="I16:I17"/>
    <mergeCell ref="J16:J17"/>
    <mergeCell ref="J18:J19"/>
    <mergeCell ref="H20:H21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F32:F33"/>
    <mergeCell ref="B36:D37"/>
    <mergeCell ref="E36:E37"/>
    <mergeCell ref="F36:F37"/>
    <mergeCell ref="G36:G37"/>
    <mergeCell ref="I36:I37"/>
    <mergeCell ref="J36:J37"/>
    <mergeCell ref="H38:H39"/>
    <mergeCell ref="I38:I39"/>
    <mergeCell ref="J38:J39"/>
    <mergeCell ref="E38:E39"/>
    <mergeCell ref="F38:F39"/>
    <mergeCell ref="G38:G39"/>
    <mergeCell ref="H36:H37"/>
  </mergeCells>
  <printOptions/>
  <pageMargins left="0.7874015748031497" right="0.7874015748031497" top="0" bottom="0.1968503937007874" header="0.11811023622047245" footer="0.11811023622047245"/>
  <pageSetup firstPageNumber="58" useFirstPageNumber="1" horizontalDpi="600" verticalDpi="600" orientation="landscape" paperSize="9" scale="94" r:id="rId1"/>
  <headerFooter alignWithMargins="0">
    <oddFooter>&amp;C&amp;P. oldal</oddFoot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H15" sqref="H15"/>
    </sheetView>
  </sheetViews>
  <sheetFormatPr defaultColWidth="9.00390625" defaultRowHeight="12.75"/>
  <cols>
    <col min="1" max="1" width="6.75390625" style="514" customWidth="1"/>
    <col min="2" max="4" width="9.125" style="514" customWidth="1"/>
    <col min="5" max="5" width="23.625" style="514" customWidth="1"/>
    <col min="6" max="6" width="20.875" style="514" customWidth="1"/>
    <col min="7" max="7" width="18.375" style="514" customWidth="1"/>
    <col min="8" max="8" width="21.125" style="514" customWidth="1"/>
    <col min="9" max="9" width="18.375" style="514" customWidth="1"/>
    <col min="10" max="16384" width="9.125" style="514" customWidth="1"/>
  </cols>
  <sheetData>
    <row r="2" spans="1:9" ht="15.75">
      <c r="A2" s="1252" t="s">
        <v>508</v>
      </c>
      <c r="B2" s="1252"/>
      <c r="C2" s="1252"/>
      <c r="D2" s="1252"/>
      <c r="E2" s="1252"/>
      <c r="F2" s="1253"/>
      <c r="G2" s="1253"/>
      <c r="H2" s="1253"/>
      <c r="I2" s="1253"/>
    </row>
    <row r="3" spans="1:9" ht="18" customHeight="1">
      <c r="A3" s="1252" t="s">
        <v>509</v>
      </c>
      <c r="B3" s="1252"/>
      <c r="C3" s="1252"/>
      <c r="D3" s="1252"/>
      <c r="E3" s="1252"/>
      <c r="F3" s="1253"/>
      <c r="G3" s="1253"/>
      <c r="H3" s="1253"/>
      <c r="I3" s="1253"/>
    </row>
    <row r="7" spans="1:9" ht="16.5" customHeight="1">
      <c r="A7" s="515"/>
      <c r="B7" s="515"/>
      <c r="C7" s="515"/>
      <c r="D7" s="515"/>
      <c r="E7" s="515"/>
      <c r="F7" s="515"/>
      <c r="G7" s="515"/>
      <c r="H7" s="515"/>
      <c r="I7" s="516" t="s">
        <v>1017</v>
      </c>
    </row>
    <row r="8" spans="1:9" ht="21.75" customHeight="1">
      <c r="A8" s="1258" t="s">
        <v>17</v>
      </c>
      <c r="B8" s="1256" t="s">
        <v>510</v>
      </c>
      <c r="C8" s="1256"/>
      <c r="D8" s="1256"/>
      <c r="E8" s="1256"/>
      <c r="F8" s="1254" t="s">
        <v>511</v>
      </c>
      <c r="G8" s="1255"/>
      <c r="H8" s="1254" t="s">
        <v>512</v>
      </c>
      <c r="I8" s="1255"/>
    </row>
    <row r="9" spans="1:9" ht="27" customHeight="1">
      <c r="A9" s="1259"/>
      <c r="B9" s="1257"/>
      <c r="C9" s="1257"/>
      <c r="D9" s="1257"/>
      <c r="E9" s="1257"/>
      <c r="F9" s="517" t="s">
        <v>513</v>
      </c>
      <c r="G9" s="517" t="s">
        <v>514</v>
      </c>
      <c r="H9" s="517" t="s">
        <v>513</v>
      </c>
      <c r="I9" s="517" t="s">
        <v>514</v>
      </c>
    </row>
    <row r="10" spans="1:9" ht="21.75" customHeight="1">
      <c r="A10" s="518" t="s">
        <v>971</v>
      </c>
      <c r="B10" s="519" t="s">
        <v>515</v>
      </c>
      <c r="C10" s="520"/>
      <c r="D10" s="520"/>
      <c r="E10" s="520"/>
      <c r="F10" s="521" t="s">
        <v>516</v>
      </c>
      <c r="G10" s="522">
        <v>1500</v>
      </c>
      <c r="H10" s="523" t="s">
        <v>517</v>
      </c>
      <c r="I10" s="522">
        <v>374000</v>
      </c>
    </row>
    <row r="11" spans="1:9" ht="21.75" customHeight="1">
      <c r="A11" s="518" t="s">
        <v>972</v>
      </c>
      <c r="B11" s="519" t="s">
        <v>524</v>
      </c>
      <c r="C11" s="520"/>
      <c r="D11" s="520"/>
      <c r="E11" s="520"/>
      <c r="F11" s="521"/>
      <c r="G11" s="522"/>
      <c r="H11" s="523" t="s">
        <v>517</v>
      </c>
      <c r="I11" s="522">
        <v>131000</v>
      </c>
    </row>
    <row r="12" spans="1:9" ht="21.75" customHeight="1">
      <c r="A12" s="518" t="s">
        <v>973</v>
      </c>
      <c r="B12" s="519" t="s">
        <v>518</v>
      </c>
      <c r="C12" s="520"/>
      <c r="D12" s="520"/>
      <c r="E12" s="520"/>
      <c r="F12" s="523" t="s">
        <v>516</v>
      </c>
      <c r="G12" s="522">
        <v>700</v>
      </c>
      <c r="H12" s="523" t="s">
        <v>517</v>
      </c>
      <c r="I12" s="522">
        <v>3500</v>
      </c>
    </row>
    <row r="13" spans="1:9" ht="21.75" customHeight="1">
      <c r="A13" s="518" t="s">
        <v>974</v>
      </c>
      <c r="B13" s="520" t="s">
        <v>519</v>
      </c>
      <c r="C13" s="520"/>
      <c r="D13" s="520"/>
      <c r="E13" s="520"/>
      <c r="F13" s="521"/>
      <c r="G13" s="522"/>
      <c r="H13" s="523" t="s">
        <v>520</v>
      </c>
      <c r="I13" s="522">
        <v>400</v>
      </c>
    </row>
    <row r="14" spans="1:9" ht="21.75" customHeight="1">
      <c r="A14" s="518" t="s">
        <v>975</v>
      </c>
      <c r="B14" s="520" t="s">
        <v>521</v>
      </c>
      <c r="C14" s="520"/>
      <c r="D14" s="520"/>
      <c r="E14" s="520"/>
      <c r="F14" s="521"/>
      <c r="G14" s="522"/>
      <c r="H14" s="523" t="s">
        <v>520</v>
      </c>
      <c r="I14" s="522">
        <v>1345</v>
      </c>
    </row>
    <row r="15" spans="1:9" ht="21.75" customHeight="1">
      <c r="A15" s="524" t="s">
        <v>476</v>
      </c>
      <c r="B15" s="525" t="s">
        <v>522</v>
      </c>
      <c r="C15" s="525"/>
      <c r="D15" s="525"/>
      <c r="E15" s="525"/>
      <c r="F15" s="526"/>
      <c r="G15" s="527"/>
      <c r="H15" s="528" t="s">
        <v>523</v>
      </c>
      <c r="I15" s="527">
        <v>92615</v>
      </c>
    </row>
  </sheetData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63"/>
  <sheetViews>
    <sheetView zoomScale="75" zoomScaleNormal="75" workbookViewId="0" topLeftCell="C16">
      <selection activeCell="N27" sqref="N27"/>
    </sheetView>
  </sheetViews>
  <sheetFormatPr defaultColWidth="9.00390625" defaultRowHeight="12.75"/>
  <cols>
    <col min="1" max="1" width="9.125" style="529" customWidth="1"/>
    <col min="2" max="2" width="63.625" style="529" customWidth="1"/>
    <col min="3" max="3" width="13.00390625" style="529" customWidth="1"/>
    <col min="4" max="4" width="13.75390625" style="529" bestFit="1" customWidth="1"/>
    <col min="5" max="5" width="14.875" style="529" customWidth="1"/>
    <col min="6" max="6" width="14.25390625" style="529" customWidth="1"/>
    <col min="7" max="7" width="14.00390625" style="529" bestFit="1" customWidth="1"/>
    <col min="8" max="8" width="10.125" style="529" customWidth="1"/>
    <col min="9" max="9" width="12.625" style="529" customWidth="1"/>
    <col min="10" max="10" width="10.25390625" style="529" customWidth="1"/>
    <col min="11" max="11" width="9.125" style="529" customWidth="1"/>
    <col min="12" max="12" width="10.625" style="529" customWidth="1"/>
    <col min="13" max="13" width="10.875" style="529" customWidth="1"/>
    <col min="14" max="14" width="10.375" style="529" customWidth="1"/>
    <col min="15" max="15" width="9.75390625" style="529" customWidth="1"/>
    <col min="16" max="16384" width="9.125" style="529" customWidth="1"/>
  </cols>
  <sheetData>
    <row r="3" spans="1:15" ht="18.75" customHeight="1">
      <c r="A3" s="1260" t="s">
        <v>425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</row>
    <row r="4" spans="1:15" ht="15.75">
      <c r="A4" s="1009"/>
      <c r="B4" s="1261" t="s">
        <v>623</v>
      </c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  <c r="N4" s="1261"/>
      <c r="O4" s="1009"/>
    </row>
    <row r="5" spans="1:15" ht="15.75">
      <c r="A5" s="1009"/>
      <c r="B5" s="1261" t="s">
        <v>624</v>
      </c>
      <c r="C5" s="1261"/>
      <c r="D5" s="1261"/>
      <c r="E5" s="1261"/>
      <c r="F5" s="1261"/>
      <c r="G5" s="1261"/>
      <c r="H5" s="1261"/>
      <c r="I5" s="1261"/>
      <c r="J5" s="1261"/>
      <c r="K5" s="1261"/>
      <c r="L5" s="1261"/>
      <c r="M5" s="1261"/>
      <c r="N5" s="1261"/>
      <c r="O5" s="1009"/>
    </row>
    <row r="6" spans="2:14" ht="18.75"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</row>
    <row r="8" spans="1:15" ht="32.25" customHeight="1">
      <c r="A8" s="531"/>
      <c r="B8" s="1262" t="s">
        <v>625</v>
      </c>
      <c r="C8" s="1270" t="s">
        <v>626</v>
      </c>
      <c r="D8" s="1272" t="s">
        <v>627</v>
      </c>
      <c r="E8" s="1262" t="s">
        <v>628</v>
      </c>
      <c r="F8" s="1264" t="s">
        <v>629</v>
      </c>
      <c r="G8" s="532" t="s">
        <v>630</v>
      </c>
      <c r="H8" s="1266" t="s">
        <v>631</v>
      </c>
      <c r="I8" s="1267"/>
      <c r="J8" s="1268" t="s">
        <v>632</v>
      </c>
      <c r="K8" s="1269"/>
      <c r="L8" s="1276" t="s">
        <v>633</v>
      </c>
      <c r="M8" s="1278" t="s">
        <v>635</v>
      </c>
      <c r="N8" s="1279"/>
      <c r="O8" s="1274" t="s">
        <v>810</v>
      </c>
    </row>
    <row r="9" spans="1:15" ht="52.5" customHeight="1">
      <c r="A9" s="533"/>
      <c r="B9" s="1263"/>
      <c r="C9" s="1271"/>
      <c r="D9" s="1273"/>
      <c r="E9" s="1263"/>
      <c r="F9" s="1265"/>
      <c r="G9" s="532" t="s">
        <v>636</v>
      </c>
      <c r="H9" s="534" t="s">
        <v>637</v>
      </c>
      <c r="I9" s="534" t="s">
        <v>807</v>
      </c>
      <c r="J9" s="534" t="s">
        <v>637</v>
      </c>
      <c r="K9" s="534" t="s">
        <v>638</v>
      </c>
      <c r="L9" s="1277"/>
      <c r="M9" s="535" t="s">
        <v>639</v>
      </c>
      <c r="N9" s="535" t="s">
        <v>640</v>
      </c>
      <c r="O9" s="1275"/>
    </row>
    <row r="10" spans="1:15" ht="21" customHeight="1">
      <c r="A10" s="536" t="s">
        <v>971</v>
      </c>
      <c r="B10" s="537" t="s">
        <v>641</v>
      </c>
      <c r="C10" s="538">
        <f>SUM(C11:C19)</f>
        <v>378320</v>
      </c>
      <c r="D10" s="546">
        <f>SUM(E10:N10)</f>
        <v>378320</v>
      </c>
      <c r="E10" s="538"/>
      <c r="F10" s="538">
        <v>128469</v>
      </c>
      <c r="G10" s="538">
        <f aca="true" t="shared" si="0" ref="G10:N10">SUM(G11:G17)</f>
        <v>0</v>
      </c>
      <c r="H10" s="538">
        <f t="shared" si="0"/>
        <v>0</v>
      </c>
      <c r="I10" s="538">
        <f t="shared" si="0"/>
        <v>0</v>
      </c>
      <c r="J10" s="538">
        <f t="shared" si="0"/>
        <v>0</v>
      </c>
      <c r="K10" s="538">
        <f t="shared" si="0"/>
        <v>0</v>
      </c>
      <c r="L10" s="538">
        <f t="shared" si="0"/>
        <v>0</v>
      </c>
      <c r="M10" s="538">
        <v>249851</v>
      </c>
      <c r="N10" s="538">
        <f t="shared" si="0"/>
        <v>0</v>
      </c>
      <c r="O10" s="551"/>
    </row>
    <row r="11" spans="1:15" ht="21" customHeight="1">
      <c r="A11" s="536"/>
      <c r="B11" s="541" t="s">
        <v>642</v>
      </c>
      <c r="C11" s="542">
        <v>10000</v>
      </c>
      <c r="D11" s="542"/>
      <c r="E11" s="539"/>
      <c r="F11" s="539"/>
      <c r="G11" s="539"/>
      <c r="H11" s="539"/>
      <c r="I11" s="539"/>
      <c r="J11" s="539"/>
      <c r="K11" s="539"/>
      <c r="L11" s="539"/>
      <c r="M11" s="540"/>
      <c r="N11" s="540"/>
      <c r="O11" s="551"/>
    </row>
    <row r="12" spans="1:15" ht="21" customHeight="1">
      <c r="A12" s="536"/>
      <c r="B12" s="541" t="s">
        <v>643</v>
      </c>
      <c r="C12" s="542">
        <v>1500</v>
      </c>
      <c r="D12" s="542"/>
      <c r="E12" s="539"/>
      <c r="F12" s="539"/>
      <c r="G12" s="539"/>
      <c r="H12" s="539"/>
      <c r="I12" s="539"/>
      <c r="J12" s="539"/>
      <c r="K12" s="539"/>
      <c r="L12" s="539"/>
      <c r="M12" s="540"/>
      <c r="N12" s="540"/>
      <c r="O12" s="551"/>
    </row>
    <row r="13" spans="1:15" ht="21" customHeight="1">
      <c r="A13" s="536"/>
      <c r="B13" s="543" t="s">
        <v>644</v>
      </c>
      <c r="C13" s="542">
        <v>2500</v>
      </c>
      <c r="D13" s="542"/>
      <c r="E13" s="539"/>
      <c r="F13" s="539"/>
      <c r="G13" s="539"/>
      <c r="H13" s="539"/>
      <c r="I13" s="539"/>
      <c r="J13" s="539"/>
      <c r="K13" s="539"/>
      <c r="L13" s="539"/>
      <c r="M13" s="540"/>
      <c r="N13" s="540"/>
      <c r="O13" s="551"/>
    </row>
    <row r="14" spans="1:15" ht="21" customHeight="1">
      <c r="A14" s="536"/>
      <c r="B14" s="544" t="s">
        <v>645</v>
      </c>
      <c r="C14" s="542">
        <v>15000</v>
      </c>
      <c r="D14" s="542"/>
      <c r="E14" s="539"/>
      <c r="F14" s="539"/>
      <c r="G14" s="539"/>
      <c r="H14" s="539"/>
      <c r="I14" s="539"/>
      <c r="J14" s="539"/>
      <c r="K14" s="539"/>
      <c r="L14" s="539"/>
      <c r="M14" s="540"/>
      <c r="N14" s="540"/>
      <c r="O14" s="551"/>
    </row>
    <row r="15" spans="1:15" ht="21" customHeight="1">
      <c r="A15" s="536"/>
      <c r="B15" s="543" t="s">
        <v>646</v>
      </c>
      <c r="C15" s="542">
        <v>28900</v>
      </c>
      <c r="D15" s="542"/>
      <c r="E15" s="539"/>
      <c r="F15" s="539"/>
      <c r="G15" s="539"/>
      <c r="H15" s="539"/>
      <c r="I15" s="539"/>
      <c r="J15" s="539"/>
      <c r="K15" s="539"/>
      <c r="L15" s="539"/>
      <c r="M15" s="540"/>
      <c r="N15" s="540"/>
      <c r="O15" s="551"/>
    </row>
    <row r="16" spans="1:15" ht="21" customHeight="1">
      <c r="A16" s="536"/>
      <c r="B16" s="543" t="s">
        <v>647</v>
      </c>
      <c r="C16" s="542">
        <v>3000</v>
      </c>
      <c r="D16" s="542"/>
      <c r="E16" s="539"/>
      <c r="F16" s="539"/>
      <c r="G16" s="539"/>
      <c r="H16" s="539"/>
      <c r="I16" s="539"/>
      <c r="J16" s="539"/>
      <c r="K16" s="539"/>
      <c r="L16" s="539"/>
      <c r="M16" s="540"/>
      <c r="N16" s="540"/>
      <c r="O16" s="551"/>
    </row>
    <row r="17" spans="1:15" ht="21" customHeight="1">
      <c r="A17" s="536"/>
      <c r="B17" s="543" t="s">
        <v>648</v>
      </c>
      <c r="C17" s="542">
        <v>257420</v>
      </c>
      <c r="D17" s="542"/>
      <c r="E17" s="539"/>
      <c r="F17" s="539"/>
      <c r="G17" s="539"/>
      <c r="H17" s="539"/>
      <c r="I17" s="539"/>
      <c r="J17" s="539"/>
      <c r="K17" s="539"/>
      <c r="L17" s="539"/>
      <c r="M17" s="540"/>
      <c r="N17" s="540"/>
      <c r="O17" s="551"/>
    </row>
    <row r="18" spans="1:15" ht="21" customHeight="1">
      <c r="A18" s="536"/>
      <c r="B18" s="543" t="s">
        <v>336</v>
      </c>
      <c r="C18" s="542">
        <v>30000</v>
      </c>
      <c r="D18" s="542"/>
      <c r="E18" s="539"/>
      <c r="F18" s="539"/>
      <c r="G18" s="539"/>
      <c r="H18" s="539"/>
      <c r="I18" s="539"/>
      <c r="J18" s="539"/>
      <c r="K18" s="539"/>
      <c r="L18" s="539"/>
      <c r="M18" s="540"/>
      <c r="N18" s="540"/>
      <c r="O18" s="551"/>
    </row>
    <row r="19" spans="1:15" ht="21" customHeight="1">
      <c r="A19" s="536"/>
      <c r="B19" s="543" t="s">
        <v>337</v>
      </c>
      <c r="C19" s="542">
        <v>30000</v>
      </c>
      <c r="D19" s="542"/>
      <c r="E19" s="539"/>
      <c r="F19" s="539"/>
      <c r="G19" s="539"/>
      <c r="H19" s="539"/>
      <c r="I19" s="539"/>
      <c r="J19" s="539"/>
      <c r="K19" s="539"/>
      <c r="L19" s="539"/>
      <c r="M19" s="540"/>
      <c r="N19" s="540"/>
      <c r="O19" s="551"/>
    </row>
    <row r="20" spans="1:15" ht="21" customHeight="1">
      <c r="A20" s="536" t="s">
        <v>972</v>
      </c>
      <c r="B20" s="545" t="s">
        <v>649</v>
      </c>
      <c r="C20" s="546">
        <f>SUM(C21)</f>
        <v>12000</v>
      </c>
      <c r="D20" s="546">
        <f>SUM(E20:O20)</f>
        <v>12000</v>
      </c>
      <c r="E20" s="546">
        <f aca="true" t="shared" si="1" ref="E20:N20">SUM(E21)</f>
        <v>0</v>
      </c>
      <c r="F20" s="546">
        <f t="shared" si="1"/>
        <v>0</v>
      </c>
      <c r="G20" s="546">
        <v>12000</v>
      </c>
      <c r="H20" s="546">
        <f t="shared" si="1"/>
        <v>0</v>
      </c>
      <c r="I20" s="546">
        <f t="shared" si="1"/>
        <v>0</v>
      </c>
      <c r="J20" s="546">
        <f t="shared" si="1"/>
        <v>0</v>
      </c>
      <c r="K20" s="546">
        <f t="shared" si="1"/>
        <v>0</v>
      </c>
      <c r="L20" s="546">
        <f t="shared" si="1"/>
        <v>0</v>
      </c>
      <c r="M20" s="546">
        <f t="shared" si="1"/>
        <v>0</v>
      </c>
      <c r="N20" s="546">
        <f t="shared" si="1"/>
        <v>0</v>
      </c>
      <c r="O20" s="551"/>
    </row>
    <row r="21" spans="1:15" ht="21" customHeight="1">
      <c r="A21" s="536"/>
      <c r="B21" s="547" t="s">
        <v>650</v>
      </c>
      <c r="C21" s="549">
        <v>12000</v>
      </c>
      <c r="D21" s="549"/>
      <c r="E21" s="612"/>
      <c r="F21" s="612"/>
      <c r="G21" s="612"/>
      <c r="H21" s="612"/>
      <c r="I21" s="612"/>
      <c r="J21" s="612"/>
      <c r="K21" s="612"/>
      <c r="L21" s="612"/>
      <c r="M21" s="611"/>
      <c r="N21" s="611"/>
      <c r="O21" s="551"/>
    </row>
    <row r="22" spans="1:15" ht="21" customHeight="1">
      <c r="A22" s="536" t="s">
        <v>973</v>
      </c>
      <c r="B22" s="545" t="s">
        <v>651</v>
      </c>
      <c r="C22" s="546">
        <f>SUM(C23)</f>
        <v>853557</v>
      </c>
      <c r="D22" s="546">
        <f aca="true" t="shared" si="2" ref="D22:D42">SUM(E22:N22)</f>
        <v>853557</v>
      </c>
      <c r="E22" s="612"/>
      <c r="F22" s="612"/>
      <c r="G22" s="548">
        <v>686520</v>
      </c>
      <c r="H22" s="612"/>
      <c r="I22" s="612"/>
      <c r="J22" s="612"/>
      <c r="K22" s="612"/>
      <c r="L22" s="612"/>
      <c r="M22" s="550">
        <v>167037</v>
      </c>
      <c r="N22" s="611"/>
      <c r="O22" s="551"/>
    </row>
    <row r="23" spans="1:15" ht="21" customHeight="1">
      <c r="A23" s="536"/>
      <c r="B23" s="547" t="s">
        <v>652</v>
      </c>
      <c r="C23" s="549">
        <v>853557</v>
      </c>
      <c r="D23" s="549"/>
      <c r="E23" s="612"/>
      <c r="F23" s="612"/>
      <c r="G23" s="612"/>
      <c r="H23" s="612"/>
      <c r="I23" s="612"/>
      <c r="J23" s="612"/>
      <c r="K23" s="612"/>
      <c r="L23" s="612"/>
      <c r="M23" s="611"/>
      <c r="N23" s="611"/>
      <c r="O23" s="551"/>
    </row>
    <row r="24" spans="1:15" ht="21" customHeight="1">
      <c r="A24" s="536" t="s">
        <v>974</v>
      </c>
      <c r="B24" s="545" t="s">
        <v>653</v>
      </c>
      <c r="C24" s="546">
        <f>SUM(C25)</f>
        <v>233992</v>
      </c>
      <c r="D24" s="546">
        <f t="shared" si="2"/>
        <v>233992</v>
      </c>
      <c r="E24" s="548">
        <v>133992</v>
      </c>
      <c r="F24" s="612"/>
      <c r="G24" s="548"/>
      <c r="H24" s="612"/>
      <c r="I24" s="612"/>
      <c r="J24" s="612"/>
      <c r="K24" s="612"/>
      <c r="L24" s="612"/>
      <c r="M24" s="550">
        <v>100000</v>
      </c>
      <c r="N24" s="611"/>
      <c r="O24" s="551"/>
    </row>
    <row r="25" spans="1:15" ht="21" customHeight="1">
      <c r="A25" s="536"/>
      <c r="B25" s="547" t="s">
        <v>706</v>
      </c>
      <c r="C25" s="549">
        <v>233992</v>
      </c>
      <c r="D25" s="549"/>
      <c r="E25" s="612"/>
      <c r="F25" s="612"/>
      <c r="G25" s="612"/>
      <c r="H25" s="612"/>
      <c r="I25" s="612"/>
      <c r="J25" s="612"/>
      <c r="K25" s="612"/>
      <c r="L25" s="612"/>
      <c r="M25" s="611"/>
      <c r="N25" s="611"/>
      <c r="O25" s="551"/>
    </row>
    <row r="26" spans="1:15" ht="21" customHeight="1">
      <c r="A26" s="536" t="s">
        <v>975</v>
      </c>
      <c r="B26" s="545" t="s">
        <v>707</v>
      </c>
      <c r="C26" s="546">
        <f>SUM(C27:C38)</f>
        <v>2523977</v>
      </c>
      <c r="D26" s="546">
        <f>SUM(E26:O26)</f>
        <v>2523977</v>
      </c>
      <c r="E26" s="612"/>
      <c r="F26" s="612"/>
      <c r="G26" s="612"/>
      <c r="H26" s="612"/>
      <c r="I26" s="548">
        <v>1602038</v>
      </c>
      <c r="J26" s="612"/>
      <c r="K26" s="612"/>
      <c r="L26" s="548">
        <v>248534</v>
      </c>
      <c r="M26" s="550"/>
      <c r="N26" s="550">
        <v>253405</v>
      </c>
      <c r="O26" s="960">
        <v>420000</v>
      </c>
    </row>
    <row r="27" spans="1:15" ht="21" customHeight="1">
      <c r="A27" s="536"/>
      <c r="B27" s="547" t="s">
        <v>708</v>
      </c>
      <c r="C27" s="549">
        <v>50876</v>
      </c>
      <c r="D27" s="549">
        <f t="shared" si="2"/>
        <v>0</v>
      </c>
      <c r="E27" s="612"/>
      <c r="F27" s="612"/>
      <c r="G27" s="612"/>
      <c r="H27" s="612"/>
      <c r="I27" s="612"/>
      <c r="J27" s="612"/>
      <c r="K27" s="612"/>
      <c r="L27" s="612"/>
      <c r="M27" s="611"/>
      <c r="N27" s="611"/>
      <c r="O27" s="551"/>
    </row>
    <row r="28" spans="1:15" ht="21" customHeight="1">
      <c r="A28" s="536"/>
      <c r="B28" s="547" t="s">
        <v>709</v>
      </c>
      <c r="C28" s="549">
        <v>83782</v>
      </c>
      <c r="D28" s="549">
        <f t="shared" si="2"/>
        <v>0</v>
      </c>
      <c r="E28" s="612"/>
      <c r="F28" s="612"/>
      <c r="G28" s="612"/>
      <c r="H28" s="612"/>
      <c r="I28" s="612"/>
      <c r="J28" s="612"/>
      <c r="K28" s="612"/>
      <c r="L28" s="612"/>
      <c r="M28" s="611"/>
      <c r="N28" s="611"/>
      <c r="O28" s="551"/>
    </row>
    <row r="29" spans="1:15" ht="21" customHeight="1">
      <c r="A29" s="536"/>
      <c r="B29" s="547" t="s">
        <v>710</v>
      </c>
      <c r="C29" s="549">
        <v>172000</v>
      </c>
      <c r="D29" s="549">
        <f t="shared" si="2"/>
        <v>0</v>
      </c>
      <c r="E29" s="612"/>
      <c r="F29" s="612"/>
      <c r="G29" s="612"/>
      <c r="H29" s="612"/>
      <c r="I29" s="612"/>
      <c r="J29" s="612"/>
      <c r="K29" s="612"/>
      <c r="L29" s="612"/>
      <c r="M29" s="611"/>
      <c r="N29" s="611"/>
      <c r="O29" s="551"/>
    </row>
    <row r="30" spans="1:15" ht="21" customHeight="1">
      <c r="A30" s="536"/>
      <c r="B30" s="547" t="s">
        <v>711</v>
      </c>
      <c r="C30" s="549">
        <v>415000</v>
      </c>
      <c r="D30" s="549">
        <f t="shared" si="2"/>
        <v>0</v>
      </c>
      <c r="E30" s="612"/>
      <c r="F30" s="612"/>
      <c r="G30" s="612"/>
      <c r="H30" s="612"/>
      <c r="I30" s="612"/>
      <c r="J30" s="612"/>
      <c r="K30" s="612"/>
      <c r="L30" s="612"/>
      <c r="M30" s="611"/>
      <c r="N30" s="611"/>
      <c r="O30" s="551"/>
    </row>
    <row r="31" spans="1:15" ht="21" customHeight="1">
      <c r="A31" s="536"/>
      <c r="B31" s="547" t="s">
        <v>338</v>
      </c>
      <c r="C31" s="549">
        <v>153000</v>
      </c>
      <c r="D31" s="549">
        <f t="shared" si="2"/>
        <v>0</v>
      </c>
      <c r="E31" s="612"/>
      <c r="F31" s="612"/>
      <c r="G31" s="612"/>
      <c r="H31" s="612"/>
      <c r="I31" s="612"/>
      <c r="J31" s="612"/>
      <c r="K31" s="612"/>
      <c r="L31" s="612"/>
      <c r="M31" s="611"/>
      <c r="N31" s="611"/>
      <c r="O31" s="551"/>
    </row>
    <row r="32" spans="1:15" ht="21" customHeight="1">
      <c r="A32" s="536"/>
      <c r="B32" s="547" t="s">
        <v>339</v>
      </c>
      <c r="C32" s="549">
        <v>140000</v>
      </c>
      <c r="D32" s="549">
        <f t="shared" si="2"/>
        <v>0</v>
      </c>
      <c r="E32" s="612"/>
      <c r="F32" s="612"/>
      <c r="G32" s="612"/>
      <c r="H32" s="612"/>
      <c r="I32" s="612"/>
      <c r="J32" s="612"/>
      <c r="K32" s="612"/>
      <c r="L32" s="612"/>
      <c r="M32" s="611"/>
      <c r="N32" s="611"/>
      <c r="O32" s="551"/>
    </row>
    <row r="33" spans="1:15" ht="21" customHeight="1">
      <c r="A33" s="536"/>
      <c r="B33" s="547" t="s">
        <v>340</v>
      </c>
      <c r="C33" s="549">
        <v>70000</v>
      </c>
      <c r="D33" s="549">
        <f t="shared" si="2"/>
        <v>0</v>
      </c>
      <c r="E33" s="612"/>
      <c r="F33" s="612"/>
      <c r="G33" s="612"/>
      <c r="H33" s="612"/>
      <c r="I33" s="612"/>
      <c r="J33" s="612"/>
      <c r="K33" s="612"/>
      <c r="L33" s="612"/>
      <c r="M33" s="611"/>
      <c r="N33" s="611"/>
      <c r="O33" s="551"/>
    </row>
    <row r="34" spans="1:15" ht="21" customHeight="1">
      <c r="A34" s="536"/>
      <c r="B34" s="547" t="s">
        <v>341</v>
      </c>
      <c r="C34" s="549">
        <v>100000</v>
      </c>
      <c r="D34" s="549">
        <f t="shared" si="2"/>
        <v>0</v>
      </c>
      <c r="E34" s="612"/>
      <c r="F34" s="612"/>
      <c r="G34" s="612"/>
      <c r="H34" s="612"/>
      <c r="I34" s="612"/>
      <c r="J34" s="612"/>
      <c r="K34" s="612"/>
      <c r="L34" s="612"/>
      <c r="M34" s="611"/>
      <c r="N34" s="611"/>
      <c r="O34" s="551"/>
    </row>
    <row r="35" spans="1:15" ht="21" customHeight="1">
      <c r="A35" s="536"/>
      <c r="B35" s="547" t="s">
        <v>353</v>
      </c>
      <c r="C35" s="549">
        <v>110000</v>
      </c>
      <c r="D35" s="549">
        <f t="shared" si="2"/>
        <v>0</v>
      </c>
      <c r="E35" s="612"/>
      <c r="F35" s="612"/>
      <c r="G35" s="612"/>
      <c r="H35" s="612"/>
      <c r="I35" s="612"/>
      <c r="J35" s="612"/>
      <c r="K35" s="612"/>
      <c r="L35" s="612"/>
      <c r="M35" s="611"/>
      <c r="N35" s="611"/>
      <c r="O35" s="551"/>
    </row>
    <row r="36" spans="1:15" ht="21" customHeight="1">
      <c r="A36" s="536"/>
      <c r="B36" s="547" t="s">
        <v>354</v>
      </c>
      <c r="C36" s="549">
        <v>25000</v>
      </c>
      <c r="D36" s="549">
        <f t="shared" si="2"/>
        <v>0</v>
      </c>
      <c r="E36" s="612"/>
      <c r="F36" s="612"/>
      <c r="G36" s="612"/>
      <c r="H36" s="612"/>
      <c r="I36" s="612"/>
      <c r="J36" s="612"/>
      <c r="K36" s="612"/>
      <c r="L36" s="612"/>
      <c r="M36" s="611"/>
      <c r="N36" s="611"/>
      <c r="O36" s="551"/>
    </row>
    <row r="37" spans="1:15" ht="21" customHeight="1">
      <c r="A37" s="536"/>
      <c r="B37" s="547" t="s">
        <v>356</v>
      </c>
      <c r="C37" s="549">
        <v>1028319</v>
      </c>
      <c r="D37" s="549">
        <f t="shared" si="2"/>
        <v>0</v>
      </c>
      <c r="E37" s="612"/>
      <c r="F37" s="612"/>
      <c r="G37" s="612"/>
      <c r="H37" s="612"/>
      <c r="I37" s="612"/>
      <c r="J37" s="612"/>
      <c r="K37" s="612"/>
      <c r="L37" s="612"/>
      <c r="M37" s="611"/>
      <c r="N37" s="611"/>
      <c r="O37" s="551"/>
    </row>
    <row r="38" spans="1:15" ht="21" customHeight="1">
      <c r="A38" s="536"/>
      <c r="B38" s="547" t="s">
        <v>360</v>
      </c>
      <c r="C38" s="549">
        <v>176000</v>
      </c>
      <c r="D38" s="549">
        <f t="shared" si="2"/>
        <v>0</v>
      </c>
      <c r="E38" s="612"/>
      <c r="F38" s="612"/>
      <c r="G38" s="612"/>
      <c r="H38" s="612"/>
      <c r="I38" s="612"/>
      <c r="J38" s="612"/>
      <c r="K38" s="612"/>
      <c r="L38" s="612"/>
      <c r="M38" s="611"/>
      <c r="N38" s="611"/>
      <c r="O38" s="551"/>
    </row>
    <row r="39" spans="1:15" ht="21" customHeight="1">
      <c r="A39" s="536" t="s">
        <v>476</v>
      </c>
      <c r="B39" s="545" t="s">
        <v>712</v>
      </c>
      <c r="C39" s="549"/>
      <c r="D39" s="546">
        <f t="shared" si="2"/>
        <v>0</v>
      </c>
      <c r="E39" s="612"/>
      <c r="F39" s="612"/>
      <c r="G39" s="612"/>
      <c r="H39" s="612"/>
      <c r="I39" s="612"/>
      <c r="J39" s="612"/>
      <c r="K39" s="612"/>
      <c r="L39" s="612"/>
      <c r="M39" s="611"/>
      <c r="N39" s="611"/>
      <c r="O39" s="551"/>
    </row>
    <row r="40" spans="1:15" ht="21" customHeight="1">
      <c r="A40" s="536" t="s">
        <v>477</v>
      </c>
      <c r="B40" s="545" t="s">
        <v>713</v>
      </c>
      <c r="C40" s="549"/>
      <c r="D40" s="546">
        <f t="shared" si="2"/>
        <v>0</v>
      </c>
      <c r="E40" s="612"/>
      <c r="F40" s="612"/>
      <c r="G40" s="612"/>
      <c r="H40" s="612"/>
      <c r="I40" s="612"/>
      <c r="J40" s="612"/>
      <c r="K40" s="612"/>
      <c r="L40" s="612"/>
      <c r="M40" s="611"/>
      <c r="N40" s="611"/>
      <c r="O40" s="551"/>
    </row>
    <row r="41" spans="1:15" ht="21" customHeight="1">
      <c r="A41" s="536" t="s">
        <v>479</v>
      </c>
      <c r="B41" s="545" t="s">
        <v>714</v>
      </c>
      <c r="C41" s="549"/>
      <c r="D41" s="546">
        <f t="shared" si="2"/>
        <v>0</v>
      </c>
      <c r="E41" s="612"/>
      <c r="F41" s="612"/>
      <c r="G41" s="612"/>
      <c r="H41" s="612"/>
      <c r="I41" s="612"/>
      <c r="J41" s="612"/>
      <c r="K41" s="612"/>
      <c r="L41" s="612"/>
      <c r="M41" s="611"/>
      <c r="N41" s="611"/>
      <c r="O41" s="551"/>
    </row>
    <row r="42" spans="1:15" ht="21" customHeight="1">
      <c r="A42" s="536" t="s">
        <v>481</v>
      </c>
      <c r="B42" s="545" t="s">
        <v>715</v>
      </c>
      <c r="C42" s="546">
        <f>SUM(C43:C48)</f>
        <v>127000</v>
      </c>
      <c r="D42" s="546">
        <f t="shared" si="2"/>
        <v>127000</v>
      </c>
      <c r="E42" s="548">
        <v>14760</v>
      </c>
      <c r="F42" s="612"/>
      <c r="G42" s="612"/>
      <c r="H42" s="612"/>
      <c r="I42" s="612"/>
      <c r="J42" s="612"/>
      <c r="K42" s="612"/>
      <c r="L42" s="612"/>
      <c r="M42" s="550">
        <v>112240</v>
      </c>
      <c r="N42" s="611"/>
      <c r="O42" s="551"/>
    </row>
    <row r="43" spans="1:15" ht="21" customHeight="1">
      <c r="A43" s="536"/>
      <c r="B43" s="547" t="s">
        <v>300</v>
      </c>
      <c r="C43" s="549">
        <v>7600</v>
      </c>
      <c r="D43" s="549"/>
      <c r="E43" s="612"/>
      <c r="F43" s="612"/>
      <c r="G43" s="612"/>
      <c r="H43" s="612"/>
      <c r="I43" s="612"/>
      <c r="J43" s="612"/>
      <c r="K43" s="612"/>
      <c r="L43" s="612"/>
      <c r="M43" s="611"/>
      <c r="N43" s="611"/>
      <c r="O43" s="551"/>
    </row>
    <row r="44" spans="1:15" ht="21" customHeight="1">
      <c r="A44" s="536"/>
      <c r="B44" s="547" t="s">
        <v>299</v>
      </c>
      <c r="C44" s="549">
        <v>400</v>
      </c>
      <c r="D44" s="549"/>
      <c r="E44" s="612"/>
      <c r="F44" s="612"/>
      <c r="G44" s="612"/>
      <c r="H44" s="612"/>
      <c r="I44" s="612"/>
      <c r="J44" s="612"/>
      <c r="K44" s="612"/>
      <c r="L44" s="612"/>
      <c r="M44" s="611"/>
      <c r="N44" s="611"/>
      <c r="O44" s="551"/>
    </row>
    <row r="45" spans="1:15" ht="21" customHeight="1">
      <c r="A45" s="536"/>
      <c r="B45" s="547" t="s">
        <v>297</v>
      </c>
      <c r="C45" s="549">
        <v>38000</v>
      </c>
      <c r="D45" s="549"/>
      <c r="E45" s="612"/>
      <c r="F45" s="612"/>
      <c r="G45" s="612"/>
      <c r="H45" s="612"/>
      <c r="I45" s="612"/>
      <c r="J45" s="612"/>
      <c r="K45" s="612"/>
      <c r="L45" s="612"/>
      <c r="M45" s="611"/>
      <c r="N45" s="611"/>
      <c r="O45" s="551"/>
    </row>
    <row r="46" spans="1:15" ht="21" customHeight="1">
      <c r="A46" s="536"/>
      <c r="B46" s="547" t="s">
        <v>298</v>
      </c>
      <c r="C46" s="549">
        <v>6000</v>
      </c>
      <c r="D46" s="549"/>
      <c r="E46" s="612"/>
      <c r="F46" s="612"/>
      <c r="G46" s="612"/>
      <c r="H46" s="612"/>
      <c r="I46" s="612"/>
      <c r="J46" s="612"/>
      <c r="K46" s="612"/>
      <c r="L46" s="612"/>
      <c r="M46" s="611"/>
      <c r="N46" s="611"/>
      <c r="O46" s="551"/>
    </row>
    <row r="47" spans="1:15" ht="21" customHeight="1">
      <c r="A47" s="536"/>
      <c r="B47" s="547" t="s">
        <v>324</v>
      </c>
      <c r="C47" s="549">
        <v>60000</v>
      </c>
      <c r="D47" s="549"/>
      <c r="E47" s="612"/>
      <c r="F47" s="612"/>
      <c r="G47" s="612"/>
      <c r="H47" s="612"/>
      <c r="I47" s="612"/>
      <c r="J47" s="612"/>
      <c r="K47" s="612"/>
      <c r="L47" s="612"/>
      <c r="M47" s="611"/>
      <c r="N47" s="611"/>
      <c r="O47" s="551"/>
    </row>
    <row r="48" spans="1:15" ht="21" customHeight="1">
      <c r="A48" s="536"/>
      <c r="B48" s="547" t="s">
        <v>364</v>
      </c>
      <c r="C48" s="549">
        <v>15000</v>
      </c>
      <c r="D48" s="549"/>
      <c r="E48" s="612"/>
      <c r="F48" s="612"/>
      <c r="G48" s="612"/>
      <c r="H48" s="612"/>
      <c r="I48" s="612"/>
      <c r="J48" s="612"/>
      <c r="K48" s="612"/>
      <c r="L48" s="612"/>
      <c r="M48" s="611"/>
      <c r="N48" s="611"/>
      <c r="O48" s="551"/>
    </row>
    <row r="49" spans="1:15" ht="21" customHeight="1">
      <c r="A49" s="536" t="s">
        <v>483</v>
      </c>
      <c r="B49" s="545" t="s">
        <v>716</v>
      </c>
      <c r="C49" s="546">
        <f>SUM(C50:C58)</f>
        <v>957976</v>
      </c>
      <c r="D49" s="546">
        <f>SUM(E49:O49)</f>
        <v>957976</v>
      </c>
      <c r="E49" s="548">
        <v>611022</v>
      </c>
      <c r="F49" s="612"/>
      <c r="G49" s="546">
        <f>SUM(G50:G58)</f>
        <v>66121</v>
      </c>
      <c r="H49" s="612"/>
      <c r="I49" s="612"/>
      <c r="J49" s="612"/>
      <c r="K49" s="612"/>
      <c r="L49" s="612"/>
      <c r="M49" s="550">
        <v>280833</v>
      </c>
      <c r="N49" s="611"/>
      <c r="O49" s="551"/>
    </row>
    <row r="50" spans="1:15" ht="21" customHeight="1">
      <c r="A50" s="536"/>
      <c r="B50" s="547" t="s">
        <v>382</v>
      </c>
      <c r="C50" s="549">
        <v>123860</v>
      </c>
      <c r="D50" s="546"/>
      <c r="E50" s="548"/>
      <c r="F50" s="612"/>
      <c r="G50" s="612">
        <v>5842</v>
      </c>
      <c r="H50" s="612"/>
      <c r="I50" s="612"/>
      <c r="J50" s="612"/>
      <c r="K50" s="612"/>
      <c r="L50" s="612"/>
      <c r="M50" s="611"/>
      <c r="N50" s="611"/>
      <c r="O50" s="551"/>
    </row>
    <row r="51" spans="1:15" ht="21" customHeight="1">
      <c r="A51" s="536"/>
      <c r="B51" s="547" t="s">
        <v>383</v>
      </c>
      <c r="C51" s="549">
        <v>129430</v>
      </c>
      <c r="D51" s="546"/>
      <c r="E51" s="548"/>
      <c r="F51" s="612"/>
      <c r="G51" s="612">
        <v>8100</v>
      </c>
      <c r="H51" s="612"/>
      <c r="I51" s="612"/>
      <c r="J51" s="612"/>
      <c r="K51" s="612"/>
      <c r="L51" s="612"/>
      <c r="M51" s="611"/>
      <c r="N51" s="611"/>
      <c r="O51" s="551"/>
    </row>
    <row r="52" spans="1:15" ht="21" customHeight="1">
      <c r="A52" s="536"/>
      <c r="B52" s="547" t="s">
        <v>384</v>
      </c>
      <c r="C52" s="549">
        <v>76493</v>
      </c>
      <c r="D52" s="546"/>
      <c r="E52" s="548"/>
      <c r="F52" s="612"/>
      <c r="G52" s="612">
        <v>5900</v>
      </c>
      <c r="H52" s="612"/>
      <c r="I52" s="612"/>
      <c r="J52" s="612"/>
      <c r="K52" s="612"/>
      <c r="L52" s="612"/>
      <c r="M52" s="611"/>
      <c r="N52" s="611"/>
      <c r="O52" s="551"/>
    </row>
    <row r="53" spans="1:15" ht="21" customHeight="1">
      <c r="A53" s="536"/>
      <c r="B53" s="547" t="s">
        <v>132</v>
      </c>
      <c r="C53" s="549">
        <v>109399</v>
      </c>
      <c r="D53" s="546"/>
      <c r="E53" s="548"/>
      <c r="F53" s="612"/>
      <c r="G53" s="612">
        <v>6520</v>
      </c>
      <c r="H53" s="612"/>
      <c r="I53" s="612"/>
      <c r="J53" s="612"/>
      <c r="K53" s="612"/>
      <c r="L53" s="612"/>
      <c r="M53" s="611"/>
      <c r="N53" s="611"/>
      <c r="O53" s="551"/>
    </row>
    <row r="54" spans="1:15" ht="21" customHeight="1">
      <c r="A54" s="536"/>
      <c r="B54" s="547" t="s">
        <v>385</v>
      </c>
      <c r="C54" s="549">
        <v>241254</v>
      </c>
      <c r="D54" s="546"/>
      <c r="E54" s="548"/>
      <c r="F54" s="612"/>
      <c r="G54" s="612">
        <v>14799</v>
      </c>
      <c r="H54" s="612"/>
      <c r="I54" s="612"/>
      <c r="J54" s="612"/>
      <c r="K54" s="612"/>
      <c r="L54" s="612"/>
      <c r="M54" s="611"/>
      <c r="N54" s="611"/>
      <c r="O54" s="551"/>
    </row>
    <row r="55" spans="1:15" ht="21" customHeight="1">
      <c r="A55" s="536"/>
      <c r="B55" s="547" t="s">
        <v>386</v>
      </c>
      <c r="C55" s="549">
        <v>106173</v>
      </c>
      <c r="D55" s="546"/>
      <c r="E55" s="548"/>
      <c r="F55" s="612"/>
      <c r="G55" s="612">
        <v>6391</v>
      </c>
      <c r="H55" s="612"/>
      <c r="I55" s="612"/>
      <c r="J55" s="612"/>
      <c r="K55" s="612"/>
      <c r="L55" s="612"/>
      <c r="M55" s="611"/>
      <c r="N55" s="611"/>
      <c r="O55" s="551"/>
    </row>
    <row r="56" spans="1:15" ht="21" customHeight="1">
      <c r="A56" s="536"/>
      <c r="B56" s="547" t="s">
        <v>387</v>
      </c>
      <c r="C56" s="549">
        <v>57344</v>
      </c>
      <c r="D56" s="546"/>
      <c r="E56" s="548"/>
      <c r="F56" s="612"/>
      <c r="G56" s="612">
        <v>6080</v>
      </c>
      <c r="H56" s="612"/>
      <c r="I56" s="612"/>
      <c r="J56" s="612"/>
      <c r="K56" s="612"/>
      <c r="L56" s="612"/>
      <c r="M56" s="611"/>
      <c r="N56" s="611"/>
      <c r="O56" s="551"/>
    </row>
    <row r="57" spans="1:15" ht="21" customHeight="1">
      <c r="A57" s="536"/>
      <c r="B57" s="547" t="s">
        <v>388</v>
      </c>
      <c r="C57" s="549">
        <v>56463</v>
      </c>
      <c r="D57" s="546"/>
      <c r="E57" s="548"/>
      <c r="F57" s="612"/>
      <c r="G57" s="612">
        <v>6316</v>
      </c>
      <c r="H57" s="612"/>
      <c r="I57" s="612"/>
      <c r="J57" s="612"/>
      <c r="K57" s="612"/>
      <c r="L57" s="612"/>
      <c r="M57" s="611"/>
      <c r="N57" s="611"/>
      <c r="O57" s="551"/>
    </row>
    <row r="58" spans="1:15" ht="21" customHeight="1">
      <c r="A58" s="536"/>
      <c r="B58" s="547" t="s">
        <v>389</v>
      </c>
      <c r="C58" s="549">
        <v>57560</v>
      </c>
      <c r="D58" s="546"/>
      <c r="E58" s="548"/>
      <c r="F58" s="612"/>
      <c r="G58" s="612">
        <v>6173</v>
      </c>
      <c r="H58" s="612"/>
      <c r="I58" s="612"/>
      <c r="J58" s="612"/>
      <c r="K58" s="612"/>
      <c r="L58" s="612"/>
      <c r="M58" s="611"/>
      <c r="N58" s="611"/>
      <c r="O58" s="551"/>
    </row>
    <row r="59" spans="1:15" ht="21" customHeight="1">
      <c r="A59" s="536" t="s">
        <v>485</v>
      </c>
      <c r="B59" s="545" t="s">
        <v>717</v>
      </c>
      <c r="C59" s="546">
        <f>SUM(C60:C77)</f>
        <v>126643</v>
      </c>
      <c r="D59" s="546">
        <f>SUM(E59:N59)</f>
        <v>126643</v>
      </c>
      <c r="E59" s="548">
        <v>114004</v>
      </c>
      <c r="F59" s="612"/>
      <c r="G59" s="612"/>
      <c r="H59" s="612"/>
      <c r="I59" s="612"/>
      <c r="J59" s="612"/>
      <c r="K59" s="612"/>
      <c r="L59" s="612"/>
      <c r="M59" s="550">
        <v>12639</v>
      </c>
      <c r="N59" s="611"/>
      <c r="O59" s="551"/>
    </row>
    <row r="60" spans="1:15" ht="21" customHeight="1">
      <c r="A60" s="613"/>
      <c r="B60" s="547" t="s">
        <v>276</v>
      </c>
      <c r="C60" s="549">
        <v>18500</v>
      </c>
      <c r="D60" s="549"/>
      <c r="E60" s="612"/>
      <c r="F60" s="612"/>
      <c r="G60" s="612"/>
      <c r="H60" s="612"/>
      <c r="I60" s="612"/>
      <c r="J60" s="612"/>
      <c r="K60" s="612"/>
      <c r="L60" s="612"/>
      <c r="M60" s="611"/>
      <c r="N60" s="611"/>
      <c r="O60" s="551"/>
    </row>
    <row r="61" spans="1:15" ht="21" customHeight="1">
      <c r="A61" s="613"/>
      <c r="B61" s="547" t="s">
        <v>277</v>
      </c>
      <c r="C61" s="549">
        <v>3050</v>
      </c>
      <c r="D61" s="549"/>
      <c r="E61" s="612"/>
      <c r="F61" s="612"/>
      <c r="G61" s="612"/>
      <c r="H61" s="612"/>
      <c r="I61" s="612"/>
      <c r="J61" s="612"/>
      <c r="K61" s="612"/>
      <c r="L61" s="612"/>
      <c r="M61" s="611"/>
      <c r="N61" s="611"/>
      <c r="O61" s="551"/>
    </row>
    <row r="62" spans="1:15" ht="21" customHeight="1">
      <c r="A62" s="613"/>
      <c r="B62" s="547" t="s">
        <v>278</v>
      </c>
      <c r="C62" s="549">
        <v>2702</v>
      </c>
      <c r="D62" s="549"/>
      <c r="E62" s="612"/>
      <c r="F62" s="612"/>
      <c r="G62" s="612"/>
      <c r="H62" s="612"/>
      <c r="I62" s="612"/>
      <c r="J62" s="612"/>
      <c r="K62" s="612"/>
      <c r="L62" s="612"/>
      <c r="M62" s="611"/>
      <c r="N62" s="611"/>
      <c r="O62" s="551"/>
    </row>
    <row r="63" spans="1:15" ht="21" customHeight="1">
      <c r="A63" s="613"/>
      <c r="B63" s="547" t="s">
        <v>279</v>
      </c>
      <c r="C63" s="549">
        <v>26845</v>
      </c>
      <c r="D63" s="549"/>
      <c r="E63" s="612"/>
      <c r="F63" s="612"/>
      <c r="G63" s="612"/>
      <c r="H63" s="612"/>
      <c r="I63" s="612"/>
      <c r="J63" s="612"/>
      <c r="K63" s="612"/>
      <c r="L63" s="612"/>
      <c r="M63" s="611"/>
      <c r="N63" s="611"/>
      <c r="O63" s="551"/>
    </row>
    <row r="64" spans="1:15" ht="21" customHeight="1">
      <c r="A64" s="613"/>
      <c r="B64" s="547" t="s">
        <v>280</v>
      </c>
      <c r="C64" s="549">
        <v>5100</v>
      </c>
      <c r="D64" s="549"/>
      <c r="E64" s="612"/>
      <c r="F64" s="612"/>
      <c r="G64" s="612"/>
      <c r="H64" s="612"/>
      <c r="I64" s="612"/>
      <c r="J64" s="612"/>
      <c r="K64" s="612"/>
      <c r="L64" s="612"/>
      <c r="M64" s="611"/>
      <c r="N64" s="611"/>
      <c r="O64" s="551"/>
    </row>
    <row r="65" spans="1:15" ht="21" customHeight="1">
      <c r="A65" s="613"/>
      <c r="B65" s="547" t="s">
        <v>281</v>
      </c>
      <c r="C65" s="549">
        <v>25000</v>
      </c>
      <c r="D65" s="549"/>
      <c r="E65" s="612"/>
      <c r="F65" s="612"/>
      <c r="G65" s="612"/>
      <c r="H65" s="612"/>
      <c r="I65" s="612"/>
      <c r="J65" s="612"/>
      <c r="K65" s="612"/>
      <c r="L65" s="612"/>
      <c r="M65" s="611"/>
      <c r="N65" s="611"/>
      <c r="O65" s="551"/>
    </row>
    <row r="66" spans="1:15" ht="21" customHeight="1">
      <c r="A66" s="613"/>
      <c r="B66" s="547" t="s">
        <v>282</v>
      </c>
      <c r="C66" s="549">
        <v>13700</v>
      </c>
      <c r="D66" s="549"/>
      <c r="E66" s="612"/>
      <c r="F66" s="612"/>
      <c r="G66" s="612"/>
      <c r="H66" s="612"/>
      <c r="I66" s="612"/>
      <c r="J66" s="612"/>
      <c r="K66" s="612"/>
      <c r="L66" s="612"/>
      <c r="M66" s="611"/>
      <c r="N66" s="611"/>
      <c r="O66" s="551"/>
    </row>
    <row r="67" spans="1:15" ht="21" customHeight="1">
      <c r="A67" s="613"/>
      <c r="B67" s="547" t="s">
        <v>283</v>
      </c>
      <c r="C67" s="549">
        <v>13435</v>
      </c>
      <c r="D67" s="549"/>
      <c r="E67" s="612"/>
      <c r="F67" s="612"/>
      <c r="G67" s="612"/>
      <c r="H67" s="612"/>
      <c r="I67" s="612"/>
      <c r="J67" s="612"/>
      <c r="K67" s="612"/>
      <c r="L67" s="612"/>
      <c r="M67" s="611"/>
      <c r="N67" s="611"/>
      <c r="O67" s="551"/>
    </row>
    <row r="68" spans="1:15" ht="21" customHeight="1">
      <c r="A68" s="613"/>
      <c r="B68" s="547" t="s">
        <v>284</v>
      </c>
      <c r="C68" s="549">
        <v>2200</v>
      </c>
      <c r="D68" s="549"/>
      <c r="E68" s="612"/>
      <c r="F68" s="612"/>
      <c r="G68" s="612"/>
      <c r="H68" s="612"/>
      <c r="I68" s="612"/>
      <c r="J68" s="612"/>
      <c r="K68" s="612"/>
      <c r="L68" s="612"/>
      <c r="M68" s="611"/>
      <c r="N68" s="611"/>
      <c r="O68" s="551"/>
    </row>
    <row r="69" spans="1:15" ht="21" customHeight="1">
      <c r="A69" s="613"/>
      <c r="B69" s="547" t="s">
        <v>285</v>
      </c>
      <c r="C69" s="549">
        <v>1114</v>
      </c>
      <c r="D69" s="549"/>
      <c r="E69" s="612"/>
      <c r="F69" s="612"/>
      <c r="G69" s="612"/>
      <c r="H69" s="612"/>
      <c r="I69" s="612"/>
      <c r="J69" s="612"/>
      <c r="K69" s="612"/>
      <c r="L69" s="612"/>
      <c r="M69" s="611"/>
      <c r="N69" s="611"/>
      <c r="O69" s="551"/>
    </row>
    <row r="70" spans="1:15" ht="21" customHeight="1">
      <c r="A70" s="613"/>
      <c r="B70" s="547" t="s">
        <v>287</v>
      </c>
      <c r="C70" s="549">
        <v>4000</v>
      </c>
      <c r="D70" s="549"/>
      <c r="E70" s="612"/>
      <c r="F70" s="612"/>
      <c r="G70" s="612"/>
      <c r="H70" s="612"/>
      <c r="I70" s="612"/>
      <c r="J70" s="612"/>
      <c r="K70" s="612"/>
      <c r="L70" s="612"/>
      <c r="M70" s="611"/>
      <c r="N70" s="611"/>
      <c r="O70" s="551"/>
    </row>
    <row r="71" spans="1:15" ht="21" customHeight="1">
      <c r="A71" s="613"/>
      <c r="B71" s="547" t="s">
        <v>288</v>
      </c>
      <c r="C71" s="549">
        <v>1084</v>
      </c>
      <c r="D71" s="549"/>
      <c r="E71" s="612"/>
      <c r="F71" s="612"/>
      <c r="G71" s="612"/>
      <c r="H71" s="612"/>
      <c r="I71" s="612"/>
      <c r="J71" s="612"/>
      <c r="K71" s="612"/>
      <c r="L71" s="612"/>
      <c r="M71" s="611"/>
      <c r="N71" s="611"/>
      <c r="O71" s="551"/>
    </row>
    <row r="72" spans="1:15" ht="21" customHeight="1">
      <c r="A72" s="613"/>
      <c r="B72" s="547" t="s">
        <v>289</v>
      </c>
      <c r="C72" s="549">
        <v>880</v>
      </c>
      <c r="D72" s="549"/>
      <c r="E72" s="612"/>
      <c r="F72" s="612"/>
      <c r="G72" s="612"/>
      <c r="H72" s="612"/>
      <c r="I72" s="612"/>
      <c r="J72" s="612"/>
      <c r="K72" s="612"/>
      <c r="L72" s="612"/>
      <c r="M72" s="611"/>
      <c r="N72" s="611"/>
      <c r="O72" s="551"/>
    </row>
    <row r="73" spans="1:15" ht="21" customHeight="1">
      <c r="A73" s="613"/>
      <c r="B73" s="547" t="s">
        <v>292</v>
      </c>
      <c r="C73" s="549">
        <v>300</v>
      </c>
      <c r="D73" s="549"/>
      <c r="E73" s="612"/>
      <c r="F73" s="612"/>
      <c r="G73" s="612"/>
      <c r="H73" s="612"/>
      <c r="I73" s="612"/>
      <c r="J73" s="612"/>
      <c r="K73" s="612"/>
      <c r="L73" s="612"/>
      <c r="M73" s="611"/>
      <c r="N73" s="611"/>
      <c r="O73" s="551"/>
    </row>
    <row r="74" spans="1:15" ht="21" customHeight="1">
      <c r="A74" s="613"/>
      <c r="B74" s="547" t="s">
        <v>293</v>
      </c>
      <c r="C74" s="549">
        <v>3733</v>
      </c>
      <c r="D74" s="549"/>
      <c r="E74" s="612"/>
      <c r="F74" s="612"/>
      <c r="G74" s="612"/>
      <c r="H74" s="612"/>
      <c r="I74" s="612"/>
      <c r="J74" s="612"/>
      <c r="K74" s="612"/>
      <c r="L74" s="612"/>
      <c r="M74" s="611"/>
      <c r="N74" s="611"/>
      <c r="O74" s="551"/>
    </row>
    <row r="75" spans="1:15" ht="21" customHeight="1">
      <c r="A75" s="613"/>
      <c r="B75" s="547" t="s">
        <v>295</v>
      </c>
      <c r="C75" s="549">
        <v>2000</v>
      </c>
      <c r="D75" s="549"/>
      <c r="E75" s="612"/>
      <c r="F75" s="612"/>
      <c r="G75" s="612"/>
      <c r="H75" s="612"/>
      <c r="I75" s="612"/>
      <c r="J75" s="612"/>
      <c r="K75" s="612"/>
      <c r="L75" s="612"/>
      <c r="M75" s="611"/>
      <c r="N75" s="611"/>
      <c r="O75" s="551"/>
    </row>
    <row r="76" spans="1:15" ht="21" customHeight="1">
      <c r="A76" s="613"/>
      <c r="B76" s="547" t="s">
        <v>296</v>
      </c>
      <c r="C76" s="549">
        <v>1000</v>
      </c>
      <c r="D76" s="549"/>
      <c r="E76" s="612"/>
      <c r="F76" s="612"/>
      <c r="G76" s="612"/>
      <c r="H76" s="612"/>
      <c r="I76" s="612"/>
      <c r="J76" s="612"/>
      <c r="K76" s="612"/>
      <c r="L76" s="612"/>
      <c r="M76" s="611"/>
      <c r="N76" s="611"/>
      <c r="O76" s="551"/>
    </row>
    <row r="77" spans="1:15" ht="21" customHeight="1">
      <c r="A77" s="613"/>
      <c r="B77" s="547" t="s">
        <v>365</v>
      </c>
      <c r="C77" s="549">
        <v>2000</v>
      </c>
      <c r="D77" s="549"/>
      <c r="E77" s="612"/>
      <c r="F77" s="612"/>
      <c r="G77" s="612"/>
      <c r="H77" s="612"/>
      <c r="I77" s="612"/>
      <c r="J77" s="612"/>
      <c r="K77" s="612"/>
      <c r="L77" s="612"/>
      <c r="M77" s="611"/>
      <c r="N77" s="611"/>
      <c r="O77" s="551"/>
    </row>
    <row r="78" spans="1:15" ht="21" customHeight="1">
      <c r="A78" s="536" t="s">
        <v>487</v>
      </c>
      <c r="B78" s="545" t="s">
        <v>718</v>
      </c>
      <c r="C78" s="546">
        <f>SUM(C79:C80)</f>
        <v>2027</v>
      </c>
      <c r="D78" s="546">
        <f>SUM(E78:N78)</f>
        <v>2027</v>
      </c>
      <c r="E78" s="612"/>
      <c r="F78" s="612"/>
      <c r="G78" s="548"/>
      <c r="H78" s="612"/>
      <c r="I78" s="612"/>
      <c r="J78" s="612"/>
      <c r="K78" s="612"/>
      <c r="L78" s="612"/>
      <c r="M78" s="550">
        <v>2027</v>
      </c>
      <c r="N78" s="611"/>
      <c r="O78" s="551"/>
    </row>
    <row r="79" spans="1:15" ht="21" customHeight="1">
      <c r="A79" s="536"/>
      <c r="B79" s="547" t="s">
        <v>290</v>
      </c>
      <c r="C79" s="549">
        <v>1000</v>
      </c>
      <c r="D79" s="549"/>
      <c r="E79" s="612"/>
      <c r="F79" s="612"/>
      <c r="G79" s="612"/>
      <c r="H79" s="612"/>
      <c r="I79" s="612"/>
      <c r="J79" s="612"/>
      <c r="K79" s="612"/>
      <c r="L79" s="612"/>
      <c r="M79" s="611"/>
      <c r="N79" s="611"/>
      <c r="O79" s="551"/>
    </row>
    <row r="80" spans="1:15" ht="21" customHeight="1">
      <c r="A80" s="536"/>
      <c r="B80" s="547" t="s">
        <v>291</v>
      </c>
      <c r="C80" s="549">
        <v>1027</v>
      </c>
      <c r="D80" s="549"/>
      <c r="E80" s="612"/>
      <c r="F80" s="612"/>
      <c r="G80" s="612"/>
      <c r="H80" s="612"/>
      <c r="I80" s="612"/>
      <c r="J80" s="612"/>
      <c r="K80" s="612"/>
      <c r="L80" s="612"/>
      <c r="M80" s="611"/>
      <c r="N80" s="611"/>
      <c r="O80" s="551"/>
    </row>
    <row r="81" spans="1:15" ht="21" customHeight="1">
      <c r="A81" s="536" t="s">
        <v>719</v>
      </c>
      <c r="B81" s="545" t="s">
        <v>720</v>
      </c>
      <c r="C81" s="546">
        <f>SUM(C82:C94)</f>
        <v>166818</v>
      </c>
      <c r="D81" s="546">
        <f>SUM(E81:N81)</f>
        <v>166818</v>
      </c>
      <c r="E81" s="548">
        <v>22037</v>
      </c>
      <c r="F81" s="548">
        <v>92900</v>
      </c>
      <c r="G81" s="548"/>
      <c r="H81" s="612"/>
      <c r="I81" s="612"/>
      <c r="J81" s="612"/>
      <c r="K81" s="612"/>
      <c r="L81" s="612"/>
      <c r="M81" s="550">
        <v>51881</v>
      </c>
      <c r="N81" s="611"/>
      <c r="O81" s="551"/>
    </row>
    <row r="82" spans="1:15" ht="21" customHeight="1">
      <c r="A82" s="613"/>
      <c r="B82" s="547" t="s">
        <v>390</v>
      </c>
      <c r="C82" s="549">
        <v>18500</v>
      </c>
      <c r="D82" s="549"/>
      <c r="E82" s="612"/>
      <c r="F82" s="612"/>
      <c r="G82" s="612"/>
      <c r="H82" s="612"/>
      <c r="I82" s="612"/>
      <c r="J82" s="612"/>
      <c r="K82" s="612"/>
      <c r="L82" s="612"/>
      <c r="M82" s="611"/>
      <c r="N82" s="611"/>
      <c r="O82" s="551"/>
    </row>
    <row r="83" spans="1:15" ht="21" customHeight="1">
      <c r="A83" s="613"/>
      <c r="B83" s="547" t="s">
        <v>309</v>
      </c>
      <c r="C83" s="549">
        <v>16380</v>
      </c>
      <c r="D83" s="549"/>
      <c r="E83" s="612"/>
      <c r="F83" s="612"/>
      <c r="G83" s="612"/>
      <c r="H83" s="612"/>
      <c r="I83" s="612"/>
      <c r="J83" s="612"/>
      <c r="K83" s="612"/>
      <c r="L83" s="612"/>
      <c r="M83" s="611"/>
      <c r="N83" s="611"/>
      <c r="O83" s="551"/>
    </row>
    <row r="84" spans="1:15" ht="21" customHeight="1">
      <c r="A84" s="613"/>
      <c r="B84" s="547" t="s">
        <v>310</v>
      </c>
      <c r="C84" s="549">
        <v>2538</v>
      </c>
      <c r="D84" s="549"/>
      <c r="E84" s="612"/>
      <c r="F84" s="612"/>
      <c r="G84" s="612"/>
      <c r="H84" s="612"/>
      <c r="I84" s="612"/>
      <c r="J84" s="612"/>
      <c r="K84" s="612"/>
      <c r="L84" s="612"/>
      <c r="M84" s="611"/>
      <c r="N84" s="611"/>
      <c r="O84" s="551"/>
    </row>
    <row r="85" spans="1:15" ht="21" customHeight="1">
      <c r="A85" s="613"/>
      <c r="B85" s="547" t="s">
        <v>311</v>
      </c>
      <c r="C85" s="549">
        <v>2500</v>
      </c>
      <c r="D85" s="549"/>
      <c r="E85" s="612"/>
      <c r="F85" s="612"/>
      <c r="G85" s="612"/>
      <c r="H85" s="612"/>
      <c r="I85" s="612"/>
      <c r="J85" s="612"/>
      <c r="K85" s="612"/>
      <c r="L85" s="612"/>
      <c r="M85" s="611"/>
      <c r="N85" s="611"/>
      <c r="O85" s="551"/>
    </row>
    <row r="86" spans="1:15" ht="21" customHeight="1">
      <c r="A86" s="613"/>
      <c r="B86" s="547" t="s">
        <v>312</v>
      </c>
      <c r="C86" s="549">
        <v>500</v>
      </c>
      <c r="D86" s="549"/>
      <c r="E86" s="612"/>
      <c r="F86" s="612"/>
      <c r="G86" s="612"/>
      <c r="H86" s="612"/>
      <c r="I86" s="612"/>
      <c r="J86" s="612"/>
      <c r="K86" s="612"/>
      <c r="L86" s="612"/>
      <c r="M86" s="611"/>
      <c r="N86" s="611"/>
      <c r="O86" s="551"/>
    </row>
    <row r="87" spans="1:15" ht="21" customHeight="1">
      <c r="A87" s="613"/>
      <c r="B87" s="547" t="s">
        <v>313</v>
      </c>
      <c r="C87" s="549">
        <v>5000</v>
      </c>
      <c r="D87" s="549"/>
      <c r="E87" s="612"/>
      <c r="F87" s="612"/>
      <c r="G87" s="612"/>
      <c r="H87" s="612"/>
      <c r="I87" s="612"/>
      <c r="J87" s="612"/>
      <c r="K87" s="612"/>
      <c r="L87" s="612"/>
      <c r="M87" s="611"/>
      <c r="N87" s="611"/>
      <c r="O87" s="551"/>
    </row>
    <row r="88" spans="1:15" ht="21" customHeight="1">
      <c r="A88" s="613"/>
      <c r="B88" s="547" t="s">
        <v>314</v>
      </c>
      <c r="C88" s="549">
        <v>5000</v>
      </c>
      <c r="D88" s="549"/>
      <c r="E88" s="612"/>
      <c r="F88" s="612"/>
      <c r="G88" s="612"/>
      <c r="H88" s="612"/>
      <c r="I88" s="612"/>
      <c r="J88" s="612"/>
      <c r="K88" s="612"/>
      <c r="L88" s="612"/>
      <c r="M88" s="611"/>
      <c r="N88" s="611"/>
      <c r="O88" s="551"/>
    </row>
    <row r="89" spans="1:15" ht="21" customHeight="1">
      <c r="A89" s="613"/>
      <c r="B89" s="547" t="s">
        <v>315</v>
      </c>
      <c r="C89" s="549">
        <v>3000</v>
      </c>
      <c r="D89" s="549"/>
      <c r="E89" s="612"/>
      <c r="F89" s="612"/>
      <c r="G89" s="612"/>
      <c r="H89" s="612"/>
      <c r="I89" s="612"/>
      <c r="J89" s="612"/>
      <c r="K89" s="612"/>
      <c r="L89" s="612"/>
      <c r="M89" s="611"/>
      <c r="N89" s="611"/>
      <c r="O89" s="551"/>
    </row>
    <row r="90" spans="1:15" ht="21" customHeight="1">
      <c r="A90" s="613"/>
      <c r="B90" s="547" t="s">
        <v>316</v>
      </c>
      <c r="C90" s="549">
        <v>3000</v>
      </c>
      <c r="D90" s="549"/>
      <c r="E90" s="612"/>
      <c r="F90" s="612"/>
      <c r="G90" s="612"/>
      <c r="H90" s="612"/>
      <c r="I90" s="612"/>
      <c r="J90" s="612"/>
      <c r="K90" s="612"/>
      <c r="L90" s="612"/>
      <c r="M90" s="611"/>
      <c r="N90" s="611"/>
      <c r="O90" s="551"/>
    </row>
    <row r="91" spans="1:15" ht="21" customHeight="1">
      <c r="A91" s="613"/>
      <c r="B91" s="547" t="s">
        <v>319</v>
      </c>
      <c r="C91" s="549">
        <v>1500</v>
      </c>
      <c r="D91" s="549"/>
      <c r="E91" s="612"/>
      <c r="F91" s="612"/>
      <c r="G91" s="612"/>
      <c r="H91" s="612"/>
      <c r="I91" s="612"/>
      <c r="J91" s="612"/>
      <c r="K91" s="612"/>
      <c r="L91" s="612"/>
      <c r="M91" s="611"/>
      <c r="N91" s="611"/>
      <c r="O91" s="551"/>
    </row>
    <row r="92" spans="1:15" ht="21" customHeight="1">
      <c r="A92" s="613"/>
      <c r="B92" s="547" t="s">
        <v>320</v>
      </c>
      <c r="C92" s="549">
        <v>5000</v>
      </c>
      <c r="D92" s="549"/>
      <c r="E92" s="612"/>
      <c r="F92" s="612"/>
      <c r="G92" s="612"/>
      <c r="H92" s="612"/>
      <c r="I92" s="612"/>
      <c r="J92" s="612"/>
      <c r="K92" s="612"/>
      <c r="L92" s="612"/>
      <c r="M92" s="611"/>
      <c r="N92" s="611"/>
      <c r="O92" s="551"/>
    </row>
    <row r="93" spans="1:15" ht="21" customHeight="1">
      <c r="A93" s="613"/>
      <c r="B93" s="547" t="s">
        <v>321</v>
      </c>
      <c r="C93" s="549">
        <v>11000</v>
      </c>
      <c r="D93" s="549"/>
      <c r="E93" s="612"/>
      <c r="F93" s="612"/>
      <c r="G93" s="612"/>
      <c r="H93" s="612"/>
      <c r="I93" s="612"/>
      <c r="J93" s="612"/>
      <c r="K93" s="612"/>
      <c r="L93" s="612"/>
      <c r="M93" s="611"/>
      <c r="N93" s="611"/>
      <c r="O93" s="551"/>
    </row>
    <row r="94" spans="1:15" ht="21" customHeight="1">
      <c r="A94" s="613"/>
      <c r="B94" s="547" t="s">
        <v>134</v>
      </c>
      <c r="C94" s="549">
        <v>92900</v>
      </c>
      <c r="D94" s="549"/>
      <c r="E94" s="612"/>
      <c r="F94" s="612">
        <v>92900</v>
      </c>
      <c r="G94" s="612"/>
      <c r="H94" s="612"/>
      <c r="I94" s="612"/>
      <c r="J94" s="612"/>
      <c r="K94" s="612"/>
      <c r="L94" s="612"/>
      <c r="M94" s="611"/>
      <c r="N94" s="611"/>
      <c r="O94" s="551"/>
    </row>
    <row r="95" spans="1:15" ht="21" customHeight="1">
      <c r="A95" s="536" t="s">
        <v>721</v>
      </c>
      <c r="B95" s="545" t="s">
        <v>722</v>
      </c>
      <c r="C95" s="546">
        <f>SUM(C96:C118)</f>
        <v>3710145</v>
      </c>
      <c r="D95" s="546">
        <f>SUM(E95:N96)</f>
        <v>3710145</v>
      </c>
      <c r="E95" s="612"/>
      <c r="F95" s="612"/>
      <c r="G95" s="548">
        <v>443720</v>
      </c>
      <c r="H95" s="612"/>
      <c r="I95" s="548">
        <v>1371995</v>
      </c>
      <c r="J95" s="612"/>
      <c r="K95" s="612"/>
      <c r="L95" s="612"/>
      <c r="M95" s="550">
        <v>914430</v>
      </c>
      <c r="N95" s="550">
        <v>980000</v>
      </c>
      <c r="O95" s="551"/>
    </row>
    <row r="96" spans="1:15" ht="21" customHeight="1">
      <c r="A96" s="613"/>
      <c r="B96" s="547" t="s">
        <v>253</v>
      </c>
      <c r="C96" s="549">
        <v>700000</v>
      </c>
      <c r="D96" s="549"/>
      <c r="E96" s="612"/>
      <c r="F96" s="612"/>
      <c r="G96" s="612"/>
      <c r="H96" s="612"/>
      <c r="I96" s="612"/>
      <c r="J96" s="612"/>
      <c r="K96" s="612"/>
      <c r="L96" s="612"/>
      <c r="M96" s="611"/>
      <c r="N96" s="611"/>
      <c r="O96" s="551"/>
    </row>
    <row r="97" spans="1:15" ht="21" customHeight="1">
      <c r="A97" s="613"/>
      <c r="B97" s="547" t="s">
        <v>254</v>
      </c>
      <c r="C97" s="549">
        <v>86430</v>
      </c>
      <c r="D97" s="549"/>
      <c r="E97" s="612"/>
      <c r="F97" s="612"/>
      <c r="G97" s="612"/>
      <c r="H97" s="612"/>
      <c r="I97" s="612"/>
      <c r="J97" s="612"/>
      <c r="K97" s="612"/>
      <c r="L97" s="612"/>
      <c r="M97" s="611"/>
      <c r="N97" s="611"/>
      <c r="O97" s="551"/>
    </row>
    <row r="98" spans="1:15" ht="21" customHeight="1">
      <c r="A98" s="613"/>
      <c r="B98" s="547" t="s">
        <v>255</v>
      </c>
      <c r="C98" s="549">
        <v>19500</v>
      </c>
      <c r="D98" s="549"/>
      <c r="E98" s="612"/>
      <c r="F98" s="612"/>
      <c r="G98" s="612"/>
      <c r="H98" s="612"/>
      <c r="I98" s="612"/>
      <c r="J98" s="612"/>
      <c r="K98" s="612"/>
      <c r="L98" s="612"/>
      <c r="M98" s="611"/>
      <c r="N98" s="611"/>
      <c r="O98" s="551"/>
    </row>
    <row r="99" spans="1:15" ht="21" customHeight="1">
      <c r="A99" s="613"/>
      <c r="B99" s="547" t="s">
        <v>256</v>
      </c>
      <c r="C99" s="549">
        <v>60000</v>
      </c>
      <c r="D99" s="549"/>
      <c r="E99" s="612"/>
      <c r="F99" s="612"/>
      <c r="G99" s="612"/>
      <c r="H99" s="612"/>
      <c r="I99" s="612"/>
      <c r="J99" s="612"/>
      <c r="K99" s="612"/>
      <c r="L99" s="612"/>
      <c r="M99" s="611"/>
      <c r="N99" s="611"/>
      <c r="O99" s="551"/>
    </row>
    <row r="100" spans="1:15" ht="21" customHeight="1">
      <c r="A100" s="613"/>
      <c r="B100" s="543" t="s">
        <v>259</v>
      </c>
      <c r="C100" s="549">
        <v>1000</v>
      </c>
      <c r="D100" s="549"/>
      <c r="E100" s="612"/>
      <c r="F100" s="612"/>
      <c r="G100" s="612"/>
      <c r="H100" s="612"/>
      <c r="I100" s="612"/>
      <c r="J100" s="612"/>
      <c r="K100" s="612"/>
      <c r="L100" s="612"/>
      <c r="M100" s="611"/>
      <c r="N100" s="611"/>
      <c r="O100" s="551"/>
    </row>
    <row r="101" spans="1:15" ht="21" customHeight="1">
      <c r="A101" s="613"/>
      <c r="B101" s="543" t="s">
        <v>260</v>
      </c>
      <c r="C101" s="549">
        <v>15000</v>
      </c>
      <c r="D101" s="549"/>
      <c r="E101" s="612"/>
      <c r="F101" s="612"/>
      <c r="G101" s="612"/>
      <c r="H101" s="612"/>
      <c r="I101" s="612"/>
      <c r="J101" s="612"/>
      <c r="K101" s="612"/>
      <c r="L101" s="612"/>
      <c r="M101" s="611"/>
      <c r="N101" s="611"/>
      <c r="O101" s="551"/>
    </row>
    <row r="102" spans="1:15" ht="21" customHeight="1">
      <c r="A102" s="613"/>
      <c r="B102" s="543" t="s">
        <v>261</v>
      </c>
      <c r="C102" s="549">
        <v>25000</v>
      </c>
      <c r="D102" s="549"/>
      <c r="E102" s="612"/>
      <c r="F102" s="612"/>
      <c r="G102" s="612"/>
      <c r="H102" s="612"/>
      <c r="I102" s="612"/>
      <c r="J102" s="612"/>
      <c r="K102" s="612"/>
      <c r="L102" s="612"/>
      <c r="M102" s="611"/>
      <c r="N102" s="611"/>
      <c r="O102" s="551"/>
    </row>
    <row r="103" spans="1:15" ht="21" customHeight="1">
      <c r="A103" s="613"/>
      <c r="B103" s="543" t="s">
        <v>262</v>
      </c>
      <c r="C103" s="549">
        <v>10000</v>
      </c>
      <c r="D103" s="549"/>
      <c r="E103" s="612"/>
      <c r="F103" s="612"/>
      <c r="G103" s="612"/>
      <c r="H103" s="612"/>
      <c r="I103" s="612"/>
      <c r="J103" s="612"/>
      <c r="K103" s="612"/>
      <c r="L103" s="612"/>
      <c r="M103" s="611"/>
      <c r="N103" s="611"/>
      <c r="O103" s="551"/>
    </row>
    <row r="104" spans="1:15" ht="21" customHeight="1">
      <c r="A104" s="613"/>
      <c r="B104" s="543" t="s">
        <v>263</v>
      </c>
      <c r="C104" s="549">
        <v>4000</v>
      </c>
      <c r="D104" s="549"/>
      <c r="E104" s="612"/>
      <c r="F104" s="612"/>
      <c r="G104" s="612"/>
      <c r="H104" s="612"/>
      <c r="I104" s="612"/>
      <c r="J104" s="612"/>
      <c r="K104" s="612"/>
      <c r="L104" s="612"/>
      <c r="M104" s="611"/>
      <c r="N104" s="611"/>
      <c r="O104" s="551"/>
    </row>
    <row r="105" spans="1:15" ht="21" customHeight="1">
      <c r="A105" s="613"/>
      <c r="B105" s="543" t="s">
        <v>274</v>
      </c>
      <c r="C105" s="549">
        <v>156210</v>
      </c>
      <c r="D105" s="549"/>
      <c r="E105" s="612"/>
      <c r="F105" s="612"/>
      <c r="G105" s="612"/>
      <c r="H105" s="612"/>
      <c r="I105" s="612"/>
      <c r="J105" s="612"/>
      <c r="K105" s="612"/>
      <c r="L105" s="612"/>
      <c r="M105" s="611"/>
      <c r="N105" s="611"/>
      <c r="O105" s="551"/>
    </row>
    <row r="106" spans="1:15" ht="21" customHeight="1">
      <c r="A106" s="613"/>
      <c r="B106" s="543" t="s">
        <v>273</v>
      </c>
      <c r="C106" s="549">
        <v>693050</v>
      </c>
      <c r="D106" s="549"/>
      <c r="E106" s="612"/>
      <c r="F106" s="612"/>
      <c r="G106" s="612"/>
      <c r="H106" s="612"/>
      <c r="I106" s="612"/>
      <c r="J106" s="612"/>
      <c r="K106" s="612"/>
      <c r="L106" s="612"/>
      <c r="M106" s="611"/>
      <c r="N106" s="611"/>
      <c r="O106" s="551"/>
    </row>
    <row r="107" spans="1:15" ht="21" customHeight="1">
      <c r="A107" s="613"/>
      <c r="B107" s="543" t="s">
        <v>257</v>
      </c>
      <c r="C107" s="549">
        <v>55000</v>
      </c>
      <c r="D107" s="549"/>
      <c r="E107" s="612"/>
      <c r="F107" s="612"/>
      <c r="G107" s="612"/>
      <c r="H107" s="612"/>
      <c r="I107" s="612"/>
      <c r="J107" s="612"/>
      <c r="K107" s="612"/>
      <c r="L107" s="612"/>
      <c r="M107" s="611"/>
      <c r="N107" s="611"/>
      <c r="O107" s="551"/>
    </row>
    <row r="108" spans="1:15" ht="21" customHeight="1">
      <c r="A108" s="613"/>
      <c r="B108" s="547" t="s">
        <v>355</v>
      </c>
      <c r="C108" s="549">
        <v>90000</v>
      </c>
      <c r="D108" s="549"/>
      <c r="E108" s="612"/>
      <c r="F108" s="612"/>
      <c r="G108" s="612"/>
      <c r="H108" s="612"/>
      <c r="I108" s="612"/>
      <c r="J108" s="612"/>
      <c r="K108" s="612"/>
      <c r="L108" s="612"/>
      <c r="M108" s="611"/>
      <c r="N108" s="611"/>
      <c r="O108" s="551"/>
    </row>
    <row r="109" spans="1:15" ht="21" customHeight="1">
      <c r="A109" s="613"/>
      <c r="B109" s="547" t="s">
        <v>357</v>
      </c>
      <c r="C109" s="549">
        <v>50000</v>
      </c>
      <c r="D109" s="549"/>
      <c r="E109" s="612"/>
      <c r="F109" s="612"/>
      <c r="G109" s="612"/>
      <c r="H109" s="612"/>
      <c r="I109" s="612"/>
      <c r="J109" s="612"/>
      <c r="K109" s="612"/>
      <c r="L109" s="612"/>
      <c r="M109" s="611"/>
      <c r="N109" s="611"/>
      <c r="O109" s="551"/>
    </row>
    <row r="110" spans="1:15" ht="21" customHeight="1">
      <c r="A110" s="613"/>
      <c r="B110" s="547" t="s">
        <v>359</v>
      </c>
      <c r="C110" s="549">
        <v>200000</v>
      </c>
      <c r="D110" s="549"/>
      <c r="E110" s="612"/>
      <c r="F110" s="612"/>
      <c r="G110" s="612"/>
      <c r="H110" s="612"/>
      <c r="I110" s="612"/>
      <c r="J110" s="612"/>
      <c r="K110" s="612"/>
      <c r="L110" s="612"/>
      <c r="M110" s="611"/>
      <c r="N110" s="611"/>
      <c r="O110" s="551"/>
    </row>
    <row r="111" spans="1:15" ht="21" customHeight="1">
      <c r="A111" s="613"/>
      <c r="B111" s="547" t="s">
        <v>391</v>
      </c>
      <c r="C111" s="549">
        <v>150000</v>
      </c>
      <c r="D111" s="549"/>
      <c r="E111" s="612"/>
      <c r="F111" s="612"/>
      <c r="G111" s="612"/>
      <c r="H111" s="612"/>
      <c r="I111" s="612"/>
      <c r="J111" s="612"/>
      <c r="K111" s="612"/>
      <c r="L111" s="612"/>
      <c r="M111" s="611"/>
      <c r="N111" s="611"/>
      <c r="O111" s="551"/>
    </row>
    <row r="112" spans="1:15" ht="21" customHeight="1">
      <c r="A112" s="613"/>
      <c r="B112" s="547" t="s">
        <v>392</v>
      </c>
      <c r="C112" s="549">
        <v>13085</v>
      </c>
      <c r="D112" s="549"/>
      <c r="E112" s="612"/>
      <c r="F112" s="612"/>
      <c r="G112" s="612"/>
      <c r="H112" s="612"/>
      <c r="I112" s="612"/>
      <c r="J112" s="612"/>
      <c r="K112" s="612"/>
      <c r="L112" s="612"/>
      <c r="M112" s="611"/>
      <c r="N112" s="611"/>
      <c r="O112" s="551"/>
    </row>
    <row r="113" spans="1:15" ht="21" customHeight="1">
      <c r="A113" s="613"/>
      <c r="B113" s="547" t="s">
        <v>393</v>
      </c>
      <c r="C113" s="549">
        <v>17000</v>
      </c>
      <c r="D113" s="549"/>
      <c r="E113" s="612"/>
      <c r="F113" s="612"/>
      <c r="G113" s="612"/>
      <c r="H113" s="612"/>
      <c r="I113" s="612"/>
      <c r="J113" s="612"/>
      <c r="K113" s="612"/>
      <c r="L113" s="612"/>
      <c r="M113" s="611"/>
      <c r="N113" s="611"/>
      <c r="O113" s="551"/>
    </row>
    <row r="114" spans="1:15" ht="21" customHeight="1">
      <c r="A114" s="613"/>
      <c r="B114" s="547" t="s">
        <v>361</v>
      </c>
      <c r="C114" s="549">
        <v>1176000</v>
      </c>
      <c r="D114" s="549"/>
      <c r="E114" s="612"/>
      <c r="F114" s="612"/>
      <c r="G114" s="612"/>
      <c r="H114" s="612"/>
      <c r="I114" s="612"/>
      <c r="J114" s="612"/>
      <c r="K114" s="612"/>
      <c r="L114" s="612"/>
      <c r="M114" s="611"/>
      <c r="N114" s="611"/>
      <c r="O114" s="551"/>
    </row>
    <row r="115" spans="1:15" ht="21" customHeight="1">
      <c r="A115" s="613"/>
      <c r="B115" s="547" t="s">
        <v>424</v>
      </c>
      <c r="C115" s="549">
        <v>20000</v>
      </c>
      <c r="D115" s="549"/>
      <c r="E115" s="612"/>
      <c r="F115" s="612"/>
      <c r="G115" s="612"/>
      <c r="H115" s="612"/>
      <c r="I115" s="612"/>
      <c r="J115" s="612"/>
      <c r="K115" s="612"/>
      <c r="L115" s="612"/>
      <c r="M115" s="611"/>
      <c r="N115" s="611"/>
      <c r="O115" s="551"/>
    </row>
    <row r="116" spans="1:15" ht="21" customHeight="1">
      <c r="A116" s="613"/>
      <c r="B116" s="547" t="s">
        <v>362</v>
      </c>
      <c r="C116" s="549">
        <v>148170</v>
      </c>
      <c r="D116" s="549"/>
      <c r="E116" s="612"/>
      <c r="F116" s="612"/>
      <c r="G116" s="612"/>
      <c r="H116" s="612"/>
      <c r="I116" s="612"/>
      <c r="J116" s="612"/>
      <c r="K116" s="612"/>
      <c r="L116" s="612"/>
      <c r="M116" s="611"/>
      <c r="N116" s="611"/>
      <c r="O116" s="551"/>
    </row>
    <row r="117" spans="1:15" ht="21" customHeight="1">
      <c r="A117" s="613"/>
      <c r="B117" s="547" t="s">
        <v>363</v>
      </c>
      <c r="C117" s="549">
        <v>700</v>
      </c>
      <c r="D117" s="549"/>
      <c r="E117" s="612"/>
      <c r="F117" s="612"/>
      <c r="G117" s="612"/>
      <c r="H117" s="612"/>
      <c r="I117" s="612"/>
      <c r="J117" s="612"/>
      <c r="K117" s="612"/>
      <c r="L117" s="612"/>
      <c r="M117" s="611"/>
      <c r="N117" s="611"/>
      <c r="O117" s="551"/>
    </row>
    <row r="118" spans="1:15" ht="21" customHeight="1">
      <c r="A118" s="613"/>
      <c r="B118" s="547" t="s">
        <v>366</v>
      </c>
      <c r="C118" s="549">
        <v>20000</v>
      </c>
      <c r="D118" s="549"/>
      <c r="E118" s="612"/>
      <c r="F118" s="612"/>
      <c r="G118" s="612"/>
      <c r="H118" s="612"/>
      <c r="I118" s="612"/>
      <c r="J118" s="612"/>
      <c r="K118" s="612"/>
      <c r="L118" s="612"/>
      <c r="M118" s="611"/>
      <c r="N118" s="611"/>
      <c r="O118" s="551"/>
    </row>
    <row r="119" spans="1:15" ht="21" customHeight="1">
      <c r="A119" s="536" t="s">
        <v>489</v>
      </c>
      <c r="B119" s="545" t="s">
        <v>723</v>
      </c>
      <c r="C119" s="549"/>
      <c r="D119" s="546">
        <f>SUM(E119:N119)</f>
        <v>0</v>
      </c>
      <c r="E119" s="612"/>
      <c r="F119" s="612"/>
      <c r="G119" s="612"/>
      <c r="H119" s="612"/>
      <c r="I119" s="612"/>
      <c r="J119" s="612"/>
      <c r="K119" s="612"/>
      <c r="L119" s="612"/>
      <c r="M119" s="611"/>
      <c r="N119" s="611"/>
      <c r="O119" s="551"/>
    </row>
    <row r="120" spans="1:15" ht="21" customHeight="1">
      <c r="A120" s="536" t="s">
        <v>491</v>
      </c>
      <c r="B120" s="545" t="s">
        <v>724</v>
      </c>
      <c r="C120" s="549"/>
      <c r="D120" s="546">
        <f>SUM(E120:N120)</f>
        <v>0</v>
      </c>
      <c r="E120" s="612"/>
      <c r="F120" s="612"/>
      <c r="G120" s="612"/>
      <c r="H120" s="612"/>
      <c r="I120" s="612"/>
      <c r="J120" s="612"/>
      <c r="K120" s="612"/>
      <c r="L120" s="612"/>
      <c r="M120" s="611"/>
      <c r="N120" s="611"/>
      <c r="O120" s="551"/>
    </row>
    <row r="121" spans="1:15" ht="21" customHeight="1">
      <c r="A121" s="536" t="s">
        <v>493</v>
      </c>
      <c r="B121" s="545" t="s">
        <v>725</v>
      </c>
      <c r="C121" s="546">
        <f>SUM(C122:C128)</f>
        <v>51600</v>
      </c>
      <c r="D121" s="546">
        <f>SUM(E121:N121)</f>
        <v>51600</v>
      </c>
      <c r="E121" s="612"/>
      <c r="F121" s="612"/>
      <c r="G121" s="612"/>
      <c r="H121" s="612"/>
      <c r="I121" s="612"/>
      <c r="J121" s="612"/>
      <c r="K121" s="612"/>
      <c r="L121" s="612"/>
      <c r="M121" s="550">
        <v>51600</v>
      </c>
      <c r="N121" s="611"/>
      <c r="O121" s="551"/>
    </row>
    <row r="122" spans="1:15" ht="21" customHeight="1">
      <c r="A122" s="536"/>
      <c r="B122" s="547" t="s">
        <v>303</v>
      </c>
      <c r="C122" s="549">
        <v>4000</v>
      </c>
      <c r="D122" s="549"/>
      <c r="E122" s="612"/>
      <c r="F122" s="612"/>
      <c r="G122" s="612"/>
      <c r="H122" s="612"/>
      <c r="I122" s="612"/>
      <c r="J122" s="612"/>
      <c r="K122" s="612"/>
      <c r="L122" s="612"/>
      <c r="M122" s="611"/>
      <c r="N122" s="611"/>
      <c r="O122" s="551"/>
    </row>
    <row r="123" spans="1:15" ht="21" customHeight="1">
      <c r="A123" s="536"/>
      <c r="B123" s="547" t="s">
        <v>304</v>
      </c>
      <c r="C123" s="549">
        <v>5500</v>
      </c>
      <c r="D123" s="549"/>
      <c r="E123" s="612"/>
      <c r="F123" s="612"/>
      <c r="G123" s="612"/>
      <c r="H123" s="612"/>
      <c r="I123" s="612"/>
      <c r="J123" s="612"/>
      <c r="K123" s="612"/>
      <c r="L123" s="612"/>
      <c r="M123" s="611"/>
      <c r="N123" s="611"/>
      <c r="O123" s="551"/>
    </row>
    <row r="124" spans="1:15" ht="21" customHeight="1">
      <c r="A124" s="536"/>
      <c r="B124" s="547" t="s">
        <v>302</v>
      </c>
      <c r="C124" s="549">
        <v>5000</v>
      </c>
      <c r="D124" s="549"/>
      <c r="E124" s="612"/>
      <c r="F124" s="612"/>
      <c r="G124" s="612"/>
      <c r="H124" s="612"/>
      <c r="I124" s="612"/>
      <c r="J124" s="612"/>
      <c r="K124" s="612"/>
      <c r="L124" s="612"/>
      <c r="M124" s="611"/>
      <c r="N124" s="611"/>
      <c r="O124" s="551"/>
    </row>
    <row r="125" spans="1:15" ht="21" customHeight="1">
      <c r="A125" s="536"/>
      <c r="B125" s="547" t="s">
        <v>305</v>
      </c>
      <c r="C125" s="549">
        <v>3500</v>
      </c>
      <c r="D125" s="549"/>
      <c r="E125" s="612"/>
      <c r="F125" s="612"/>
      <c r="G125" s="612"/>
      <c r="H125" s="612"/>
      <c r="I125" s="612"/>
      <c r="J125" s="612"/>
      <c r="K125" s="612"/>
      <c r="L125" s="612"/>
      <c r="M125" s="611"/>
      <c r="N125" s="611"/>
      <c r="O125" s="551"/>
    </row>
    <row r="126" spans="1:15" ht="21" customHeight="1">
      <c r="A126" s="536"/>
      <c r="B126" s="547" t="s">
        <v>306</v>
      </c>
      <c r="C126" s="549">
        <v>11000</v>
      </c>
      <c r="D126" s="549"/>
      <c r="E126" s="612"/>
      <c r="F126" s="612"/>
      <c r="G126" s="612"/>
      <c r="H126" s="612"/>
      <c r="I126" s="612"/>
      <c r="J126" s="612"/>
      <c r="K126" s="612"/>
      <c r="L126" s="612"/>
      <c r="M126" s="611"/>
      <c r="N126" s="611"/>
      <c r="O126" s="551"/>
    </row>
    <row r="127" spans="1:15" ht="21" customHeight="1">
      <c r="A127" s="536"/>
      <c r="B127" s="547" t="s">
        <v>307</v>
      </c>
      <c r="C127" s="549">
        <v>2600</v>
      </c>
      <c r="D127" s="549"/>
      <c r="E127" s="612"/>
      <c r="F127" s="612"/>
      <c r="G127" s="612"/>
      <c r="H127" s="612"/>
      <c r="I127" s="612"/>
      <c r="J127" s="612"/>
      <c r="K127" s="612"/>
      <c r="L127" s="612"/>
      <c r="M127" s="611"/>
      <c r="N127" s="611"/>
      <c r="O127" s="551"/>
    </row>
    <row r="128" spans="1:15" ht="21" customHeight="1">
      <c r="A128" s="536"/>
      <c r="B128" s="547" t="s">
        <v>308</v>
      </c>
      <c r="C128" s="549">
        <v>20000</v>
      </c>
      <c r="D128" s="549"/>
      <c r="E128" s="612"/>
      <c r="F128" s="612"/>
      <c r="G128" s="612"/>
      <c r="H128" s="612"/>
      <c r="I128" s="612"/>
      <c r="J128" s="612"/>
      <c r="K128" s="612"/>
      <c r="L128" s="612"/>
      <c r="M128" s="611"/>
      <c r="N128" s="611"/>
      <c r="O128" s="551"/>
    </row>
    <row r="129" spans="1:15" ht="21" customHeight="1">
      <c r="A129" s="536" t="s">
        <v>494</v>
      </c>
      <c r="B129" s="545" t="s">
        <v>727</v>
      </c>
      <c r="C129" s="546">
        <f>SUM(C130:C133)</f>
        <v>43570</v>
      </c>
      <c r="D129" s="546">
        <f>SUM(E129:N129)</f>
        <v>43570</v>
      </c>
      <c r="E129" s="612"/>
      <c r="F129" s="612"/>
      <c r="G129" s="612"/>
      <c r="H129" s="612"/>
      <c r="I129" s="612"/>
      <c r="J129" s="612"/>
      <c r="K129" s="612"/>
      <c r="L129" s="612"/>
      <c r="M129" s="550">
        <v>43570</v>
      </c>
      <c r="N129" s="611"/>
      <c r="O129" s="551"/>
    </row>
    <row r="130" spans="1:15" ht="21" customHeight="1">
      <c r="A130" s="536"/>
      <c r="B130" s="547" t="s">
        <v>269</v>
      </c>
      <c r="C130" s="549">
        <v>3570</v>
      </c>
      <c r="D130" s="549"/>
      <c r="E130" s="612"/>
      <c r="F130" s="612"/>
      <c r="G130" s="612"/>
      <c r="H130" s="612"/>
      <c r="I130" s="612"/>
      <c r="J130" s="612"/>
      <c r="K130" s="612"/>
      <c r="L130" s="612"/>
      <c r="M130" s="611"/>
      <c r="N130" s="611"/>
      <c r="O130" s="551"/>
    </row>
    <row r="131" spans="1:15" ht="21" customHeight="1">
      <c r="A131" s="536"/>
      <c r="B131" s="547" t="s">
        <v>271</v>
      </c>
      <c r="C131" s="549">
        <v>15000</v>
      </c>
      <c r="D131" s="549"/>
      <c r="E131" s="612"/>
      <c r="F131" s="612"/>
      <c r="G131" s="612"/>
      <c r="H131" s="612"/>
      <c r="I131" s="612"/>
      <c r="J131" s="612"/>
      <c r="K131" s="612"/>
      <c r="L131" s="612"/>
      <c r="M131" s="611"/>
      <c r="N131" s="611"/>
      <c r="O131" s="551"/>
    </row>
    <row r="132" spans="1:15" ht="21" customHeight="1">
      <c r="A132" s="536"/>
      <c r="B132" s="547" t="s">
        <v>345</v>
      </c>
      <c r="C132" s="549">
        <v>3000</v>
      </c>
      <c r="D132" s="549"/>
      <c r="E132" s="612"/>
      <c r="F132" s="612"/>
      <c r="G132" s="612"/>
      <c r="H132" s="612"/>
      <c r="I132" s="612"/>
      <c r="J132" s="612"/>
      <c r="K132" s="612"/>
      <c r="L132" s="612"/>
      <c r="M132" s="611"/>
      <c r="N132" s="611"/>
      <c r="O132" s="551"/>
    </row>
    <row r="133" spans="1:15" ht="21" customHeight="1">
      <c r="A133" s="536"/>
      <c r="B133" s="547" t="s">
        <v>272</v>
      </c>
      <c r="C133" s="549">
        <v>22000</v>
      </c>
      <c r="D133" s="549"/>
      <c r="E133" s="612"/>
      <c r="F133" s="612"/>
      <c r="G133" s="612"/>
      <c r="H133" s="612"/>
      <c r="I133" s="612"/>
      <c r="J133" s="612"/>
      <c r="K133" s="612"/>
      <c r="L133" s="612"/>
      <c r="M133" s="611"/>
      <c r="N133" s="611"/>
      <c r="O133" s="551"/>
    </row>
    <row r="134" spans="1:15" ht="21" customHeight="1">
      <c r="A134" s="536" t="s">
        <v>496</v>
      </c>
      <c r="B134" s="545" t="s">
        <v>728</v>
      </c>
      <c r="C134" s="546">
        <f>SUM(C135:C146)</f>
        <v>32520</v>
      </c>
      <c r="D134" s="546">
        <f>SUM(E134:N134)</f>
        <v>32520</v>
      </c>
      <c r="E134" s="612"/>
      <c r="F134" s="612"/>
      <c r="G134" s="612"/>
      <c r="H134" s="612"/>
      <c r="I134" s="612"/>
      <c r="J134" s="612"/>
      <c r="K134" s="612"/>
      <c r="L134" s="612"/>
      <c r="M134" s="550">
        <v>32520</v>
      </c>
      <c r="N134" s="611"/>
      <c r="O134" s="551"/>
    </row>
    <row r="135" spans="1:15" ht="21" customHeight="1">
      <c r="A135" s="536"/>
      <c r="B135" s="547" t="s">
        <v>268</v>
      </c>
      <c r="C135" s="549">
        <v>13000</v>
      </c>
      <c r="D135" s="549"/>
      <c r="E135" s="612"/>
      <c r="F135" s="612"/>
      <c r="G135" s="612"/>
      <c r="H135" s="612"/>
      <c r="I135" s="612"/>
      <c r="J135" s="612"/>
      <c r="K135" s="612"/>
      <c r="L135" s="612"/>
      <c r="M135" s="611"/>
      <c r="N135" s="611"/>
      <c r="O135" s="551"/>
    </row>
    <row r="136" spans="1:15" ht="21" customHeight="1">
      <c r="A136" s="536"/>
      <c r="B136" s="547" t="s">
        <v>335</v>
      </c>
      <c r="C136" s="549">
        <v>6000</v>
      </c>
      <c r="D136" s="549"/>
      <c r="E136" s="612"/>
      <c r="F136" s="612"/>
      <c r="G136" s="612"/>
      <c r="H136" s="612"/>
      <c r="I136" s="612"/>
      <c r="J136" s="612"/>
      <c r="K136" s="612"/>
      <c r="L136" s="612"/>
      <c r="M136" s="611"/>
      <c r="N136" s="611"/>
      <c r="O136" s="551"/>
    </row>
    <row r="137" spans="1:15" ht="21" customHeight="1">
      <c r="A137" s="536"/>
      <c r="B137" s="547" t="s">
        <v>325</v>
      </c>
      <c r="C137" s="549">
        <v>1052</v>
      </c>
      <c r="D137" s="549"/>
      <c r="E137" s="612"/>
      <c r="F137" s="612"/>
      <c r="G137" s="612"/>
      <c r="H137" s="612"/>
      <c r="I137" s="612"/>
      <c r="J137" s="612"/>
      <c r="K137" s="612"/>
      <c r="L137" s="612"/>
      <c r="M137" s="611"/>
      <c r="N137" s="611"/>
      <c r="O137" s="551"/>
    </row>
    <row r="138" spans="1:15" ht="21" customHeight="1">
      <c r="A138" s="536"/>
      <c r="B138" s="547" t="s">
        <v>326</v>
      </c>
      <c r="C138" s="549">
        <v>4212</v>
      </c>
      <c r="D138" s="549"/>
      <c r="E138" s="612"/>
      <c r="F138" s="612"/>
      <c r="G138" s="612"/>
      <c r="H138" s="612"/>
      <c r="I138" s="612"/>
      <c r="J138" s="612"/>
      <c r="K138" s="612"/>
      <c r="L138" s="612"/>
      <c r="M138" s="611"/>
      <c r="N138" s="611"/>
      <c r="O138" s="551"/>
    </row>
    <row r="139" spans="1:15" ht="21" customHeight="1">
      <c r="A139" s="536"/>
      <c r="B139" s="547" t="s">
        <v>327</v>
      </c>
      <c r="C139" s="549">
        <v>1272</v>
      </c>
      <c r="D139" s="549"/>
      <c r="E139" s="612"/>
      <c r="F139" s="612"/>
      <c r="G139" s="612"/>
      <c r="H139" s="612"/>
      <c r="I139" s="612"/>
      <c r="J139" s="612"/>
      <c r="K139" s="612"/>
      <c r="L139" s="612"/>
      <c r="M139" s="611"/>
      <c r="N139" s="611"/>
      <c r="O139" s="551"/>
    </row>
    <row r="140" spans="1:15" ht="21" customHeight="1">
      <c r="A140" s="536"/>
      <c r="B140" s="547" t="s">
        <v>328</v>
      </c>
      <c r="C140" s="549">
        <v>1142</v>
      </c>
      <c r="D140" s="549"/>
      <c r="E140" s="612"/>
      <c r="F140" s="612"/>
      <c r="G140" s="612"/>
      <c r="H140" s="612"/>
      <c r="I140" s="612"/>
      <c r="J140" s="612"/>
      <c r="K140" s="612"/>
      <c r="L140" s="612"/>
      <c r="M140" s="611"/>
      <c r="N140" s="611"/>
      <c r="O140" s="551"/>
    </row>
    <row r="141" spans="1:15" ht="21" customHeight="1">
      <c r="A141" s="536"/>
      <c r="B141" s="547" t="s">
        <v>329</v>
      </c>
      <c r="C141" s="549">
        <v>952</v>
      </c>
      <c r="D141" s="549"/>
      <c r="E141" s="612"/>
      <c r="F141" s="612"/>
      <c r="G141" s="612"/>
      <c r="H141" s="612"/>
      <c r="I141" s="612"/>
      <c r="J141" s="612"/>
      <c r="K141" s="612"/>
      <c r="L141" s="612"/>
      <c r="M141" s="611"/>
      <c r="N141" s="611"/>
      <c r="O141" s="551"/>
    </row>
    <row r="142" spans="1:15" ht="21" customHeight="1">
      <c r="A142" s="536"/>
      <c r="B142" s="547" t="s">
        <v>330</v>
      </c>
      <c r="C142" s="549">
        <v>992</v>
      </c>
      <c r="D142" s="549"/>
      <c r="E142" s="612"/>
      <c r="F142" s="612"/>
      <c r="G142" s="612"/>
      <c r="H142" s="612"/>
      <c r="I142" s="612"/>
      <c r="J142" s="612"/>
      <c r="K142" s="612"/>
      <c r="L142" s="612"/>
      <c r="M142" s="611"/>
      <c r="N142" s="611"/>
      <c r="O142" s="551"/>
    </row>
    <row r="143" spans="1:15" ht="21" customHeight="1">
      <c r="A143" s="536"/>
      <c r="B143" s="547" t="s">
        <v>331</v>
      </c>
      <c r="C143" s="549">
        <v>992</v>
      </c>
      <c r="D143" s="549"/>
      <c r="E143" s="612"/>
      <c r="F143" s="612"/>
      <c r="G143" s="612"/>
      <c r="H143" s="612"/>
      <c r="I143" s="612"/>
      <c r="J143" s="612"/>
      <c r="K143" s="612"/>
      <c r="L143" s="612"/>
      <c r="M143" s="611"/>
      <c r="N143" s="611"/>
      <c r="O143" s="551"/>
    </row>
    <row r="144" spans="1:15" ht="21" customHeight="1">
      <c r="A144" s="536"/>
      <c r="B144" s="547" t="s">
        <v>332</v>
      </c>
      <c r="C144" s="549">
        <v>942</v>
      </c>
      <c r="D144" s="549"/>
      <c r="E144" s="612"/>
      <c r="F144" s="612"/>
      <c r="G144" s="612"/>
      <c r="H144" s="612"/>
      <c r="I144" s="612"/>
      <c r="J144" s="612"/>
      <c r="K144" s="612"/>
      <c r="L144" s="612"/>
      <c r="M144" s="611"/>
      <c r="N144" s="611"/>
      <c r="O144" s="551"/>
    </row>
    <row r="145" spans="1:15" ht="21" customHeight="1">
      <c r="A145" s="536"/>
      <c r="B145" s="547" t="s">
        <v>333</v>
      </c>
      <c r="C145" s="549">
        <v>932</v>
      </c>
      <c r="D145" s="549"/>
      <c r="E145" s="612"/>
      <c r="F145" s="612"/>
      <c r="G145" s="612"/>
      <c r="H145" s="612"/>
      <c r="I145" s="612"/>
      <c r="J145" s="612"/>
      <c r="K145" s="612"/>
      <c r="L145" s="612"/>
      <c r="M145" s="611"/>
      <c r="N145" s="611"/>
      <c r="O145" s="551"/>
    </row>
    <row r="146" spans="1:15" ht="21" customHeight="1">
      <c r="A146" s="536"/>
      <c r="B146" s="547" t="s">
        <v>334</v>
      </c>
      <c r="C146" s="549">
        <v>1032</v>
      </c>
      <c r="D146" s="549"/>
      <c r="E146" s="612"/>
      <c r="F146" s="612"/>
      <c r="G146" s="612"/>
      <c r="H146" s="612"/>
      <c r="I146" s="612"/>
      <c r="J146" s="612"/>
      <c r="K146" s="612"/>
      <c r="L146" s="612"/>
      <c r="M146" s="611"/>
      <c r="N146" s="611"/>
      <c r="O146" s="551"/>
    </row>
    <row r="147" spans="1:15" ht="21" customHeight="1">
      <c r="A147" s="556"/>
      <c r="B147" s="545"/>
      <c r="C147" s="549"/>
      <c r="D147" s="549"/>
      <c r="E147" s="612"/>
      <c r="F147" s="612"/>
      <c r="G147" s="612"/>
      <c r="H147" s="612"/>
      <c r="I147" s="612"/>
      <c r="J147" s="612"/>
      <c r="K147" s="612"/>
      <c r="L147" s="612"/>
      <c r="M147" s="611"/>
      <c r="N147" s="611"/>
      <c r="O147" s="551"/>
    </row>
    <row r="148" spans="1:15" ht="21" customHeight="1">
      <c r="A148" s="556"/>
      <c r="B148" s="545" t="s">
        <v>344</v>
      </c>
      <c r="C148" s="546">
        <v>58650</v>
      </c>
      <c r="D148" s="546">
        <f>SUM(E148:O148)</f>
        <v>58650</v>
      </c>
      <c r="E148" s="612"/>
      <c r="F148" s="612"/>
      <c r="G148" s="612"/>
      <c r="H148" s="612"/>
      <c r="I148" s="612"/>
      <c r="J148" s="612"/>
      <c r="K148" s="612"/>
      <c r="L148" s="612"/>
      <c r="M148" s="550">
        <v>58650</v>
      </c>
      <c r="N148" s="611"/>
      <c r="O148" s="551"/>
    </row>
    <row r="149" spans="1:15" ht="21" customHeight="1">
      <c r="A149" s="556"/>
      <c r="B149" s="545"/>
      <c r="C149" s="546"/>
      <c r="D149" s="549"/>
      <c r="E149" s="612"/>
      <c r="F149" s="612"/>
      <c r="G149" s="612"/>
      <c r="H149" s="612"/>
      <c r="I149" s="612"/>
      <c r="J149" s="612"/>
      <c r="K149" s="612"/>
      <c r="L149" s="612"/>
      <c r="M149" s="611"/>
      <c r="N149" s="611"/>
      <c r="O149" s="551"/>
    </row>
    <row r="150" spans="1:15" ht="21" customHeight="1">
      <c r="A150" s="556"/>
      <c r="B150" s="545" t="s">
        <v>267</v>
      </c>
      <c r="C150" s="546">
        <v>42000</v>
      </c>
      <c r="D150" s="546">
        <f aca="true" t="shared" si="3" ref="D150:D159">SUM(E150:O150)</f>
        <v>42000</v>
      </c>
      <c r="E150" s="612"/>
      <c r="F150" s="612"/>
      <c r="G150" s="612"/>
      <c r="H150" s="612"/>
      <c r="I150" s="612"/>
      <c r="J150" s="612"/>
      <c r="K150" s="612"/>
      <c r="L150" s="612"/>
      <c r="M150" s="550">
        <v>42000</v>
      </c>
      <c r="N150" s="611"/>
      <c r="O150" s="551"/>
    </row>
    <row r="151" spans="1:15" ht="21" customHeight="1">
      <c r="A151" s="556"/>
      <c r="B151" s="545" t="s">
        <v>377</v>
      </c>
      <c r="C151" s="546">
        <v>1533323</v>
      </c>
      <c r="D151" s="546">
        <f t="shared" si="3"/>
        <v>1533323</v>
      </c>
      <c r="E151" s="612"/>
      <c r="F151" s="612"/>
      <c r="G151" s="548">
        <v>6270</v>
      </c>
      <c r="H151" s="612"/>
      <c r="I151" s="612"/>
      <c r="J151" s="612"/>
      <c r="K151" s="612"/>
      <c r="L151" s="612"/>
      <c r="M151" s="550">
        <v>1517053</v>
      </c>
      <c r="N151" s="611"/>
      <c r="O151" s="961">
        <v>10000</v>
      </c>
    </row>
    <row r="152" spans="1:15" ht="21" customHeight="1">
      <c r="A152" s="556"/>
      <c r="B152" s="545" t="s">
        <v>814</v>
      </c>
      <c r="C152" s="546">
        <v>130000</v>
      </c>
      <c r="D152" s="546">
        <f t="shared" si="3"/>
        <v>130000</v>
      </c>
      <c r="E152" s="612"/>
      <c r="F152" s="612"/>
      <c r="G152" s="548"/>
      <c r="H152" s="612"/>
      <c r="I152" s="612"/>
      <c r="J152" s="612"/>
      <c r="K152" s="612"/>
      <c r="L152" s="612"/>
      <c r="M152" s="550">
        <v>130000</v>
      </c>
      <c r="N152" s="611"/>
      <c r="O152" s="961"/>
    </row>
    <row r="153" spans="1:15" ht="21" customHeight="1">
      <c r="A153" s="556"/>
      <c r="B153" s="545" t="s">
        <v>811</v>
      </c>
      <c r="C153" s="546">
        <v>200000</v>
      </c>
      <c r="D153" s="546">
        <f t="shared" si="3"/>
        <v>200000</v>
      </c>
      <c r="E153" s="612"/>
      <c r="F153" s="612"/>
      <c r="G153" s="548"/>
      <c r="H153" s="612"/>
      <c r="I153" s="612"/>
      <c r="J153" s="612"/>
      <c r="K153" s="612"/>
      <c r="L153" s="612"/>
      <c r="M153" s="550">
        <v>200000</v>
      </c>
      <c r="N153" s="611"/>
      <c r="O153" s="961"/>
    </row>
    <row r="154" spans="1:15" ht="21" customHeight="1">
      <c r="A154" s="556"/>
      <c r="B154" s="545" t="s">
        <v>813</v>
      </c>
      <c r="C154" s="546">
        <v>630860</v>
      </c>
      <c r="D154" s="546">
        <f t="shared" si="3"/>
        <v>630860</v>
      </c>
      <c r="E154" s="612"/>
      <c r="F154" s="612"/>
      <c r="G154" s="548"/>
      <c r="H154" s="612"/>
      <c r="I154" s="612"/>
      <c r="J154" s="612"/>
      <c r="K154" s="612"/>
      <c r="L154" s="612"/>
      <c r="M154" s="550">
        <v>630860</v>
      </c>
      <c r="N154" s="611"/>
      <c r="O154" s="961"/>
    </row>
    <row r="155" spans="1:15" ht="21" customHeight="1">
      <c r="A155" s="556"/>
      <c r="B155" s="545" t="s">
        <v>817</v>
      </c>
      <c r="C155" s="546">
        <v>56371</v>
      </c>
      <c r="D155" s="546">
        <f t="shared" si="3"/>
        <v>56371</v>
      </c>
      <c r="E155" s="612"/>
      <c r="F155" s="612"/>
      <c r="G155" s="548"/>
      <c r="H155" s="612"/>
      <c r="I155" s="612"/>
      <c r="J155" s="612"/>
      <c r="K155" s="612"/>
      <c r="L155" s="612"/>
      <c r="M155" s="550">
        <v>56371</v>
      </c>
      <c r="N155" s="611"/>
      <c r="O155" s="961"/>
    </row>
    <row r="156" spans="1:15" ht="21" customHeight="1">
      <c r="A156" s="556"/>
      <c r="B156" s="545" t="s">
        <v>433</v>
      </c>
      <c r="C156" s="546">
        <v>1348970</v>
      </c>
      <c r="D156" s="546">
        <f t="shared" si="3"/>
        <v>1348970</v>
      </c>
      <c r="E156" s="548">
        <v>90780</v>
      </c>
      <c r="F156" s="612"/>
      <c r="G156" s="548">
        <v>164362</v>
      </c>
      <c r="H156" s="612"/>
      <c r="I156" s="612"/>
      <c r="J156" s="612"/>
      <c r="K156" s="612"/>
      <c r="L156" s="612"/>
      <c r="M156" s="550">
        <v>1093828</v>
      </c>
      <c r="N156" s="611"/>
      <c r="O156" s="551"/>
    </row>
    <row r="157" spans="1:15" ht="21" customHeight="1">
      <c r="A157" s="536"/>
      <c r="B157" s="545" t="s">
        <v>434</v>
      </c>
      <c r="C157" s="546">
        <v>302916</v>
      </c>
      <c r="D157" s="546">
        <f t="shared" si="3"/>
        <v>302916</v>
      </c>
      <c r="E157" s="548">
        <v>80978</v>
      </c>
      <c r="F157" s="612"/>
      <c r="G157" s="548">
        <v>30200</v>
      </c>
      <c r="H157" s="612"/>
      <c r="I157" s="612"/>
      <c r="J157" s="612"/>
      <c r="K157" s="612"/>
      <c r="L157" s="612"/>
      <c r="M157" s="550">
        <v>191738</v>
      </c>
      <c r="N157" s="611"/>
      <c r="O157" s="551"/>
    </row>
    <row r="158" spans="1:15" ht="21" customHeight="1">
      <c r="A158" s="536"/>
      <c r="B158" s="545" t="s">
        <v>435</v>
      </c>
      <c r="C158" s="546">
        <v>507747</v>
      </c>
      <c r="D158" s="546">
        <f t="shared" si="3"/>
        <v>507747</v>
      </c>
      <c r="E158" s="548">
        <v>107127</v>
      </c>
      <c r="F158" s="612"/>
      <c r="G158" s="548">
        <v>54712</v>
      </c>
      <c r="H158" s="612"/>
      <c r="I158" s="612"/>
      <c r="J158" s="612"/>
      <c r="K158" s="612"/>
      <c r="L158" s="612"/>
      <c r="M158" s="550">
        <v>345908</v>
      </c>
      <c r="N158" s="611"/>
      <c r="O158" s="551"/>
    </row>
    <row r="159" spans="1:15" ht="21" customHeight="1">
      <c r="A159" s="536"/>
      <c r="B159" s="545" t="s">
        <v>436</v>
      </c>
      <c r="C159" s="546">
        <v>301370</v>
      </c>
      <c r="D159" s="546">
        <f t="shared" si="3"/>
        <v>301370</v>
      </c>
      <c r="E159" s="548"/>
      <c r="F159" s="612"/>
      <c r="G159" s="548">
        <v>47961</v>
      </c>
      <c r="H159" s="612"/>
      <c r="I159" s="612"/>
      <c r="J159" s="612"/>
      <c r="K159" s="612"/>
      <c r="L159" s="612"/>
      <c r="M159" s="550">
        <v>253409</v>
      </c>
      <c r="N159" s="611"/>
      <c r="O159" s="551"/>
    </row>
    <row r="160" spans="1:15" ht="21" customHeight="1">
      <c r="A160" s="536"/>
      <c r="B160" s="545"/>
      <c r="C160" s="549"/>
      <c r="D160" s="549"/>
      <c r="E160" s="612"/>
      <c r="F160" s="612"/>
      <c r="G160" s="612"/>
      <c r="H160" s="612"/>
      <c r="I160" s="612"/>
      <c r="J160" s="612"/>
      <c r="K160" s="612"/>
      <c r="L160" s="612"/>
      <c r="M160" s="611"/>
      <c r="N160" s="611"/>
      <c r="O160" s="551"/>
    </row>
    <row r="161" spans="1:15" ht="21" customHeight="1">
      <c r="A161" s="536"/>
      <c r="B161" s="545"/>
      <c r="C161" s="549"/>
      <c r="D161" s="549"/>
      <c r="E161" s="612"/>
      <c r="F161" s="612"/>
      <c r="G161" s="612"/>
      <c r="H161" s="612"/>
      <c r="I161" s="612"/>
      <c r="J161" s="612"/>
      <c r="K161" s="612"/>
      <c r="L161" s="612"/>
      <c r="M161" s="611"/>
      <c r="N161" s="611"/>
      <c r="O161" s="551"/>
    </row>
    <row r="162" spans="1:15" ht="21" customHeight="1">
      <c r="A162" s="536"/>
      <c r="B162" s="602" t="s">
        <v>133</v>
      </c>
      <c r="C162" s="548">
        <f aca="true" t="shared" si="4" ref="C162:O162">SUM(C10+C20+C22+C24+C26+C39+C40+C41+C42+C49+C59+C78+C81+C119+C120+C121+C129+C134+C148+C150+C151+C156+C157+C158+C159+C153+C95+C154+C152+C155)</f>
        <v>14332352</v>
      </c>
      <c r="D162" s="548">
        <f t="shared" si="4"/>
        <v>14332352</v>
      </c>
      <c r="E162" s="548">
        <f t="shared" si="4"/>
        <v>1174700</v>
      </c>
      <c r="F162" s="548">
        <f t="shared" si="4"/>
        <v>221369</v>
      </c>
      <c r="G162" s="548">
        <f t="shared" si="4"/>
        <v>1511866</v>
      </c>
      <c r="H162" s="548">
        <f t="shared" si="4"/>
        <v>0</v>
      </c>
      <c r="I162" s="548">
        <f t="shared" si="4"/>
        <v>2974033</v>
      </c>
      <c r="J162" s="548">
        <f t="shared" si="4"/>
        <v>0</v>
      </c>
      <c r="K162" s="548">
        <f t="shared" si="4"/>
        <v>0</v>
      </c>
      <c r="L162" s="548">
        <f t="shared" si="4"/>
        <v>248534</v>
      </c>
      <c r="M162" s="548">
        <f t="shared" si="4"/>
        <v>6538445</v>
      </c>
      <c r="N162" s="548">
        <f t="shared" si="4"/>
        <v>1233405</v>
      </c>
      <c r="O162" s="548">
        <f t="shared" si="4"/>
        <v>430000</v>
      </c>
    </row>
    <row r="163" spans="1:15" ht="21" customHeight="1">
      <c r="A163" s="536"/>
      <c r="B163" s="545"/>
      <c r="C163" s="549"/>
      <c r="D163" s="549"/>
      <c r="E163" s="612"/>
      <c r="F163" s="612"/>
      <c r="G163" s="612"/>
      <c r="H163" s="612"/>
      <c r="I163" s="612"/>
      <c r="J163" s="612"/>
      <c r="K163" s="612"/>
      <c r="L163" s="612"/>
      <c r="M163" s="611"/>
      <c r="N163" s="611"/>
      <c r="O163" s="551"/>
    </row>
  </sheetData>
  <mergeCells count="13">
    <mergeCell ref="O8:O9"/>
    <mergeCell ref="L8:L9"/>
    <mergeCell ref="M8:N8"/>
    <mergeCell ref="A3:O3"/>
    <mergeCell ref="B4:N4"/>
    <mergeCell ref="B5:N5"/>
    <mergeCell ref="E8:E9"/>
    <mergeCell ref="F8:F9"/>
    <mergeCell ref="H8:I8"/>
    <mergeCell ref="J8:K8"/>
    <mergeCell ref="B8:B9"/>
    <mergeCell ref="C8:C9"/>
    <mergeCell ref="D8:D9"/>
  </mergeCells>
  <printOptions/>
  <pageMargins left="0.3937007874015748" right="0.3937007874015748" top="0.3937007874015748" bottom="0.3937007874015748" header="0.5118110236220472" footer="0"/>
  <pageSetup firstPageNumber="61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M1"/>
    </sheetView>
  </sheetViews>
  <sheetFormatPr defaultColWidth="9.00390625" defaultRowHeight="12.75"/>
  <cols>
    <col min="1" max="1" width="9.125" style="529" customWidth="1"/>
    <col min="2" max="2" width="48.375" style="529" customWidth="1"/>
    <col min="3" max="3" width="13.125" style="529" customWidth="1"/>
    <col min="4" max="4" width="11.25390625" style="529" customWidth="1"/>
    <col min="5" max="5" width="12.125" style="529" customWidth="1"/>
    <col min="6" max="6" width="13.625" style="529" bestFit="1" customWidth="1"/>
    <col min="7" max="7" width="10.375" style="529" bestFit="1" customWidth="1"/>
    <col min="8" max="8" width="10.625" style="529" bestFit="1" customWidth="1"/>
    <col min="9" max="9" width="11.25390625" style="529" customWidth="1"/>
    <col min="10" max="10" width="11.625" style="529" customWidth="1"/>
    <col min="11" max="11" width="12.625" style="529" customWidth="1"/>
    <col min="12" max="12" width="13.375" style="529" customWidth="1"/>
    <col min="13" max="16384" width="9.125" style="529" customWidth="1"/>
  </cols>
  <sheetData>
    <row r="1" spans="1:13" ht="12.75">
      <c r="A1" s="1281" t="s">
        <v>553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</row>
    <row r="2" spans="2:12" ht="18.75">
      <c r="B2" s="1282" t="s">
        <v>729</v>
      </c>
      <c r="C2" s="1282"/>
      <c r="D2" s="1282"/>
      <c r="E2" s="1282"/>
      <c r="F2" s="1282"/>
      <c r="G2" s="1282"/>
      <c r="H2" s="1282"/>
      <c r="I2" s="1282"/>
      <c r="J2" s="1282"/>
      <c r="K2" s="1282"/>
      <c r="L2" s="1282"/>
    </row>
    <row r="3" spans="2:12" ht="18.75">
      <c r="B3" s="1283" t="s">
        <v>624</v>
      </c>
      <c r="C3" s="1283"/>
      <c r="D3" s="1283"/>
      <c r="E3" s="1283"/>
      <c r="F3" s="1283"/>
      <c r="G3" s="1283"/>
      <c r="H3" s="1283"/>
      <c r="I3" s="1283"/>
      <c r="J3" s="1283"/>
      <c r="K3" s="1283"/>
      <c r="L3" s="1283"/>
    </row>
    <row r="4" spans="2:12" ht="21">
      <c r="B4" s="552"/>
      <c r="C4" s="552"/>
      <c r="D4" s="552"/>
      <c r="E4" s="553"/>
      <c r="F4" s="553"/>
      <c r="G4" s="553"/>
      <c r="H4" s="553"/>
      <c r="I4" s="553"/>
      <c r="J4" s="553"/>
      <c r="K4" s="553"/>
      <c r="L4" s="553"/>
    </row>
    <row r="5" spans="1:13" ht="28.5">
      <c r="A5" s="1029"/>
      <c r="B5" s="1280" t="s">
        <v>730</v>
      </c>
      <c r="C5" s="1280" t="s">
        <v>731</v>
      </c>
      <c r="D5" s="1280" t="s">
        <v>732</v>
      </c>
      <c r="E5" s="535" t="s">
        <v>630</v>
      </c>
      <c r="F5" s="1280" t="s">
        <v>631</v>
      </c>
      <c r="G5" s="1280"/>
      <c r="H5" s="1280" t="s">
        <v>632</v>
      </c>
      <c r="I5" s="1280"/>
      <c r="J5" s="1280" t="s">
        <v>733</v>
      </c>
      <c r="K5" s="1280" t="s">
        <v>635</v>
      </c>
      <c r="L5" s="1280"/>
      <c r="M5" s="1280" t="s">
        <v>809</v>
      </c>
    </row>
    <row r="6" spans="1:13" ht="41.25" customHeight="1">
      <c r="A6" s="1030"/>
      <c r="B6" s="1280"/>
      <c r="C6" s="1280"/>
      <c r="D6" s="1280"/>
      <c r="E6" s="535" t="s">
        <v>636</v>
      </c>
      <c r="F6" s="535" t="s">
        <v>734</v>
      </c>
      <c r="G6" s="535" t="s">
        <v>735</v>
      </c>
      <c r="H6" s="535" t="s">
        <v>736</v>
      </c>
      <c r="I6" s="535" t="s">
        <v>735</v>
      </c>
      <c r="J6" s="1280"/>
      <c r="K6" s="535" t="s">
        <v>737</v>
      </c>
      <c r="L6" s="535" t="s">
        <v>178</v>
      </c>
      <c r="M6" s="1280"/>
    </row>
    <row r="7" spans="1:13" ht="21" customHeight="1">
      <c r="A7" s="1028">
        <v>1801</v>
      </c>
      <c r="B7" s="962" t="s">
        <v>815</v>
      </c>
      <c r="C7" s="963">
        <v>10000</v>
      </c>
      <c r="D7" s="963">
        <f aca="true" t="shared" si="0" ref="D7:D44">SUM(E7:M7)</f>
        <v>10000</v>
      </c>
      <c r="E7" s="535"/>
      <c r="F7" s="535"/>
      <c r="G7" s="535"/>
      <c r="H7" s="535"/>
      <c r="I7" s="535"/>
      <c r="J7" s="535"/>
      <c r="K7" s="963">
        <v>10000</v>
      </c>
      <c r="L7" s="535"/>
      <c r="M7" s="983"/>
    </row>
    <row r="8" spans="1:13" ht="21" customHeight="1">
      <c r="A8" s="606">
        <v>1803</v>
      </c>
      <c r="B8" s="1020" t="s">
        <v>808</v>
      </c>
      <c r="C8" s="1023">
        <v>15000</v>
      </c>
      <c r="D8" s="963">
        <f t="shared" si="0"/>
        <v>15000</v>
      </c>
      <c r="E8" s="1025"/>
      <c r="F8" s="1027"/>
      <c r="G8" s="1027"/>
      <c r="H8" s="1027"/>
      <c r="I8" s="1027"/>
      <c r="J8" s="1027"/>
      <c r="K8" s="963"/>
      <c r="L8" s="1027"/>
      <c r="M8" s="988">
        <v>15000</v>
      </c>
    </row>
    <row r="9" spans="1:13" ht="21" customHeight="1">
      <c r="A9" s="606">
        <v>2985</v>
      </c>
      <c r="B9" s="1020" t="s">
        <v>812</v>
      </c>
      <c r="C9" s="1023">
        <v>95521</v>
      </c>
      <c r="D9" s="963">
        <f t="shared" si="0"/>
        <v>95521</v>
      </c>
      <c r="E9" s="1025">
        <v>27039</v>
      </c>
      <c r="F9" s="1027"/>
      <c r="G9" s="1027"/>
      <c r="H9" s="1027"/>
      <c r="I9" s="1027"/>
      <c r="J9" s="1027"/>
      <c r="K9" s="963">
        <v>68482</v>
      </c>
      <c r="L9" s="1027"/>
      <c r="M9" s="984"/>
    </row>
    <row r="10" spans="1:13" ht="21" customHeight="1">
      <c r="A10" s="1028">
        <v>3011</v>
      </c>
      <c r="B10" s="962" t="s">
        <v>854</v>
      </c>
      <c r="C10" s="963">
        <v>10533</v>
      </c>
      <c r="D10" s="963">
        <f t="shared" si="0"/>
        <v>10533</v>
      </c>
      <c r="E10" s="535"/>
      <c r="F10" s="535"/>
      <c r="G10" s="535"/>
      <c r="H10" s="535"/>
      <c r="I10" s="535"/>
      <c r="J10" s="535"/>
      <c r="K10" s="963">
        <v>10533</v>
      </c>
      <c r="L10" s="535"/>
      <c r="M10" s="983"/>
    </row>
    <row r="11" spans="1:13" ht="21" customHeight="1">
      <c r="A11" s="605">
        <v>3030</v>
      </c>
      <c r="B11" s="607" t="s">
        <v>528</v>
      </c>
      <c r="C11" s="555">
        <v>30918</v>
      </c>
      <c r="D11" s="963">
        <f t="shared" si="0"/>
        <v>30918</v>
      </c>
      <c r="E11" s="963">
        <v>20918</v>
      </c>
      <c r="F11" s="980"/>
      <c r="G11" s="980"/>
      <c r="H11" s="980"/>
      <c r="I11" s="980"/>
      <c r="J11" s="980"/>
      <c r="K11" s="963">
        <v>10000</v>
      </c>
      <c r="L11" s="980"/>
      <c r="M11" s="984"/>
    </row>
    <row r="12" spans="1:13" ht="21" customHeight="1">
      <c r="A12" s="605">
        <v>3141</v>
      </c>
      <c r="B12" s="607" t="s">
        <v>264</v>
      </c>
      <c r="C12" s="555">
        <v>29000</v>
      </c>
      <c r="D12" s="963">
        <f t="shared" si="0"/>
        <v>29000</v>
      </c>
      <c r="E12" s="981">
        <v>21000</v>
      </c>
      <c r="F12" s="982"/>
      <c r="G12" s="982"/>
      <c r="H12" s="982"/>
      <c r="I12" s="982"/>
      <c r="J12" s="982"/>
      <c r="K12" s="963">
        <v>8000</v>
      </c>
      <c r="L12" s="982"/>
      <c r="M12" s="984"/>
    </row>
    <row r="13" spans="1:13" ht="21" customHeight="1">
      <c r="A13" s="605">
        <v>3142</v>
      </c>
      <c r="B13" s="554" t="s">
        <v>372</v>
      </c>
      <c r="C13" s="555">
        <v>10000</v>
      </c>
      <c r="D13" s="963">
        <f t="shared" si="0"/>
        <v>10000</v>
      </c>
      <c r="E13" s="981"/>
      <c r="F13" s="982"/>
      <c r="G13" s="982"/>
      <c r="H13" s="982"/>
      <c r="I13" s="982"/>
      <c r="J13" s="982"/>
      <c r="K13" s="963">
        <v>10000</v>
      </c>
      <c r="L13" s="982"/>
      <c r="M13" s="984"/>
    </row>
    <row r="14" spans="1:13" ht="21" customHeight="1">
      <c r="A14" s="605">
        <v>3143</v>
      </c>
      <c r="B14" s="607" t="s">
        <v>448</v>
      </c>
      <c r="C14" s="555">
        <v>7000</v>
      </c>
      <c r="D14" s="963">
        <f t="shared" si="0"/>
        <v>7000</v>
      </c>
      <c r="E14" s="981"/>
      <c r="F14" s="982"/>
      <c r="G14" s="982"/>
      <c r="H14" s="982"/>
      <c r="I14" s="982"/>
      <c r="J14" s="982"/>
      <c r="K14" s="963">
        <v>7000</v>
      </c>
      <c r="L14" s="982"/>
      <c r="M14" s="984"/>
    </row>
    <row r="15" spans="1:13" ht="21" customHeight="1">
      <c r="A15" s="606">
        <v>3144</v>
      </c>
      <c r="B15" s="557" t="s">
        <v>818</v>
      </c>
      <c r="C15" s="555">
        <v>3500</v>
      </c>
      <c r="D15" s="963">
        <f t="shared" si="0"/>
        <v>3500</v>
      </c>
      <c r="E15" s="981"/>
      <c r="F15" s="982"/>
      <c r="G15" s="982"/>
      <c r="H15" s="982"/>
      <c r="I15" s="982"/>
      <c r="J15" s="982"/>
      <c r="K15" s="963">
        <v>3500</v>
      </c>
      <c r="L15" s="982"/>
      <c r="M15" s="984"/>
    </row>
    <row r="16" spans="1:13" ht="21" customHeight="1">
      <c r="A16" s="605">
        <v>3201</v>
      </c>
      <c r="B16" s="607" t="s">
        <v>394</v>
      </c>
      <c r="C16" s="555">
        <v>23700</v>
      </c>
      <c r="D16" s="963">
        <f t="shared" si="0"/>
        <v>23700</v>
      </c>
      <c r="E16" s="963"/>
      <c r="F16" s="980"/>
      <c r="G16" s="980"/>
      <c r="H16" s="980"/>
      <c r="I16" s="980"/>
      <c r="J16" s="980"/>
      <c r="K16" s="963">
        <v>23700</v>
      </c>
      <c r="L16" s="980"/>
      <c r="M16" s="984"/>
    </row>
    <row r="17" spans="1:13" ht="21" customHeight="1">
      <c r="A17" s="605">
        <v>3207</v>
      </c>
      <c r="B17" s="607" t="s">
        <v>250</v>
      </c>
      <c r="C17" s="555">
        <v>24000</v>
      </c>
      <c r="D17" s="963">
        <f t="shared" si="0"/>
        <v>24000</v>
      </c>
      <c r="E17" s="981"/>
      <c r="F17" s="982"/>
      <c r="G17" s="982"/>
      <c r="H17" s="982"/>
      <c r="I17" s="982"/>
      <c r="J17" s="982"/>
      <c r="K17" s="963">
        <v>24000</v>
      </c>
      <c r="L17" s="982"/>
      <c r="M17" s="984"/>
    </row>
    <row r="18" spans="1:13" ht="21" customHeight="1">
      <c r="A18" s="605">
        <v>3208</v>
      </c>
      <c r="B18" s="607" t="s">
        <v>4</v>
      </c>
      <c r="C18" s="555">
        <v>20500</v>
      </c>
      <c r="D18" s="963">
        <f t="shared" si="0"/>
        <v>20500</v>
      </c>
      <c r="E18" s="981">
        <v>20500</v>
      </c>
      <c r="F18" s="982"/>
      <c r="G18" s="982"/>
      <c r="H18" s="982"/>
      <c r="I18" s="982"/>
      <c r="J18" s="982"/>
      <c r="K18" s="963"/>
      <c r="L18" s="982"/>
      <c r="M18" s="984"/>
    </row>
    <row r="19" spans="1:13" ht="21" customHeight="1">
      <c r="A19" s="605">
        <v>3209</v>
      </c>
      <c r="B19" s="607" t="s">
        <v>270</v>
      </c>
      <c r="C19" s="555">
        <v>8000</v>
      </c>
      <c r="D19" s="963">
        <f t="shared" si="0"/>
        <v>8000</v>
      </c>
      <c r="E19" s="981">
        <v>8000</v>
      </c>
      <c r="F19" s="982"/>
      <c r="G19" s="982"/>
      <c r="H19" s="982"/>
      <c r="I19" s="982"/>
      <c r="J19" s="982"/>
      <c r="K19" s="963"/>
      <c r="L19" s="982"/>
      <c r="M19" s="984"/>
    </row>
    <row r="20" spans="1:13" ht="21" customHeight="1">
      <c r="A20" s="605">
        <v>3215</v>
      </c>
      <c r="B20" s="607" t="s">
        <v>251</v>
      </c>
      <c r="C20" s="555">
        <v>11443</v>
      </c>
      <c r="D20" s="963">
        <f t="shared" si="0"/>
        <v>11443</v>
      </c>
      <c r="E20" s="981">
        <v>11443</v>
      </c>
      <c r="F20" s="982"/>
      <c r="G20" s="982"/>
      <c r="H20" s="982"/>
      <c r="I20" s="982"/>
      <c r="J20" s="982"/>
      <c r="K20" s="963"/>
      <c r="L20" s="982"/>
      <c r="M20" s="984"/>
    </row>
    <row r="21" spans="1:13" ht="21" customHeight="1">
      <c r="A21" s="605">
        <v>3222</v>
      </c>
      <c r="B21" s="607" t="s">
        <v>275</v>
      </c>
      <c r="C21" s="555">
        <v>5600</v>
      </c>
      <c r="D21" s="963">
        <f t="shared" si="0"/>
        <v>5600</v>
      </c>
      <c r="E21" s="981"/>
      <c r="F21" s="982"/>
      <c r="G21" s="982"/>
      <c r="H21" s="982"/>
      <c r="I21" s="982"/>
      <c r="J21" s="982"/>
      <c r="K21" s="963">
        <v>5600</v>
      </c>
      <c r="L21" s="982"/>
      <c r="M21" s="984"/>
    </row>
    <row r="22" spans="1:13" ht="21" customHeight="1">
      <c r="A22" s="605">
        <v>3310</v>
      </c>
      <c r="B22" s="607" t="s">
        <v>117</v>
      </c>
      <c r="C22" s="555">
        <v>6000</v>
      </c>
      <c r="D22" s="963">
        <f t="shared" si="0"/>
        <v>6000</v>
      </c>
      <c r="E22" s="981"/>
      <c r="F22" s="982"/>
      <c r="G22" s="982"/>
      <c r="H22" s="982"/>
      <c r="I22" s="982"/>
      <c r="J22" s="982"/>
      <c r="K22" s="963">
        <v>6000</v>
      </c>
      <c r="L22" s="982"/>
      <c r="M22" s="984"/>
    </row>
    <row r="23" spans="1:13" ht="21" customHeight="1">
      <c r="A23" s="605">
        <v>3322</v>
      </c>
      <c r="B23" s="607" t="s">
        <v>927</v>
      </c>
      <c r="C23" s="555">
        <v>6500</v>
      </c>
      <c r="D23" s="963">
        <f t="shared" si="0"/>
        <v>6500</v>
      </c>
      <c r="E23" s="981"/>
      <c r="F23" s="982"/>
      <c r="G23" s="982"/>
      <c r="H23" s="982"/>
      <c r="I23" s="982"/>
      <c r="J23" s="982"/>
      <c r="K23" s="963">
        <v>6500</v>
      </c>
      <c r="L23" s="982"/>
      <c r="M23" s="984"/>
    </row>
    <row r="24" spans="1:13" ht="21" customHeight="1">
      <c r="A24" s="605">
        <v>3352</v>
      </c>
      <c r="B24" s="607" t="s">
        <v>869</v>
      </c>
      <c r="C24" s="555">
        <v>14500</v>
      </c>
      <c r="D24" s="963">
        <f t="shared" si="0"/>
        <v>14500</v>
      </c>
      <c r="E24" s="981"/>
      <c r="F24" s="982"/>
      <c r="G24" s="982"/>
      <c r="H24" s="982"/>
      <c r="I24" s="982"/>
      <c r="J24" s="982"/>
      <c r="K24" s="963">
        <v>14500</v>
      </c>
      <c r="L24" s="982"/>
      <c r="M24" s="984"/>
    </row>
    <row r="25" spans="1:13" ht="21" customHeight="1">
      <c r="A25" s="605">
        <v>3355</v>
      </c>
      <c r="B25" s="607" t="s">
        <v>301</v>
      </c>
      <c r="C25" s="555">
        <v>5000</v>
      </c>
      <c r="D25" s="963">
        <f t="shared" si="0"/>
        <v>5000</v>
      </c>
      <c r="E25" s="981"/>
      <c r="F25" s="982"/>
      <c r="G25" s="982"/>
      <c r="H25" s="982"/>
      <c r="I25" s="982"/>
      <c r="J25" s="982"/>
      <c r="K25" s="963">
        <v>5000</v>
      </c>
      <c r="L25" s="982"/>
      <c r="M25" s="984"/>
    </row>
    <row r="26" spans="1:13" ht="21" customHeight="1">
      <c r="A26" s="605">
        <v>3356</v>
      </c>
      <c r="B26" s="607" t="s">
        <v>196</v>
      </c>
      <c r="C26" s="555">
        <v>20000</v>
      </c>
      <c r="D26" s="963">
        <f t="shared" si="0"/>
        <v>20000</v>
      </c>
      <c r="E26" s="981">
        <v>11380</v>
      </c>
      <c r="F26" s="982"/>
      <c r="G26" s="982"/>
      <c r="H26" s="982"/>
      <c r="I26" s="982"/>
      <c r="J26" s="982"/>
      <c r="K26" s="963">
        <v>8620</v>
      </c>
      <c r="L26" s="982"/>
      <c r="M26" s="984"/>
    </row>
    <row r="27" spans="1:13" ht="21" customHeight="1">
      <c r="A27" s="605">
        <v>3422</v>
      </c>
      <c r="B27" s="1016" t="s">
        <v>934</v>
      </c>
      <c r="C27" s="1021">
        <v>8620</v>
      </c>
      <c r="D27" s="963">
        <f t="shared" si="0"/>
        <v>8620</v>
      </c>
      <c r="E27" s="981">
        <v>8620</v>
      </c>
      <c r="F27" s="982"/>
      <c r="G27" s="982"/>
      <c r="H27" s="982"/>
      <c r="I27" s="982"/>
      <c r="J27" s="982"/>
      <c r="K27" s="963"/>
      <c r="L27" s="982"/>
      <c r="M27" s="984"/>
    </row>
    <row r="28" spans="1:13" ht="21" customHeight="1">
      <c r="A28" s="605">
        <v>3423</v>
      </c>
      <c r="B28" s="1016" t="s">
        <v>933</v>
      </c>
      <c r="C28" s="1021">
        <v>10000</v>
      </c>
      <c r="D28" s="963">
        <f t="shared" si="0"/>
        <v>10000</v>
      </c>
      <c r="E28" s="1024">
        <v>10000</v>
      </c>
      <c r="F28" s="1026"/>
      <c r="G28" s="1026"/>
      <c r="H28" s="1026"/>
      <c r="I28" s="1026"/>
      <c r="J28" s="1026"/>
      <c r="K28" s="963"/>
      <c r="L28" s="1026"/>
      <c r="M28" s="984"/>
    </row>
    <row r="29" spans="1:13" ht="21" customHeight="1">
      <c r="A29" s="605">
        <v>3424</v>
      </c>
      <c r="B29" s="1017" t="s">
        <v>50</v>
      </c>
      <c r="C29" s="1022">
        <v>4500</v>
      </c>
      <c r="D29" s="963">
        <f t="shared" si="0"/>
        <v>4500</v>
      </c>
      <c r="E29" s="1024">
        <v>4500</v>
      </c>
      <c r="F29" s="1026"/>
      <c r="G29" s="1026"/>
      <c r="H29" s="1026"/>
      <c r="I29" s="1026"/>
      <c r="J29" s="1026"/>
      <c r="K29" s="963"/>
      <c r="L29" s="1026"/>
      <c r="M29" s="984"/>
    </row>
    <row r="30" spans="1:13" ht="21" customHeight="1">
      <c r="A30" s="605">
        <v>3425</v>
      </c>
      <c r="B30" s="1017" t="s">
        <v>454</v>
      </c>
      <c r="C30" s="1022">
        <v>4200</v>
      </c>
      <c r="D30" s="963">
        <f t="shared" si="0"/>
        <v>4200</v>
      </c>
      <c r="E30" s="977">
        <v>4200</v>
      </c>
      <c r="F30" s="978"/>
      <c r="G30" s="978"/>
      <c r="H30" s="978"/>
      <c r="I30" s="978"/>
      <c r="J30" s="978"/>
      <c r="K30" s="963"/>
      <c r="L30" s="978"/>
      <c r="M30" s="984"/>
    </row>
    <row r="31" spans="1:13" ht="21" customHeight="1">
      <c r="A31" s="605">
        <v>3426</v>
      </c>
      <c r="B31" s="1016" t="s">
        <v>252</v>
      </c>
      <c r="C31" s="1021">
        <v>45000</v>
      </c>
      <c r="D31" s="963">
        <f t="shared" si="0"/>
        <v>45000</v>
      </c>
      <c r="E31" s="977">
        <v>45000</v>
      </c>
      <c r="F31" s="978"/>
      <c r="G31" s="978"/>
      <c r="H31" s="978"/>
      <c r="I31" s="978"/>
      <c r="J31" s="978"/>
      <c r="K31" s="963"/>
      <c r="L31" s="978"/>
      <c r="M31" s="984"/>
    </row>
    <row r="32" spans="1:13" ht="21" customHeight="1">
      <c r="A32" s="605">
        <v>3427</v>
      </c>
      <c r="B32" s="1016" t="s">
        <v>455</v>
      </c>
      <c r="C32" s="1021">
        <v>14000</v>
      </c>
      <c r="D32" s="963">
        <f t="shared" si="0"/>
        <v>14000</v>
      </c>
      <c r="E32" s="614">
        <v>5800</v>
      </c>
      <c r="F32" s="979"/>
      <c r="G32" s="979"/>
      <c r="H32" s="979"/>
      <c r="I32" s="979"/>
      <c r="J32" s="979"/>
      <c r="K32" s="963">
        <v>8200</v>
      </c>
      <c r="L32" s="979"/>
      <c r="M32" s="984"/>
    </row>
    <row r="33" spans="1:13" ht="21" customHeight="1">
      <c r="A33" s="605">
        <v>3921</v>
      </c>
      <c r="B33" s="608" t="s">
        <v>317</v>
      </c>
      <c r="C33" s="609">
        <v>6000</v>
      </c>
      <c r="D33" s="963">
        <f t="shared" si="0"/>
        <v>6000</v>
      </c>
      <c r="E33" s="614">
        <v>6000</v>
      </c>
      <c r="F33" s="979"/>
      <c r="G33" s="979"/>
      <c r="H33" s="979"/>
      <c r="I33" s="979"/>
      <c r="J33" s="979"/>
      <c r="K33" s="963"/>
      <c r="L33" s="979"/>
      <c r="M33" s="984"/>
    </row>
    <row r="34" spans="1:13" ht="21" customHeight="1">
      <c r="A34" s="605">
        <v>3922</v>
      </c>
      <c r="B34" s="608" t="s">
        <v>318</v>
      </c>
      <c r="C34" s="609">
        <v>5000</v>
      </c>
      <c r="D34" s="963">
        <f t="shared" si="0"/>
        <v>5000</v>
      </c>
      <c r="E34" s="614">
        <v>5000</v>
      </c>
      <c r="F34" s="979"/>
      <c r="G34" s="979"/>
      <c r="H34" s="979"/>
      <c r="I34" s="979"/>
      <c r="J34" s="979"/>
      <c r="K34" s="963"/>
      <c r="L34" s="979"/>
      <c r="M34" s="984"/>
    </row>
    <row r="35" spans="1:13" ht="21" customHeight="1">
      <c r="A35" s="605">
        <v>3925</v>
      </c>
      <c r="B35" s="608" t="s">
        <v>370</v>
      </c>
      <c r="C35" s="609">
        <v>300300</v>
      </c>
      <c r="D35" s="963">
        <f t="shared" si="0"/>
        <v>300300</v>
      </c>
      <c r="E35" s="614"/>
      <c r="F35" s="979"/>
      <c r="G35" s="979"/>
      <c r="H35" s="979"/>
      <c r="I35" s="979"/>
      <c r="J35" s="979"/>
      <c r="K35" s="963">
        <v>300300</v>
      </c>
      <c r="L35" s="979"/>
      <c r="M35" s="984"/>
    </row>
    <row r="36" spans="1:13" ht="21" customHeight="1">
      <c r="A36" s="605">
        <v>3941</v>
      </c>
      <c r="B36" s="1018" t="s">
        <v>322</v>
      </c>
      <c r="C36" s="609">
        <v>268800</v>
      </c>
      <c r="D36" s="963">
        <f t="shared" si="0"/>
        <v>268800</v>
      </c>
      <c r="E36" s="614">
        <v>28999</v>
      </c>
      <c r="F36" s="979"/>
      <c r="G36" s="979"/>
      <c r="H36" s="979"/>
      <c r="I36" s="979"/>
      <c r="J36" s="979"/>
      <c r="K36" s="963">
        <v>239801</v>
      </c>
      <c r="L36" s="979"/>
      <c r="M36" s="984"/>
    </row>
    <row r="37" spans="1:13" ht="21" customHeight="1">
      <c r="A37" s="605">
        <v>3942</v>
      </c>
      <c r="B37" s="608" t="s">
        <v>323</v>
      </c>
      <c r="C37" s="609">
        <v>137000</v>
      </c>
      <c r="D37" s="963">
        <f t="shared" si="0"/>
        <v>137000</v>
      </c>
      <c r="E37" s="614"/>
      <c r="F37" s="979"/>
      <c r="G37" s="979"/>
      <c r="H37" s="979"/>
      <c r="I37" s="979"/>
      <c r="J37" s="979"/>
      <c r="K37" s="963">
        <v>137000</v>
      </c>
      <c r="L37" s="979"/>
      <c r="M37" s="984"/>
    </row>
    <row r="38" spans="1:13" ht="21" customHeight="1">
      <c r="A38" s="614">
        <v>3971</v>
      </c>
      <c r="B38" s="1019" t="s">
        <v>251</v>
      </c>
      <c r="C38" s="609">
        <v>5462</v>
      </c>
      <c r="D38" s="963">
        <f t="shared" si="0"/>
        <v>5462</v>
      </c>
      <c r="E38" s="614"/>
      <c r="F38" s="979"/>
      <c r="G38" s="979"/>
      <c r="H38" s="979"/>
      <c r="I38" s="979"/>
      <c r="J38" s="979"/>
      <c r="K38" s="963">
        <v>5462</v>
      </c>
      <c r="L38" s="979"/>
      <c r="M38" s="984"/>
    </row>
    <row r="39" spans="1:13" ht="21" customHeight="1">
      <c r="A39" s="614">
        <v>4033</v>
      </c>
      <c r="B39" s="610" t="s">
        <v>26</v>
      </c>
      <c r="C39" s="609">
        <v>10000</v>
      </c>
      <c r="D39" s="963">
        <f t="shared" si="0"/>
        <v>10000</v>
      </c>
      <c r="E39" s="614"/>
      <c r="F39" s="979"/>
      <c r="G39" s="979"/>
      <c r="H39" s="979"/>
      <c r="I39" s="979"/>
      <c r="J39" s="979"/>
      <c r="K39" s="963">
        <v>10000</v>
      </c>
      <c r="L39" s="979"/>
      <c r="M39" s="984"/>
    </row>
    <row r="40" spans="1:13" ht="21" customHeight="1">
      <c r="A40" s="614">
        <v>4132</v>
      </c>
      <c r="B40" s="610" t="s">
        <v>358</v>
      </c>
      <c r="C40" s="609">
        <v>30000</v>
      </c>
      <c r="D40" s="963">
        <f t="shared" si="0"/>
        <v>30000</v>
      </c>
      <c r="E40" s="614"/>
      <c r="F40" s="979"/>
      <c r="G40" s="979"/>
      <c r="H40" s="979"/>
      <c r="I40" s="979"/>
      <c r="J40" s="979"/>
      <c r="K40" s="963">
        <v>30000</v>
      </c>
      <c r="L40" s="979"/>
      <c r="M40" s="984"/>
    </row>
    <row r="41" spans="1:13" ht="21" customHeight="1">
      <c r="A41" s="614">
        <v>4134</v>
      </c>
      <c r="B41" s="610" t="s">
        <v>952</v>
      </c>
      <c r="C41" s="609">
        <v>150000</v>
      </c>
      <c r="D41" s="963">
        <f t="shared" si="0"/>
        <v>150000</v>
      </c>
      <c r="E41" s="614"/>
      <c r="F41" s="979"/>
      <c r="G41" s="979"/>
      <c r="H41" s="979"/>
      <c r="I41" s="979"/>
      <c r="J41" s="979"/>
      <c r="K41" s="963">
        <v>110000</v>
      </c>
      <c r="L41" s="979"/>
      <c r="M41" s="988">
        <v>40000</v>
      </c>
    </row>
    <row r="42" spans="1:13" ht="21" customHeight="1">
      <c r="A42" s="614">
        <v>5033</v>
      </c>
      <c r="B42" s="610" t="s">
        <v>39</v>
      </c>
      <c r="C42" s="609">
        <v>2000</v>
      </c>
      <c r="D42" s="963">
        <f t="shared" si="0"/>
        <v>2000</v>
      </c>
      <c r="E42" s="614"/>
      <c r="F42" s="979"/>
      <c r="G42" s="979"/>
      <c r="H42" s="979"/>
      <c r="I42" s="979"/>
      <c r="J42" s="979"/>
      <c r="K42" s="963">
        <v>2000</v>
      </c>
      <c r="L42" s="979"/>
      <c r="M42" s="984"/>
    </row>
    <row r="43" spans="1:13" ht="21" customHeight="1">
      <c r="A43" s="614">
        <v>6027</v>
      </c>
      <c r="B43" s="610" t="s">
        <v>816</v>
      </c>
      <c r="C43" s="609">
        <v>27016</v>
      </c>
      <c r="D43" s="963">
        <f t="shared" si="0"/>
        <v>27016</v>
      </c>
      <c r="E43" s="614"/>
      <c r="F43" s="979"/>
      <c r="G43" s="979"/>
      <c r="H43" s="979"/>
      <c r="I43" s="979"/>
      <c r="J43" s="979"/>
      <c r="K43" s="963">
        <v>27016</v>
      </c>
      <c r="L43" s="979"/>
      <c r="M43" s="985"/>
    </row>
    <row r="44" spans="1:13" ht="21" customHeight="1">
      <c r="A44" s="614">
        <v>6128</v>
      </c>
      <c r="B44" s="610" t="s">
        <v>131</v>
      </c>
      <c r="C44" s="609">
        <v>30000</v>
      </c>
      <c r="D44" s="963">
        <f t="shared" si="0"/>
        <v>30000</v>
      </c>
      <c r="E44" s="614"/>
      <c r="F44" s="979"/>
      <c r="G44" s="979"/>
      <c r="H44" s="979"/>
      <c r="I44" s="979"/>
      <c r="J44" s="979"/>
      <c r="K44" s="963">
        <v>30000</v>
      </c>
      <c r="L44" s="979"/>
      <c r="M44" s="985"/>
    </row>
    <row r="45" spans="1:13" ht="21" customHeight="1">
      <c r="A45" s="551"/>
      <c r="B45" s="986" t="s">
        <v>948</v>
      </c>
      <c r="C45" s="987">
        <f>SUM(C7:C44)</f>
        <v>1414613</v>
      </c>
      <c r="D45" s="987">
        <f>SUM(D7:D44)</f>
        <v>1414613</v>
      </c>
      <c r="E45" s="987">
        <f>SUM(E7:E44)</f>
        <v>238399</v>
      </c>
      <c r="F45" s="987">
        <f aca="true" t="shared" si="1" ref="F45:L45">SUM(F17:F44)</f>
        <v>0</v>
      </c>
      <c r="G45" s="987">
        <f t="shared" si="1"/>
        <v>0</v>
      </c>
      <c r="H45" s="987">
        <f t="shared" si="1"/>
        <v>0</v>
      </c>
      <c r="I45" s="987">
        <f t="shared" si="1"/>
        <v>0</v>
      </c>
      <c r="J45" s="987">
        <f t="shared" si="1"/>
        <v>0</v>
      </c>
      <c r="K45" s="987">
        <f>SUM(K7:K44)</f>
        <v>1121214</v>
      </c>
      <c r="L45" s="987">
        <f t="shared" si="1"/>
        <v>0</v>
      </c>
      <c r="M45" s="987">
        <f>SUM(M7:M44)</f>
        <v>55000</v>
      </c>
    </row>
  </sheetData>
  <mergeCells count="11">
    <mergeCell ref="J5:J6"/>
    <mergeCell ref="K5:L5"/>
    <mergeCell ref="A1:M1"/>
    <mergeCell ref="M5:M6"/>
    <mergeCell ref="B2:L2"/>
    <mergeCell ref="B3:L3"/>
    <mergeCell ref="B5:B6"/>
    <mergeCell ref="C5:C6"/>
    <mergeCell ref="D5:D6"/>
    <mergeCell ref="F5:G5"/>
    <mergeCell ref="H5:I5"/>
  </mergeCells>
  <printOptions/>
  <pageMargins left="1.1811023622047245" right="0.7874015748031497" top="0.1968503937007874" bottom="0.1968503937007874" header="0.5118110236220472" footer="0"/>
  <pageSetup firstPageNumber="65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workbookViewId="0" topLeftCell="A1">
      <selection activeCell="B3" sqref="B3:G3"/>
    </sheetView>
  </sheetViews>
  <sheetFormatPr defaultColWidth="9.00390625" defaultRowHeight="12.75"/>
  <cols>
    <col min="2" max="2" width="45.00390625" style="0" customWidth="1"/>
    <col min="3" max="3" width="12.875" style="0" customWidth="1"/>
    <col min="4" max="4" width="13.75390625" style="0" customWidth="1"/>
    <col min="5" max="5" width="18.625" style="0" customWidth="1"/>
    <col min="6" max="6" width="18.875" style="0" customWidth="1"/>
    <col min="7" max="7" width="11.00390625" style="0" customWidth="1"/>
  </cols>
  <sheetData>
    <row r="3" spans="2:7" ht="12.75">
      <c r="B3" s="1285" t="s">
        <v>554</v>
      </c>
      <c r="C3" s="1285"/>
      <c r="D3" s="1285"/>
      <c r="E3" s="1285"/>
      <c r="F3" s="1285"/>
      <c r="G3" s="1285"/>
    </row>
    <row r="4" spans="2:6" ht="18.75">
      <c r="B4" s="1284" t="s">
        <v>802</v>
      </c>
      <c r="C4" s="1284"/>
      <c r="D4" s="1284"/>
      <c r="E4" s="1284"/>
      <c r="F4" s="1284"/>
    </row>
    <row r="5" spans="2:6" ht="18.75">
      <c r="B5" s="1284" t="s">
        <v>624</v>
      </c>
      <c r="C5" s="1284"/>
      <c r="D5" s="1284"/>
      <c r="E5" s="1284"/>
      <c r="F5" s="1284"/>
    </row>
    <row r="6" spans="2:6" ht="18.75">
      <c r="B6" s="953"/>
      <c r="C6" s="953"/>
      <c r="D6" s="953"/>
      <c r="E6" s="953"/>
      <c r="F6" s="953"/>
    </row>
    <row r="7" spans="2:6" ht="12.75">
      <c r="B7" s="950"/>
      <c r="C7" s="950"/>
      <c r="D7" s="950"/>
      <c r="E7" s="950"/>
      <c r="F7" s="950"/>
    </row>
    <row r="8" spans="2:7" ht="132.75" customHeight="1">
      <c r="B8" s="951" t="s">
        <v>803</v>
      </c>
      <c r="C8" s="951" t="s">
        <v>731</v>
      </c>
      <c r="D8" s="951" t="s">
        <v>732</v>
      </c>
      <c r="E8" s="951" t="s">
        <v>804</v>
      </c>
      <c r="F8" s="951" t="s">
        <v>805</v>
      </c>
      <c r="G8" s="535" t="s">
        <v>395</v>
      </c>
    </row>
    <row r="9" spans="2:7" ht="14.25">
      <c r="B9" s="951" t="s">
        <v>18</v>
      </c>
      <c r="C9" s="951"/>
      <c r="D9" s="951"/>
      <c r="E9" s="951"/>
      <c r="F9" s="951"/>
      <c r="G9" s="535"/>
    </row>
    <row r="10" spans="2:7" ht="23.25" customHeight="1">
      <c r="B10" s="952" t="s">
        <v>806</v>
      </c>
      <c r="C10" s="954">
        <v>156220</v>
      </c>
      <c r="D10" s="952">
        <f>SUM(E10:G10)</f>
        <v>156220</v>
      </c>
      <c r="E10" s="952"/>
      <c r="F10" s="952"/>
      <c r="G10" s="959">
        <v>156220</v>
      </c>
    </row>
    <row r="11" spans="2:7" ht="18" customHeight="1">
      <c r="B11" s="952"/>
      <c r="C11" s="952"/>
      <c r="D11" s="952"/>
      <c r="E11" s="952"/>
      <c r="F11" s="952"/>
      <c r="G11" s="955"/>
    </row>
    <row r="12" spans="2:7" ht="23.25" customHeight="1">
      <c r="B12" s="956" t="s">
        <v>948</v>
      </c>
      <c r="C12" s="957">
        <f>SUM(C10:C11)</f>
        <v>156220</v>
      </c>
      <c r="D12" s="957">
        <f>SUM(D10:D11)</f>
        <v>156220</v>
      </c>
      <c r="E12" s="956"/>
      <c r="F12" s="956"/>
      <c r="G12" s="958">
        <f>SUM(G10:G11)</f>
        <v>156220</v>
      </c>
    </row>
  </sheetData>
  <mergeCells count="3">
    <mergeCell ref="B4:F4"/>
    <mergeCell ref="B5:F5"/>
    <mergeCell ref="B3:G3"/>
  </mergeCells>
  <printOptions/>
  <pageMargins left="0.3937007874015748" right="0.3937007874015748" top="0.984251968503937" bottom="0.984251968503937" header="0.5118110236220472" footer="0.5118110236220472"/>
  <pageSetup firstPageNumber="66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51"/>
  <sheetViews>
    <sheetView zoomScale="90" zoomScaleNormal="90" workbookViewId="0" topLeftCell="A19">
      <selection activeCell="M30" sqref="M30:M31"/>
    </sheetView>
  </sheetViews>
  <sheetFormatPr defaultColWidth="9.00390625" defaultRowHeight="12.75"/>
  <cols>
    <col min="1" max="1" width="9.125" style="989" customWidth="1"/>
    <col min="2" max="2" width="21.00390625" style="989" customWidth="1"/>
    <col min="3" max="3" width="9.75390625" style="989" customWidth="1"/>
    <col min="4" max="4" width="10.00390625" style="989" customWidth="1"/>
    <col min="5" max="8" width="8.75390625" style="989" customWidth="1"/>
    <col min="9" max="9" width="9.875" style="989" customWidth="1"/>
    <col min="10" max="11" width="10.00390625" style="989" customWidth="1"/>
    <col min="12" max="12" width="10.25390625" style="989" customWidth="1"/>
    <col min="13" max="13" width="10.75390625" style="989" customWidth="1"/>
    <col min="14" max="14" width="9.75390625" style="989" customWidth="1"/>
    <col min="15" max="15" width="10.25390625" style="989" customWidth="1"/>
    <col min="16" max="16384" width="9.125" style="989" customWidth="1"/>
  </cols>
  <sheetData>
    <row r="1" spans="1:15" ht="12.75">
      <c r="A1" s="1308" t="s">
        <v>552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</row>
    <row r="2" spans="1:15" ht="12.75">
      <c r="A2" s="1308" t="s">
        <v>427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</row>
    <row r="3" spans="1:15" ht="13.5" thickBot="1">
      <c r="A3" s="990"/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1" t="s">
        <v>1017</v>
      </c>
    </row>
    <row r="4" spans="1:15" ht="15" customHeight="1" thickBot="1">
      <c r="A4" s="1310" t="s">
        <v>970</v>
      </c>
      <c r="B4" s="1311"/>
      <c r="C4" s="992" t="s">
        <v>396</v>
      </c>
      <c r="D4" s="992" t="s">
        <v>397</v>
      </c>
      <c r="E4" s="992" t="s">
        <v>398</v>
      </c>
      <c r="F4" s="992" t="s">
        <v>399</v>
      </c>
      <c r="G4" s="992" t="s">
        <v>400</v>
      </c>
      <c r="H4" s="992" t="s">
        <v>401</v>
      </c>
      <c r="I4" s="992" t="s">
        <v>402</v>
      </c>
      <c r="J4" s="992" t="s">
        <v>403</v>
      </c>
      <c r="K4" s="992" t="s">
        <v>404</v>
      </c>
      <c r="L4" s="992" t="s">
        <v>405</v>
      </c>
      <c r="M4" s="992" t="s">
        <v>406</v>
      </c>
      <c r="N4" s="992" t="s">
        <v>407</v>
      </c>
      <c r="O4" s="992" t="s">
        <v>1009</v>
      </c>
    </row>
    <row r="5" spans="1:15" ht="15" customHeight="1" thickBot="1">
      <c r="A5" s="993" t="s">
        <v>1006</v>
      </c>
      <c r="B5" s="994"/>
      <c r="C5" s="995"/>
      <c r="D5" s="995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7"/>
    </row>
    <row r="6" spans="1:15" ht="12" customHeight="1">
      <c r="A6" s="1312" t="s">
        <v>408</v>
      </c>
      <c r="B6" s="1313"/>
      <c r="C6" s="1300">
        <v>147471</v>
      </c>
      <c r="D6" s="1300">
        <v>147471</v>
      </c>
      <c r="E6" s="1300">
        <v>147471</v>
      </c>
      <c r="F6" s="1300">
        <v>147471</v>
      </c>
      <c r="G6" s="1300">
        <v>147471</v>
      </c>
      <c r="H6" s="1300">
        <v>141009</v>
      </c>
      <c r="I6" s="1300">
        <v>141009</v>
      </c>
      <c r="J6" s="1300">
        <v>141009</v>
      </c>
      <c r="K6" s="1300">
        <v>147471</v>
      </c>
      <c r="L6" s="1300">
        <v>147471</v>
      </c>
      <c r="M6" s="1300">
        <v>147471</v>
      </c>
      <c r="N6" s="1300">
        <v>147470</v>
      </c>
      <c r="O6" s="1299">
        <f>SUM(C6:N7)</f>
        <v>1750265</v>
      </c>
    </row>
    <row r="7" spans="1:15" ht="12" customHeight="1">
      <c r="A7" s="1306"/>
      <c r="B7" s="1307"/>
      <c r="C7" s="1294"/>
      <c r="D7" s="1294"/>
      <c r="E7" s="1294"/>
      <c r="F7" s="1294"/>
      <c r="G7" s="1294"/>
      <c r="H7" s="1294"/>
      <c r="I7" s="1294"/>
      <c r="J7" s="1294"/>
      <c r="K7" s="1294"/>
      <c r="L7" s="1294"/>
      <c r="M7" s="1294"/>
      <c r="N7" s="1294"/>
      <c r="O7" s="1298"/>
    </row>
    <row r="8" spans="1:15" ht="12" customHeight="1">
      <c r="A8" s="1304" t="s">
        <v>342</v>
      </c>
      <c r="B8" s="1305"/>
      <c r="C8" s="1286">
        <v>204000</v>
      </c>
      <c r="D8" s="1286">
        <v>224719</v>
      </c>
      <c r="E8" s="1286">
        <v>1318697</v>
      </c>
      <c r="F8" s="1286">
        <v>1271285</v>
      </c>
      <c r="G8" s="1286">
        <v>465088</v>
      </c>
      <c r="H8" s="1286">
        <v>209284</v>
      </c>
      <c r="I8" s="1286">
        <v>320000</v>
      </c>
      <c r="J8" s="1286">
        <v>285915</v>
      </c>
      <c r="K8" s="1286">
        <v>1360824</v>
      </c>
      <c r="L8" s="1286">
        <v>1411425</v>
      </c>
      <c r="M8" s="1286">
        <v>316118</v>
      </c>
      <c r="N8" s="1286">
        <v>488299</v>
      </c>
      <c r="O8" s="1288">
        <f>SUM(C8:N8)</f>
        <v>7875654</v>
      </c>
    </row>
    <row r="9" spans="1:15" ht="15.75" customHeight="1">
      <c r="A9" s="1306"/>
      <c r="B9" s="1307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8"/>
    </row>
    <row r="10" spans="1:15" ht="12" customHeight="1">
      <c r="A10" s="1304" t="s">
        <v>346</v>
      </c>
      <c r="B10" s="1291"/>
      <c r="C10" s="1286">
        <v>108598</v>
      </c>
      <c r="D10" s="1286">
        <v>108598</v>
      </c>
      <c r="E10" s="1286">
        <v>108598</v>
      </c>
      <c r="F10" s="1286">
        <v>108598</v>
      </c>
      <c r="G10" s="1286">
        <v>201498</v>
      </c>
      <c r="H10" s="1286">
        <v>108598</v>
      </c>
      <c r="I10" s="1286">
        <v>108598</v>
      </c>
      <c r="J10" s="1286">
        <v>108598</v>
      </c>
      <c r="K10" s="1286">
        <v>108598</v>
      </c>
      <c r="L10" s="1286">
        <v>108598</v>
      </c>
      <c r="M10" s="1286">
        <v>108598</v>
      </c>
      <c r="N10" s="1286">
        <v>108591</v>
      </c>
      <c r="O10" s="1288">
        <f>SUM(C10:N10)</f>
        <v>1396069</v>
      </c>
    </row>
    <row r="11" spans="1:15" ht="15.75" customHeight="1">
      <c r="A11" s="1292"/>
      <c r="B11" s="1293"/>
      <c r="C11" s="1294"/>
      <c r="D11" s="1294"/>
      <c r="E11" s="1294"/>
      <c r="F11" s="1294"/>
      <c r="G11" s="1294"/>
      <c r="H11" s="1294"/>
      <c r="I11" s="1294"/>
      <c r="J11" s="1294"/>
      <c r="K11" s="1294"/>
      <c r="L11" s="1294"/>
      <c r="M11" s="1294"/>
      <c r="N11" s="1294"/>
      <c r="O11" s="1298"/>
    </row>
    <row r="12" spans="1:15" ht="14.25" customHeight="1">
      <c r="A12" s="1290" t="s">
        <v>409</v>
      </c>
      <c r="B12" s="1291"/>
      <c r="C12" s="1286">
        <v>118000</v>
      </c>
      <c r="D12" s="1286">
        <v>15000</v>
      </c>
      <c r="E12" s="1286">
        <v>15000</v>
      </c>
      <c r="F12" s="1286">
        <v>150000</v>
      </c>
      <c r="G12" s="1286">
        <v>15000</v>
      </c>
      <c r="H12" s="1286">
        <v>289538</v>
      </c>
      <c r="I12" s="1286">
        <v>39538</v>
      </c>
      <c r="J12" s="1286">
        <v>39538</v>
      </c>
      <c r="K12" s="1286">
        <v>164723</v>
      </c>
      <c r="L12" s="1286">
        <v>176183</v>
      </c>
      <c r="M12" s="1286">
        <v>109162</v>
      </c>
      <c r="N12" s="1286">
        <v>101723</v>
      </c>
      <c r="O12" s="1288">
        <f>SUM(C12:N12)</f>
        <v>1233405</v>
      </c>
    </row>
    <row r="13" spans="1:15" ht="14.25" customHeight="1">
      <c r="A13" s="1292"/>
      <c r="B13" s="1293"/>
      <c r="C13" s="1294"/>
      <c r="D13" s="1294"/>
      <c r="E13" s="1294"/>
      <c r="F13" s="1294"/>
      <c r="G13" s="1294"/>
      <c r="H13" s="1294"/>
      <c r="I13" s="1294"/>
      <c r="J13" s="1294"/>
      <c r="K13" s="1294"/>
      <c r="L13" s="1294"/>
      <c r="M13" s="1294"/>
      <c r="N13" s="1294"/>
      <c r="O13" s="1298"/>
    </row>
    <row r="14" spans="1:15" ht="12" customHeight="1">
      <c r="A14" s="1290" t="s">
        <v>347</v>
      </c>
      <c r="B14" s="1291"/>
      <c r="C14" s="1286"/>
      <c r="D14" s="1286">
        <v>69900</v>
      </c>
      <c r="E14" s="1286">
        <v>140000</v>
      </c>
      <c r="F14" s="1286"/>
      <c r="G14" s="1286"/>
      <c r="H14" s="1286">
        <v>405479</v>
      </c>
      <c r="I14" s="1286">
        <v>145218</v>
      </c>
      <c r="J14" s="1286">
        <v>72479</v>
      </c>
      <c r="K14" s="1286">
        <v>804000</v>
      </c>
      <c r="L14" s="1286">
        <v>400000</v>
      </c>
      <c r="M14" s="1286">
        <v>327218</v>
      </c>
      <c r="N14" s="1286">
        <v>609739</v>
      </c>
      <c r="O14" s="1288">
        <f>SUM(C14:N14)</f>
        <v>2974033</v>
      </c>
    </row>
    <row r="15" spans="1:15" ht="17.25" customHeight="1">
      <c r="A15" s="1292"/>
      <c r="B15" s="1293"/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8"/>
    </row>
    <row r="16" spans="1:15" ht="14.25" customHeight="1">
      <c r="A16" s="1290" t="s">
        <v>348</v>
      </c>
      <c r="B16" s="1291"/>
      <c r="C16" s="1286">
        <v>124267</v>
      </c>
      <c r="D16" s="1286">
        <v>124267</v>
      </c>
      <c r="E16" s="1286"/>
      <c r="F16" s="1286"/>
      <c r="G16" s="1286"/>
      <c r="H16" s="1286"/>
      <c r="I16" s="1286"/>
      <c r="J16" s="1286"/>
      <c r="K16" s="1286"/>
      <c r="L16" s="1286"/>
      <c r="M16" s="1286"/>
      <c r="N16" s="1286"/>
      <c r="O16" s="1288">
        <f>SUM(C16:N16)</f>
        <v>248534</v>
      </c>
    </row>
    <row r="17" spans="1:15" ht="14.25" customHeight="1">
      <c r="A17" s="1292"/>
      <c r="B17" s="1293"/>
      <c r="C17" s="1294"/>
      <c r="D17" s="1294"/>
      <c r="E17" s="1294"/>
      <c r="F17" s="1294"/>
      <c r="G17" s="1294"/>
      <c r="H17" s="1294"/>
      <c r="I17" s="1294"/>
      <c r="J17" s="1294"/>
      <c r="K17" s="1294"/>
      <c r="L17" s="1294"/>
      <c r="M17" s="1294"/>
      <c r="N17" s="1294"/>
      <c r="O17" s="1298"/>
    </row>
    <row r="18" spans="1:15" ht="14.25" customHeight="1">
      <c r="A18" s="1290" t="s">
        <v>349</v>
      </c>
      <c r="B18" s="1291"/>
      <c r="C18" s="1286">
        <v>5416</v>
      </c>
      <c r="D18" s="1286">
        <v>5416</v>
      </c>
      <c r="E18" s="1286">
        <v>5416</v>
      </c>
      <c r="F18" s="1286">
        <v>5416</v>
      </c>
      <c r="G18" s="1286">
        <v>5417</v>
      </c>
      <c r="H18" s="1286">
        <v>5417</v>
      </c>
      <c r="I18" s="1286">
        <v>5417</v>
      </c>
      <c r="J18" s="1286">
        <v>5417</v>
      </c>
      <c r="K18" s="1286">
        <v>5417</v>
      </c>
      <c r="L18" s="1286">
        <v>5417</v>
      </c>
      <c r="M18" s="1286">
        <v>5417</v>
      </c>
      <c r="N18" s="1286">
        <v>5417</v>
      </c>
      <c r="O18" s="1288">
        <f>SUM(C18:N18)</f>
        <v>65000</v>
      </c>
    </row>
    <row r="19" spans="1:15" ht="14.25" customHeight="1">
      <c r="A19" s="1292"/>
      <c r="B19" s="1293"/>
      <c r="C19" s="1294"/>
      <c r="D19" s="1294"/>
      <c r="E19" s="1294"/>
      <c r="F19" s="1294"/>
      <c r="G19" s="1294"/>
      <c r="H19" s="1294"/>
      <c r="I19" s="1294"/>
      <c r="J19" s="1294"/>
      <c r="K19" s="1294"/>
      <c r="L19" s="1294"/>
      <c r="M19" s="1294"/>
      <c r="N19" s="1294"/>
      <c r="O19" s="1298"/>
    </row>
    <row r="20" spans="1:15" ht="14.25" customHeight="1">
      <c r="A20" s="1290" t="s">
        <v>420</v>
      </c>
      <c r="B20" s="1291"/>
      <c r="C20" s="1286"/>
      <c r="D20" s="1286"/>
      <c r="E20" s="1286"/>
      <c r="F20" s="1286"/>
      <c r="G20" s="1286"/>
      <c r="H20" s="1286"/>
      <c r="I20" s="1286"/>
      <c r="J20" s="1286"/>
      <c r="K20" s="1286"/>
      <c r="L20" s="1286">
        <v>420000</v>
      </c>
      <c r="M20" s="1286"/>
      <c r="N20" s="1286"/>
      <c r="O20" s="1288">
        <f>SUM(C20:N20)</f>
        <v>420000</v>
      </c>
    </row>
    <row r="21" spans="1:15" ht="14.25" customHeight="1" thickBot="1">
      <c r="A21" s="1295"/>
      <c r="B21" s="1296"/>
      <c r="C21" s="1287"/>
      <c r="D21" s="1287"/>
      <c r="E21" s="1287"/>
      <c r="F21" s="1287"/>
      <c r="G21" s="1287"/>
      <c r="H21" s="1287"/>
      <c r="I21" s="1287"/>
      <c r="J21" s="1287"/>
      <c r="K21" s="1287"/>
      <c r="L21" s="1287"/>
      <c r="M21" s="1287"/>
      <c r="N21" s="1287"/>
      <c r="O21" s="1289"/>
    </row>
    <row r="22" spans="1:15" ht="18" customHeight="1" thickBot="1">
      <c r="A22" s="998" t="s">
        <v>351</v>
      </c>
      <c r="B22" s="999"/>
      <c r="C22" s="1000">
        <f aca="true" t="shared" si="0" ref="C22:O22">SUM(C6:C21)</f>
        <v>707752</v>
      </c>
      <c r="D22" s="1000">
        <f t="shared" si="0"/>
        <v>695371</v>
      </c>
      <c r="E22" s="1000">
        <f t="shared" si="0"/>
        <v>1735182</v>
      </c>
      <c r="F22" s="1000">
        <f t="shared" si="0"/>
        <v>1682770</v>
      </c>
      <c r="G22" s="1000">
        <f t="shared" si="0"/>
        <v>834474</v>
      </c>
      <c r="H22" s="1000">
        <f t="shared" si="0"/>
        <v>1159325</v>
      </c>
      <c r="I22" s="1000">
        <f t="shared" si="0"/>
        <v>759780</v>
      </c>
      <c r="J22" s="1000">
        <f t="shared" si="0"/>
        <v>652956</v>
      </c>
      <c r="K22" s="1000">
        <f t="shared" si="0"/>
        <v>2591033</v>
      </c>
      <c r="L22" s="1000">
        <f t="shared" si="0"/>
        <v>2669094</v>
      </c>
      <c r="M22" s="1000">
        <f t="shared" si="0"/>
        <v>1013984</v>
      </c>
      <c r="N22" s="1000">
        <f t="shared" si="0"/>
        <v>1461239</v>
      </c>
      <c r="O22" s="1001">
        <f t="shared" si="0"/>
        <v>15962960</v>
      </c>
    </row>
    <row r="23" spans="1:15" ht="15" customHeight="1" thickBot="1">
      <c r="A23" s="1002" t="s">
        <v>57</v>
      </c>
      <c r="B23" s="995"/>
      <c r="C23" s="1003"/>
      <c r="D23" s="1003"/>
      <c r="E23" s="1003"/>
      <c r="F23" s="1003"/>
      <c r="G23" s="1003"/>
      <c r="H23" s="1003"/>
      <c r="I23" s="1003"/>
      <c r="J23" s="1003"/>
      <c r="K23" s="1003"/>
      <c r="L23" s="1003"/>
      <c r="M23" s="1003"/>
      <c r="N23" s="1003"/>
      <c r="O23" s="1004"/>
    </row>
    <row r="24" spans="1:15" ht="12" customHeight="1">
      <c r="A24" s="1302" t="s">
        <v>410</v>
      </c>
      <c r="B24" s="1303"/>
      <c r="C24" s="1300">
        <v>216806</v>
      </c>
      <c r="D24" s="1300">
        <v>216806</v>
      </c>
      <c r="E24" s="1300">
        <v>216805</v>
      </c>
      <c r="F24" s="1300">
        <v>216805</v>
      </c>
      <c r="G24" s="1300">
        <v>216805</v>
      </c>
      <c r="H24" s="1300">
        <v>216806</v>
      </c>
      <c r="I24" s="1300">
        <v>216806</v>
      </c>
      <c r="J24" s="1300">
        <v>216806</v>
      </c>
      <c r="K24" s="1300">
        <v>216806</v>
      </c>
      <c r="L24" s="1300">
        <v>216806</v>
      </c>
      <c r="M24" s="1300">
        <v>216806</v>
      </c>
      <c r="N24" s="1300">
        <v>216806</v>
      </c>
      <c r="O24" s="1299">
        <f>SUM(C24:N24)</f>
        <v>2601669</v>
      </c>
    </row>
    <row r="25" spans="1:15" ht="12.75" customHeight="1">
      <c r="A25" s="1292"/>
      <c r="B25" s="1293"/>
      <c r="C25" s="1301"/>
      <c r="D25" s="1301"/>
      <c r="E25" s="1301"/>
      <c r="F25" s="1301"/>
      <c r="G25" s="1301"/>
      <c r="H25" s="1301"/>
      <c r="I25" s="1301"/>
      <c r="J25" s="1301"/>
      <c r="K25" s="1301"/>
      <c r="L25" s="1301"/>
      <c r="M25" s="1301"/>
      <c r="N25" s="1301"/>
      <c r="O25" s="1298"/>
    </row>
    <row r="26" spans="1:15" ht="15" customHeight="1">
      <c r="A26" s="1290" t="s">
        <v>411</v>
      </c>
      <c r="B26" s="1291"/>
      <c r="C26" s="1286">
        <v>55469</v>
      </c>
      <c r="D26" s="1286">
        <v>55469</v>
      </c>
      <c r="E26" s="1286">
        <v>55469</v>
      </c>
      <c r="F26" s="1286">
        <v>55468</v>
      </c>
      <c r="G26" s="1286">
        <v>55468</v>
      </c>
      <c r="H26" s="1286">
        <v>55469</v>
      </c>
      <c r="I26" s="1286">
        <v>55469</v>
      </c>
      <c r="J26" s="1286">
        <v>55469</v>
      </c>
      <c r="K26" s="1286">
        <v>55469</v>
      </c>
      <c r="L26" s="1286">
        <v>55469</v>
      </c>
      <c r="M26" s="1286">
        <v>55469</v>
      </c>
      <c r="N26" s="1286">
        <v>55469</v>
      </c>
      <c r="O26" s="1288">
        <f>SUM(C26:N26)</f>
        <v>665626</v>
      </c>
    </row>
    <row r="27" spans="1:15" ht="14.25" customHeight="1">
      <c r="A27" s="1292"/>
      <c r="B27" s="1293"/>
      <c r="C27" s="1297"/>
      <c r="D27" s="1297"/>
      <c r="E27" s="1297"/>
      <c r="F27" s="1297"/>
      <c r="G27" s="1297"/>
      <c r="H27" s="1297"/>
      <c r="I27" s="1297"/>
      <c r="J27" s="1297"/>
      <c r="K27" s="1297"/>
      <c r="L27" s="1297"/>
      <c r="M27" s="1297"/>
      <c r="N27" s="1297"/>
      <c r="O27" s="1298"/>
    </row>
    <row r="28" spans="1:15" ht="12" customHeight="1">
      <c r="A28" s="1290" t="s">
        <v>412</v>
      </c>
      <c r="B28" s="1291"/>
      <c r="C28" s="1286">
        <v>550000</v>
      </c>
      <c r="D28" s="1286">
        <v>342123</v>
      </c>
      <c r="E28" s="1286">
        <v>550000</v>
      </c>
      <c r="F28" s="1286">
        <v>425123</v>
      </c>
      <c r="G28" s="1286">
        <v>383623</v>
      </c>
      <c r="H28" s="1286">
        <v>283623</v>
      </c>
      <c r="I28" s="1286">
        <v>283623</v>
      </c>
      <c r="J28" s="1286">
        <v>283623</v>
      </c>
      <c r="K28" s="1286">
        <v>583623</v>
      </c>
      <c r="L28" s="1286">
        <v>482120</v>
      </c>
      <c r="M28" s="1286">
        <v>552000</v>
      </c>
      <c r="N28" s="1286">
        <v>550000</v>
      </c>
      <c r="O28" s="1288">
        <f>SUM(C28:N28)</f>
        <v>5269481</v>
      </c>
    </row>
    <row r="29" spans="1:15" ht="15" customHeight="1">
      <c r="A29" s="1292"/>
      <c r="B29" s="1293"/>
      <c r="C29" s="1297"/>
      <c r="D29" s="1297"/>
      <c r="E29" s="1297"/>
      <c r="F29" s="1297"/>
      <c r="G29" s="1297"/>
      <c r="H29" s="1297"/>
      <c r="I29" s="1297"/>
      <c r="J29" s="1297"/>
      <c r="K29" s="1297"/>
      <c r="L29" s="1297"/>
      <c r="M29" s="1297"/>
      <c r="N29" s="1297"/>
      <c r="O29" s="1298"/>
    </row>
    <row r="30" spans="1:15" ht="12" customHeight="1">
      <c r="A30" s="1290" t="s">
        <v>413</v>
      </c>
      <c r="B30" s="1291"/>
      <c r="C30" s="1286">
        <v>91207</v>
      </c>
      <c r="D30" s="1286">
        <v>91207</v>
      </c>
      <c r="E30" s="1286">
        <v>91207</v>
      </c>
      <c r="F30" s="1286">
        <v>92707</v>
      </c>
      <c r="G30" s="1286">
        <v>91207</v>
      </c>
      <c r="H30" s="1286">
        <v>91207</v>
      </c>
      <c r="I30" s="1286">
        <v>91207</v>
      </c>
      <c r="J30" s="1286">
        <v>91207</v>
      </c>
      <c r="K30" s="1286">
        <v>91207</v>
      </c>
      <c r="L30" s="1286">
        <v>91207</v>
      </c>
      <c r="M30" s="1286">
        <v>91207</v>
      </c>
      <c r="N30" s="1286">
        <v>91205</v>
      </c>
      <c r="O30" s="1288">
        <f>SUM(C30:N30)</f>
        <v>1095982</v>
      </c>
    </row>
    <row r="31" spans="1:15" ht="15.75" customHeight="1">
      <c r="A31" s="1292"/>
      <c r="B31" s="1293"/>
      <c r="C31" s="1297"/>
      <c r="D31" s="1297"/>
      <c r="E31" s="1297"/>
      <c r="F31" s="1297"/>
      <c r="G31" s="1297"/>
      <c r="H31" s="1297"/>
      <c r="I31" s="1297"/>
      <c r="J31" s="1297"/>
      <c r="K31" s="1297"/>
      <c r="L31" s="1297"/>
      <c r="M31" s="1297"/>
      <c r="N31" s="1297"/>
      <c r="O31" s="1298"/>
    </row>
    <row r="32" spans="1:15" ht="12" customHeight="1">
      <c r="A32" s="1290" t="s">
        <v>414</v>
      </c>
      <c r="B32" s="1291"/>
      <c r="C32" s="1286"/>
      <c r="D32" s="1286"/>
      <c r="E32" s="1286"/>
      <c r="F32" s="1286"/>
      <c r="G32" s="1286">
        <v>1166</v>
      </c>
      <c r="H32" s="1286"/>
      <c r="I32" s="1286"/>
      <c r="J32" s="1286"/>
      <c r="K32" s="1286">
        <v>1166</v>
      </c>
      <c r="L32" s="1286"/>
      <c r="M32" s="1286"/>
      <c r="N32" s="1286">
        <v>1168</v>
      </c>
      <c r="O32" s="1288">
        <f>SUM(C32:N32)</f>
        <v>3500</v>
      </c>
    </row>
    <row r="33" spans="1:15" ht="12" customHeight="1">
      <c r="A33" s="1292"/>
      <c r="B33" s="1293"/>
      <c r="C33" s="1294"/>
      <c r="D33" s="1294"/>
      <c r="E33" s="1294"/>
      <c r="F33" s="1294"/>
      <c r="G33" s="1294"/>
      <c r="H33" s="1294"/>
      <c r="I33" s="1294"/>
      <c r="J33" s="1294"/>
      <c r="K33" s="1294"/>
      <c r="L33" s="1294"/>
      <c r="M33" s="1294"/>
      <c r="N33" s="1294"/>
      <c r="O33" s="1298"/>
    </row>
    <row r="34" spans="1:15" ht="12" customHeight="1">
      <c r="A34" s="1290" t="s">
        <v>415</v>
      </c>
      <c r="B34" s="1291"/>
      <c r="C34" s="1286">
        <v>8472</v>
      </c>
      <c r="D34" s="1286">
        <v>8472</v>
      </c>
      <c r="E34" s="1286">
        <v>8472</v>
      </c>
      <c r="F34" s="1286">
        <v>8472</v>
      </c>
      <c r="G34" s="1286">
        <v>8472</v>
      </c>
      <c r="H34" s="1286">
        <v>8472</v>
      </c>
      <c r="I34" s="1286">
        <v>8472</v>
      </c>
      <c r="J34" s="1286">
        <v>8472</v>
      </c>
      <c r="K34" s="1286">
        <v>8472</v>
      </c>
      <c r="L34" s="1286">
        <v>8472</v>
      </c>
      <c r="M34" s="1286">
        <v>8472</v>
      </c>
      <c r="N34" s="1286">
        <v>8472</v>
      </c>
      <c r="O34" s="1288">
        <f>SUM(C34:N34)</f>
        <v>101664</v>
      </c>
    </row>
    <row r="35" spans="1:15" ht="15" customHeight="1">
      <c r="A35" s="1292"/>
      <c r="B35" s="1293"/>
      <c r="C35" s="1297"/>
      <c r="D35" s="1297"/>
      <c r="E35" s="1297"/>
      <c r="F35" s="1297"/>
      <c r="G35" s="1297"/>
      <c r="H35" s="1297"/>
      <c r="I35" s="1297"/>
      <c r="J35" s="1297"/>
      <c r="K35" s="1297"/>
      <c r="L35" s="1297"/>
      <c r="M35" s="1297"/>
      <c r="N35" s="1297"/>
      <c r="O35" s="1298"/>
    </row>
    <row r="36" spans="1:15" ht="15" customHeight="1">
      <c r="A36" s="1290" t="s">
        <v>416</v>
      </c>
      <c r="B36" s="1291"/>
      <c r="C36" s="1286">
        <v>172000</v>
      </c>
      <c r="D36" s="1286">
        <v>238000</v>
      </c>
      <c r="E36" s="1286">
        <v>238000</v>
      </c>
      <c r="F36" s="1286">
        <v>238000</v>
      </c>
      <c r="G36" s="1286">
        <v>335000</v>
      </c>
      <c r="H36" s="1286">
        <v>335000</v>
      </c>
      <c r="I36" s="1286">
        <v>335000</v>
      </c>
      <c r="J36" s="1286">
        <v>395000</v>
      </c>
      <c r="K36" s="1286">
        <v>530000</v>
      </c>
      <c r="L36" s="1286">
        <v>540000</v>
      </c>
      <c r="M36" s="1286">
        <v>553274</v>
      </c>
      <c r="N36" s="1286">
        <v>405000</v>
      </c>
      <c r="O36" s="1288">
        <f>SUM(C36:N36)</f>
        <v>4314274</v>
      </c>
    </row>
    <row r="37" spans="1:15" ht="15" customHeight="1">
      <c r="A37" s="1292"/>
      <c r="B37" s="1293"/>
      <c r="C37" s="1297"/>
      <c r="D37" s="1297"/>
      <c r="E37" s="1297"/>
      <c r="F37" s="1297"/>
      <c r="G37" s="1297"/>
      <c r="H37" s="1297"/>
      <c r="I37" s="1297"/>
      <c r="J37" s="1297"/>
      <c r="K37" s="1297"/>
      <c r="L37" s="1297"/>
      <c r="M37" s="1297"/>
      <c r="N37" s="1297"/>
      <c r="O37" s="1298"/>
    </row>
    <row r="38" spans="1:15" ht="15" customHeight="1">
      <c r="A38" s="1290" t="s">
        <v>417</v>
      </c>
      <c r="B38" s="1291"/>
      <c r="C38" s="1286"/>
      <c r="D38" s="1286">
        <v>2000</v>
      </c>
      <c r="E38" s="1286">
        <v>20000</v>
      </c>
      <c r="F38" s="1286">
        <v>35500</v>
      </c>
      <c r="G38" s="1286">
        <v>38621</v>
      </c>
      <c r="H38" s="1286">
        <v>45000</v>
      </c>
      <c r="I38" s="1286"/>
      <c r="J38" s="1286">
        <v>2000</v>
      </c>
      <c r="K38" s="1286">
        <v>44121</v>
      </c>
      <c r="L38" s="1286">
        <v>5500</v>
      </c>
      <c r="M38" s="1286">
        <v>3500</v>
      </c>
      <c r="N38" s="1286">
        <v>5500</v>
      </c>
      <c r="O38" s="1288">
        <f>SUM(C38:N38)</f>
        <v>201742</v>
      </c>
    </row>
    <row r="39" spans="1:15" ht="15" customHeight="1">
      <c r="A39" s="1292"/>
      <c r="B39" s="1293"/>
      <c r="C39" s="1297"/>
      <c r="D39" s="1297"/>
      <c r="E39" s="1297"/>
      <c r="F39" s="1297"/>
      <c r="G39" s="1297"/>
      <c r="H39" s="1297"/>
      <c r="I39" s="1297"/>
      <c r="J39" s="1297"/>
      <c r="K39" s="1297"/>
      <c r="L39" s="1297"/>
      <c r="M39" s="1297"/>
      <c r="N39" s="1297"/>
      <c r="O39" s="1298"/>
    </row>
    <row r="40" spans="1:15" ht="15" customHeight="1">
      <c r="A40" s="1290" t="s">
        <v>418</v>
      </c>
      <c r="B40" s="1291"/>
      <c r="C40" s="1286">
        <v>41666</v>
      </c>
      <c r="D40" s="1286">
        <v>60758</v>
      </c>
      <c r="E40" s="1286">
        <v>60758</v>
      </c>
      <c r="F40" s="1286">
        <v>121516</v>
      </c>
      <c r="G40" s="1286">
        <v>121516</v>
      </c>
      <c r="H40" s="1286">
        <v>60758</v>
      </c>
      <c r="I40" s="1286">
        <v>60758</v>
      </c>
      <c r="J40" s="1286">
        <v>60758</v>
      </c>
      <c r="K40" s="1286">
        <v>60758</v>
      </c>
      <c r="L40" s="1286">
        <v>110754</v>
      </c>
      <c r="M40" s="1286">
        <v>50000</v>
      </c>
      <c r="N40" s="1286">
        <v>50000</v>
      </c>
      <c r="O40" s="1288">
        <f>SUM(C40:N40)</f>
        <v>860000</v>
      </c>
    </row>
    <row r="41" spans="1:15" ht="15" customHeight="1">
      <c r="A41" s="1292"/>
      <c r="B41" s="1293"/>
      <c r="C41" s="1297"/>
      <c r="D41" s="1297"/>
      <c r="E41" s="1297"/>
      <c r="F41" s="1297"/>
      <c r="G41" s="1297"/>
      <c r="H41" s="1297"/>
      <c r="I41" s="1297"/>
      <c r="J41" s="1297"/>
      <c r="K41" s="1297"/>
      <c r="L41" s="1297"/>
      <c r="M41" s="1297"/>
      <c r="N41" s="1297"/>
      <c r="O41" s="1298"/>
    </row>
    <row r="42" spans="1:15" ht="12" customHeight="1">
      <c r="A42" s="1290" t="s">
        <v>421</v>
      </c>
      <c r="B42" s="1291"/>
      <c r="C42" s="1286"/>
      <c r="D42" s="1286">
        <v>7500</v>
      </c>
      <c r="E42" s="1286"/>
      <c r="F42" s="1286">
        <v>7500</v>
      </c>
      <c r="G42" s="1286"/>
      <c r="H42" s="1286">
        <v>7500</v>
      </c>
      <c r="I42" s="1286"/>
      <c r="J42" s="1286">
        <v>7500</v>
      </c>
      <c r="K42" s="1286"/>
      <c r="L42" s="1286">
        <v>7500</v>
      </c>
      <c r="M42" s="1286"/>
      <c r="N42" s="1286">
        <v>7500</v>
      </c>
      <c r="O42" s="1288">
        <f>SUM(C42:N42)</f>
        <v>45000</v>
      </c>
    </row>
    <row r="43" spans="1:15" ht="14.25" customHeight="1">
      <c r="A43" s="1292"/>
      <c r="B43" s="1293"/>
      <c r="C43" s="1294"/>
      <c r="D43" s="1294"/>
      <c r="E43" s="1294"/>
      <c r="F43" s="1294"/>
      <c r="G43" s="1294"/>
      <c r="H43" s="1294"/>
      <c r="I43" s="1294"/>
      <c r="J43" s="1294"/>
      <c r="K43" s="1294"/>
      <c r="L43" s="1294"/>
      <c r="M43" s="1294"/>
      <c r="N43" s="1294"/>
      <c r="O43" s="1298"/>
    </row>
    <row r="44" spans="1:15" ht="12" customHeight="1">
      <c r="A44" s="1290" t="s">
        <v>422</v>
      </c>
      <c r="B44" s="1291"/>
      <c r="C44" s="1286"/>
      <c r="D44" s="1286"/>
      <c r="E44" s="1286">
        <v>14093</v>
      </c>
      <c r="F44" s="1286"/>
      <c r="G44" s="1286"/>
      <c r="H44" s="1286">
        <v>14093</v>
      </c>
      <c r="I44" s="1286"/>
      <c r="J44" s="1286"/>
      <c r="K44" s="1286">
        <v>14093</v>
      </c>
      <c r="L44" s="1286"/>
      <c r="M44" s="1286"/>
      <c r="N44" s="1286">
        <v>14092</v>
      </c>
      <c r="O44" s="1288">
        <f>SUM(C44:N44)</f>
        <v>56371</v>
      </c>
    </row>
    <row r="45" spans="1:15" ht="12" customHeight="1">
      <c r="A45" s="1292"/>
      <c r="B45" s="1293"/>
      <c r="C45" s="1294"/>
      <c r="D45" s="1294"/>
      <c r="E45" s="1294"/>
      <c r="F45" s="1294"/>
      <c r="G45" s="1294"/>
      <c r="H45" s="1294"/>
      <c r="I45" s="1294"/>
      <c r="J45" s="1294"/>
      <c r="K45" s="1294"/>
      <c r="L45" s="1294"/>
      <c r="M45" s="1294"/>
      <c r="N45" s="1294"/>
      <c r="O45" s="1298"/>
    </row>
    <row r="46" spans="1:15" ht="12" customHeight="1">
      <c r="A46" s="1290" t="s">
        <v>419</v>
      </c>
      <c r="B46" s="1291"/>
      <c r="C46" s="1286"/>
      <c r="D46" s="1286"/>
      <c r="E46" s="1286"/>
      <c r="F46" s="1286"/>
      <c r="G46" s="1286">
        <v>29888</v>
      </c>
      <c r="H46" s="1286">
        <v>27016</v>
      </c>
      <c r="I46" s="1286"/>
      <c r="J46" s="1286"/>
      <c r="K46" s="1286">
        <v>29887</v>
      </c>
      <c r="L46" s="1286">
        <v>30000</v>
      </c>
      <c r="M46" s="1286"/>
      <c r="N46" s="1286"/>
      <c r="O46" s="1288">
        <f>SUM(C46:N46)</f>
        <v>116791</v>
      </c>
    </row>
    <row r="47" spans="1:15" ht="10.5" customHeight="1">
      <c r="A47" s="1292"/>
      <c r="B47" s="1293"/>
      <c r="C47" s="1294"/>
      <c r="D47" s="1294"/>
      <c r="E47" s="1294"/>
      <c r="F47" s="1294"/>
      <c r="G47" s="1294"/>
      <c r="H47" s="1294"/>
      <c r="I47" s="1294"/>
      <c r="J47" s="1294"/>
      <c r="K47" s="1294"/>
      <c r="L47" s="1294"/>
      <c r="M47" s="1294"/>
      <c r="N47" s="1294"/>
      <c r="O47" s="1298"/>
    </row>
    <row r="48" spans="1:15" ht="14.25" customHeight="1">
      <c r="A48" s="1290" t="s">
        <v>350</v>
      </c>
      <c r="B48" s="1291"/>
      <c r="C48" s="1286">
        <v>169667</v>
      </c>
      <c r="D48" s="1286"/>
      <c r="E48" s="1286">
        <v>169666</v>
      </c>
      <c r="F48" s="1286"/>
      <c r="G48" s="1286"/>
      <c r="H48" s="1286">
        <v>92342</v>
      </c>
      <c r="I48" s="1286"/>
      <c r="J48" s="1286"/>
      <c r="K48" s="1286">
        <v>92342</v>
      </c>
      <c r="L48" s="1286"/>
      <c r="M48" s="1286"/>
      <c r="N48" s="1286">
        <v>106843</v>
      </c>
      <c r="O48" s="1288">
        <f>SUM(C48:N48)</f>
        <v>630860</v>
      </c>
    </row>
    <row r="49" spans="1:15" ht="12" customHeight="1" thickBot="1">
      <c r="A49" s="1295"/>
      <c r="B49" s="1296"/>
      <c r="C49" s="1287"/>
      <c r="D49" s="1287"/>
      <c r="E49" s="1287"/>
      <c r="F49" s="1287"/>
      <c r="G49" s="1287"/>
      <c r="H49" s="1287"/>
      <c r="I49" s="1287"/>
      <c r="J49" s="1287"/>
      <c r="K49" s="1287"/>
      <c r="L49" s="1287"/>
      <c r="M49" s="1287"/>
      <c r="N49" s="1287"/>
      <c r="O49" s="1289"/>
    </row>
    <row r="50" spans="1:15" ht="18" customHeight="1" thickBot="1">
      <c r="A50" s="1005" t="s">
        <v>352</v>
      </c>
      <c r="B50" s="1006"/>
      <c r="C50" s="1000">
        <f aca="true" t="shared" si="1" ref="C50:O50">SUM(C24:C49)</f>
        <v>1305287</v>
      </c>
      <c r="D50" s="1000">
        <f t="shared" si="1"/>
        <v>1022335</v>
      </c>
      <c r="E50" s="1000">
        <f t="shared" si="1"/>
        <v>1424470</v>
      </c>
      <c r="F50" s="1000">
        <f t="shared" si="1"/>
        <v>1201091</v>
      </c>
      <c r="G50" s="1000">
        <f t="shared" si="1"/>
        <v>1281766</v>
      </c>
      <c r="H50" s="1000">
        <f t="shared" si="1"/>
        <v>1237286</v>
      </c>
      <c r="I50" s="1000">
        <f t="shared" si="1"/>
        <v>1051335</v>
      </c>
      <c r="J50" s="1000">
        <f t="shared" si="1"/>
        <v>1120835</v>
      </c>
      <c r="K50" s="1000">
        <f t="shared" si="1"/>
        <v>1727944</v>
      </c>
      <c r="L50" s="1000">
        <f t="shared" si="1"/>
        <v>1547828</v>
      </c>
      <c r="M50" s="1000">
        <f t="shared" si="1"/>
        <v>1530728</v>
      </c>
      <c r="N50" s="1000">
        <f t="shared" si="1"/>
        <v>1512055</v>
      </c>
      <c r="O50" s="1001">
        <f t="shared" si="1"/>
        <v>15962960</v>
      </c>
    </row>
    <row r="51" spans="1:15" ht="12.75">
      <c r="A51" s="1007"/>
      <c r="B51" s="1007"/>
      <c r="C51" s="1007"/>
      <c r="D51" s="1007"/>
      <c r="E51" s="1007"/>
      <c r="F51" s="1007"/>
      <c r="G51" s="1007"/>
      <c r="H51" s="1007"/>
      <c r="I51" s="1007"/>
      <c r="J51" s="1007"/>
      <c r="K51" s="1007"/>
      <c r="L51" s="1007"/>
      <c r="M51" s="1007"/>
      <c r="N51" s="1007"/>
      <c r="O51" s="1007"/>
    </row>
  </sheetData>
  <mergeCells count="297">
    <mergeCell ref="I6:I7"/>
    <mergeCell ref="J6:J7"/>
    <mergeCell ref="K6:K7"/>
    <mergeCell ref="C6:C7"/>
    <mergeCell ref="D6:D7"/>
    <mergeCell ref="E6:E7"/>
    <mergeCell ref="A1:O1"/>
    <mergeCell ref="A2:O2"/>
    <mergeCell ref="A4:B4"/>
    <mergeCell ref="A6:B7"/>
    <mergeCell ref="F6:F7"/>
    <mergeCell ref="G6:G7"/>
    <mergeCell ref="H6:H7"/>
    <mergeCell ref="L6:L7"/>
    <mergeCell ref="M6:M7"/>
    <mergeCell ref="N6:N7"/>
    <mergeCell ref="O6:O7"/>
    <mergeCell ref="A10:B11"/>
    <mergeCell ref="C8:C9"/>
    <mergeCell ref="D8:D9"/>
    <mergeCell ref="E8:E9"/>
    <mergeCell ref="A8:B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O10:O11"/>
    <mergeCell ref="N10:N11"/>
    <mergeCell ref="K10:K11"/>
    <mergeCell ref="L10:L11"/>
    <mergeCell ref="M10:M11"/>
    <mergeCell ref="A12:B13"/>
    <mergeCell ref="C12:C13"/>
    <mergeCell ref="D12:D13"/>
    <mergeCell ref="E12:E13"/>
    <mergeCell ref="F12:F13"/>
    <mergeCell ref="G12:G13"/>
    <mergeCell ref="H12:H13"/>
    <mergeCell ref="O12:O13"/>
    <mergeCell ref="K12:K13"/>
    <mergeCell ref="I12:I13"/>
    <mergeCell ref="J12:J13"/>
    <mergeCell ref="L12:L13"/>
    <mergeCell ref="M12:M13"/>
    <mergeCell ref="N12:N13"/>
    <mergeCell ref="A14:B15"/>
    <mergeCell ref="C14:C15"/>
    <mergeCell ref="D14:D15"/>
    <mergeCell ref="E14:E15"/>
    <mergeCell ref="F14:F15"/>
    <mergeCell ref="G14:G15"/>
    <mergeCell ref="H14:H15"/>
    <mergeCell ref="I14:I15"/>
    <mergeCell ref="N14:N15"/>
    <mergeCell ref="O14:O15"/>
    <mergeCell ref="J14:J15"/>
    <mergeCell ref="K14:K15"/>
    <mergeCell ref="L14:L15"/>
    <mergeCell ref="M14:M15"/>
    <mergeCell ref="A46:B47"/>
    <mergeCell ref="A24:B25"/>
    <mergeCell ref="A26:B27"/>
    <mergeCell ref="A28:B29"/>
    <mergeCell ref="A30:B31"/>
    <mergeCell ref="I24:I25"/>
    <mergeCell ref="A32:B33"/>
    <mergeCell ref="A34:B35"/>
    <mergeCell ref="A42:B43"/>
    <mergeCell ref="E24:E25"/>
    <mergeCell ref="F24:F25"/>
    <mergeCell ref="G24:G25"/>
    <mergeCell ref="H24:H25"/>
    <mergeCell ref="C30:C31"/>
    <mergeCell ref="D30:D31"/>
    <mergeCell ref="L24:L25"/>
    <mergeCell ref="M24:M25"/>
    <mergeCell ref="C28:C29"/>
    <mergeCell ref="C26:C27"/>
    <mergeCell ref="D26:D27"/>
    <mergeCell ref="E26:E27"/>
    <mergeCell ref="F26:F27"/>
    <mergeCell ref="G26:G27"/>
    <mergeCell ref="C24:C25"/>
    <mergeCell ref="D24:D25"/>
    <mergeCell ref="N24:N25"/>
    <mergeCell ref="H26:H27"/>
    <mergeCell ref="I26:I27"/>
    <mergeCell ref="J26:J27"/>
    <mergeCell ref="K26:K27"/>
    <mergeCell ref="L26:L27"/>
    <mergeCell ref="M26:M27"/>
    <mergeCell ref="N26:N27"/>
    <mergeCell ref="J24:J25"/>
    <mergeCell ref="K24:K25"/>
    <mergeCell ref="O24:O25"/>
    <mergeCell ref="O26:O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C46:C47"/>
    <mergeCell ref="E46:E47"/>
    <mergeCell ref="D46:D47"/>
    <mergeCell ref="F46:F47"/>
    <mergeCell ref="G46:G47"/>
    <mergeCell ref="I46:I47"/>
    <mergeCell ref="H46:H47"/>
    <mergeCell ref="J46:J47"/>
    <mergeCell ref="N44:N45"/>
    <mergeCell ref="O44:O45"/>
    <mergeCell ref="O46:O47"/>
    <mergeCell ref="K46:K47"/>
    <mergeCell ref="N46:N47"/>
    <mergeCell ref="L46:L47"/>
    <mergeCell ref="M46:M47"/>
    <mergeCell ref="J44:J45"/>
    <mergeCell ref="K44:K45"/>
    <mergeCell ref="L44:L45"/>
    <mergeCell ref="M44:M45"/>
    <mergeCell ref="F16:F17"/>
    <mergeCell ref="G16:G17"/>
    <mergeCell ref="H16:H17"/>
    <mergeCell ref="I16:I17"/>
    <mergeCell ref="A16:B17"/>
    <mergeCell ref="C16:C17"/>
    <mergeCell ref="D16:D17"/>
    <mergeCell ref="E16:E17"/>
    <mergeCell ref="J16:J17"/>
    <mergeCell ref="K16:K17"/>
    <mergeCell ref="L16:L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B41"/>
    <mergeCell ref="C40:C41"/>
    <mergeCell ref="D40:D41"/>
    <mergeCell ref="E40:E41"/>
    <mergeCell ref="F40:F41"/>
    <mergeCell ref="G40:G41"/>
    <mergeCell ref="H40:H41"/>
    <mergeCell ref="I40:I41"/>
    <mergeCell ref="N40:N41"/>
    <mergeCell ref="O40:O41"/>
    <mergeCell ref="J40:J41"/>
    <mergeCell ref="K40:K41"/>
    <mergeCell ref="L40:L41"/>
    <mergeCell ref="M40:M41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44:B45"/>
    <mergeCell ref="C44:C45"/>
    <mergeCell ref="D44:D45"/>
    <mergeCell ref="E44:E45"/>
    <mergeCell ref="F44:F45"/>
    <mergeCell ref="G44:G45"/>
    <mergeCell ref="H44:H45"/>
    <mergeCell ref="I44:I45"/>
  </mergeCells>
  <printOptions horizontalCentered="1" verticalCentered="1"/>
  <pageMargins left="0" right="0" top="0" bottom="0.3937007874015748" header="0" footer="0.1968503937007874"/>
  <pageSetup firstPageNumber="67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showZeros="0" workbookViewId="0" topLeftCell="A70">
      <selection activeCell="D94" sqref="D94"/>
    </sheetView>
  </sheetViews>
  <sheetFormatPr defaultColWidth="9.00390625" defaultRowHeight="12.75"/>
  <cols>
    <col min="1" max="1" width="8.375" style="423" customWidth="1"/>
    <col min="2" max="2" width="68.75390625" style="336" customWidth="1"/>
    <col min="3" max="3" width="12.625" style="423" customWidth="1"/>
    <col min="4" max="4" width="12.125" style="336" customWidth="1"/>
    <col min="5" max="16384" width="9.125" style="336" customWidth="1"/>
  </cols>
  <sheetData>
    <row r="1" spans="1:5" ht="12.75">
      <c r="A1" s="1114" t="s">
        <v>1016</v>
      </c>
      <c r="B1" s="1114"/>
      <c r="C1" s="1115"/>
      <c r="D1" s="1115"/>
      <c r="E1" s="1112"/>
    </row>
    <row r="2" spans="1:5" ht="12.75">
      <c r="A2" s="1114" t="s">
        <v>367</v>
      </c>
      <c r="B2" s="1114"/>
      <c r="C2" s="1115"/>
      <c r="D2" s="1115"/>
      <c r="E2" s="1112"/>
    </row>
    <row r="3" spans="1:3" ht="12.75">
      <c r="A3" s="300"/>
      <c r="B3" s="301"/>
      <c r="C3" s="301"/>
    </row>
    <row r="4" spans="1:5" ht="11.25" customHeight="1">
      <c r="A4" s="300"/>
      <c r="B4" s="300"/>
      <c r="C4" s="337"/>
      <c r="D4" s="337"/>
      <c r="E4" s="337" t="s">
        <v>1017</v>
      </c>
    </row>
    <row r="5" spans="1:5" s="338" customFormat="1" ht="19.5" customHeight="1">
      <c r="A5" s="1120" t="s">
        <v>1</v>
      </c>
      <c r="B5" s="1118" t="s">
        <v>1006</v>
      </c>
      <c r="C5" s="1121" t="s">
        <v>559</v>
      </c>
      <c r="D5" s="1123" t="s">
        <v>534</v>
      </c>
      <c r="E5" s="1116" t="s">
        <v>555</v>
      </c>
    </row>
    <row r="6" spans="1:5" s="338" customFormat="1" ht="17.25" customHeight="1">
      <c r="A6" s="1119"/>
      <c r="B6" s="1119"/>
      <c r="C6" s="1122"/>
      <c r="D6" s="1124"/>
      <c r="E6" s="1117"/>
    </row>
    <row r="7" spans="1:5" s="338" customFormat="1" ht="11.25" customHeight="1">
      <c r="A7" s="339" t="s">
        <v>971</v>
      </c>
      <c r="B7" s="340" t="s">
        <v>972</v>
      </c>
      <c r="C7" s="341" t="s">
        <v>973</v>
      </c>
      <c r="D7" s="698" t="s">
        <v>974</v>
      </c>
      <c r="E7" s="340" t="s">
        <v>975</v>
      </c>
    </row>
    <row r="8" spans="1:5" s="344" customFormat="1" ht="12.75">
      <c r="A8" s="342"/>
      <c r="B8" s="343" t="s">
        <v>164</v>
      </c>
      <c r="C8" s="343"/>
      <c r="D8" s="699"/>
      <c r="E8" s="740"/>
    </row>
    <row r="9" spans="1:5" ht="8.25" customHeight="1">
      <c r="A9" s="345"/>
      <c r="B9" s="346"/>
      <c r="C9" s="346"/>
      <c r="D9" s="700"/>
      <c r="E9" s="346"/>
    </row>
    <row r="10" spans="1:5" s="338" customFormat="1" ht="12">
      <c r="A10" s="347">
        <v>1010</v>
      </c>
      <c r="B10" s="348" t="s">
        <v>109</v>
      </c>
      <c r="C10" s="347">
        <f>SUM(C11:C16)</f>
        <v>761696</v>
      </c>
      <c r="D10" s="701">
        <f>SUM(D11:D16)</f>
        <v>659300</v>
      </c>
      <c r="E10" s="741">
        <f>SUM(D10/C10)</f>
        <v>0.8655684157459144</v>
      </c>
    </row>
    <row r="11" spans="1:5" s="338" customFormat="1" ht="12">
      <c r="A11" s="364">
        <v>1011</v>
      </c>
      <c r="B11" s="360" t="s">
        <v>743</v>
      </c>
      <c r="C11" s="364">
        <v>1000</v>
      </c>
      <c r="D11" s="710"/>
      <c r="E11" s="741">
        <f aca="true" t="shared" si="0" ref="E11:E74">SUM(D11/C11)</f>
        <v>0</v>
      </c>
    </row>
    <row r="12" spans="1:5" s="338" customFormat="1" ht="12">
      <c r="A12" s="755">
        <v>1012</v>
      </c>
      <c r="B12" s="756" t="s">
        <v>740</v>
      </c>
      <c r="C12" s="755">
        <v>6500</v>
      </c>
      <c r="D12" s="757"/>
      <c r="E12" s="758">
        <f t="shared" si="0"/>
        <v>0</v>
      </c>
    </row>
    <row r="13" spans="1:5" s="338" customFormat="1" ht="12">
      <c r="A13" s="755">
        <v>1013</v>
      </c>
      <c r="B13" s="756" t="s">
        <v>741</v>
      </c>
      <c r="C13" s="755">
        <v>30643</v>
      </c>
      <c r="D13" s="757"/>
      <c r="E13" s="758">
        <f t="shared" si="0"/>
        <v>0</v>
      </c>
    </row>
    <row r="14" spans="1:5" s="338" customFormat="1" ht="12">
      <c r="A14" s="1033">
        <v>1014</v>
      </c>
      <c r="B14" s="1034" t="s">
        <v>742</v>
      </c>
      <c r="C14" s="1033">
        <v>130000</v>
      </c>
      <c r="D14" s="1035">
        <v>130000</v>
      </c>
      <c r="E14" s="1036">
        <f t="shared" si="0"/>
        <v>1</v>
      </c>
    </row>
    <row r="15" spans="1:5" s="338" customFormat="1" ht="12">
      <c r="A15" s="364">
        <v>1015</v>
      </c>
      <c r="B15" s="360" t="s">
        <v>744</v>
      </c>
      <c r="C15" s="364">
        <v>583253</v>
      </c>
      <c r="D15" s="710">
        <v>519300</v>
      </c>
      <c r="E15" s="742">
        <f t="shared" si="0"/>
        <v>0.8903511855061182</v>
      </c>
    </row>
    <row r="16" spans="1:5" s="338" customFormat="1" ht="12">
      <c r="A16" s="364">
        <v>1016</v>
      </c>
      <c r="B16" s="360" t="s">
        <v>745</v>
      </c>
      <c r="C16" s="364">
        <v>10300</v>
      </c>
      <c r="D16" s="710">
        <v>10000</v>
      </c>
      <c r="E16" s="742">
        <f t="shared" si="0"/>
        <v>0.970873786407767</v>
      </c>
    </row>
    <row r="17" spans="1:5" s="338" customFormat="1" ht="12">
      <c r="A17" s="352">
        <v>1020</v>
      </c>
      <c r="B17" s="348" t="s">
        <v>61</v>
      </c>
      <c r="C17" s="347">
        <f>SUM(C18:C20)</f>
        <v>222209</v>
      </c>
      <c r="D17" s="701">
        <f>SUM(D18:D20)</f>
        <v>210393</v>
      </c>
      <c r="E17" s="741">
        <f t="shared" si="0"/>
        <v>0.9468248360777466</v>
      </c>
    </row>
    <row r="18" spans="1:5" s="338" customFormat="1" ht="12">
      <c r="A18" s="364">
        <v>1021</v>
      </c>
      <c r="B18" s="366" t="s">
        <v>746</v>
      </c>
      <c r="C18" s="365">
        <v>4000</v>
      </c>
      <c r="D18" s="712">
        <v>8000</v>
      </c>
      <c r="E18" s="742">
        <f t="shared" si="0"/>
        <v>2</v>
      </c>
    </row>
    <row r="19" spans="1:5" s="338" customFormat="1" ht="12">
      <c r="A19" s="364">
        <v>1022</v>
      </c>
      <c r="B19" s="360" t="s">
        <v>747</v>
      </c>
      <c r="C19" s="364">
        <v>190600</v>
      </c>
      <c r="D19" s="710">
        <v>176000</v>
      </c>
      <c r="E19" s="742">
        <f t="shared" si="0"/>
        <v>0.9233997901364114</v>
      </c>
    </row>
    <row r="20" spans="1:5" s="338" customFormat="1" ht="12">
      <c r="A20" s="364">
        <v>1023</v>
      </c>
      <c r="B20" s="360" t="s">
        <v>748</v>
      </c>
      <c r="C20" s="364">
        <v>27609</v>
      </c>
      <c r="D20" s="710">
        <v>26393</v>
      </c>
      <c r="E20" s="742">
        <f t="shared" si="0"/>
        <v>0.9559563910319099</v>
      </c>
    </row>
    <row r="21" spans="1:5" s="338" customFormat="1" ht="12">
      <c r="A21" s="352">
        <v>1030</v>
      </c>
      <c r="B21" s="354" t="s">
        <v>110</v>
      </c>
      <c r="C21" s="355">
        <f>SUM(C22:C22)</f>
        <v>15000</v>
      </c>
      <c r="D21" s="705">
        <f>SUM(D22:D22)</f>
        <v>15000</v>
      </c>
      <c r="E21" s="741">
        <f t="shared" si="0"/>
        <v>1</v>
      </c>
    </row>
    <row r="22" spans="1:5" s="338" customFormat="1" ht="12">
      <c r="A22" s="364">
        <v>1031</v>
      </c>
      <c r="B22" s="360" t="s">
        <v>749</v>
      </c>
      <c r="C22" s="364">
        <v>15000</v>
      </c>
      <c r="D22" s="710">
        <v>15000</v>
      </c>
      <c r="E22" s="742">
        <f t="shared" si="0"/>
        <v>1</v>
      </c>
    </row>
    <row r="23" spans="1:5" s="338" customFormat="1" ht="12">
      <c r="A23" s="356">
        <v>1040</v>
      </c>
      <c r="B23" s="357" t="s">
        <v>111</v>
      </c>
      <c r="C23" s="356">
        <f>SUM(C24:C28)</f>
        <v>1064086</v>
      </c>
      <c r="D23" s="706">
        <f>SUM(D24:D28)</f>
        <v>438907</v>
      </c>
      <c r="E23" s="741">
        <f t="shared" si="0"/>
        <v>0.41247323994489166</v>
      </c>
    </row>
    <row r="24" spans="1:5" s="338" customFormat="1" ht="12">
      <c r="A24" s="364">
        <v>1041</v>
      </c>
      <c r="B24" s="346" t="s">
        <v>62</v>
      </c>
      <c r="C24" s="345">
        <v>193320</v>
      </c>
      <c r="D24" s="707">
        <v>45360</v>
      </c>
      <c r="E24" s="742">
        <f t="shared" si="0"/>
        <v>0.2346368715083799</v>
      </c>
    </row>
    <row r="25" spans="1:5" s="338" customFormat="1" ht="12">
      <c r="A25" s="760">
        <v>1042</v>
      </c>
      <c r="B25" s="616" t="s">
        <v>63</v>
      </c>
      <c r="C25" s="755">
        <v>333350</v>
      </c>
      <c r="D25" s="757"/>
      <c r="E25" s="759">
        <f t="shared" si="0"/>
        <v>0</v>
      </c>
    </row>
    <row r="26" spans="1:5" s="338" customFormat="1" ht="12">
      <c r="A26" s="364">
        <v>1043</v>
      </c>
      <c r="B26" s="346" t="s">
        <v>78</v>
      </c>
      <c r="C26" s="345">
        <v>364200</v>
      </c>
      <c r="D26" s="707">
        <v>252720</v>
      </c>
      <c r="E26" s="742">
        <f t="shared" si="0"/>
        <v>0.6939044481054366</v>
      </c>
    </row>
    <row r="27" spans="1:5" s="338" customFormat="1" ht="12">
      <c r="A27" s="365">
        <v>1044</v>
      </c>
      <c r="B27" s="358" t="s">
        <v>86</v>
      </c>
      <c r="C27" s="359">
        <v>164933</v>
      </c>
      <c r="D27" s="708">
        <v>140827</v>
      </c>
      <c r="E27" s="742">
        <f t="shared" si="0"/>
        <v>0.8538436819799555</v>
      </c>
    </row>
    <row r="28" spans="1:5" s="338" customFormat="1" ht="12">
      <c r="A28" s="365">
        <v>1045</v>
      </c>
      <c r="B28" s="358" t="s">
        <v>79</v>
      </c>
      <c r="C28" s="359">
        <v>8283</v>
      </c>
      <c r="D28" s="708"/>
      <c r="E28" s="741">
        <f t="shared" si="0"/>
        <v>0</v>
      </c>
    </row>
    <row r="29" spans="1:5" s="338" customFormat="1" ht="12">
      <c r="A29" s="356">
        <v>1050</v>
      </c>
      <c r="B29" s="357" t="s">
        <v>112</v>
      </c>
      <c r="C29" s="356">
        <f>SUM(C30:C30)</f>
        <v>30000</v>
      </c>
      <c r="D29" s="706">
        <f>SUM(D30:D30)</f>
        <v>30000</v>
      </c>
      <c r="E29" s="741">
        <f t="shared" si="0"/>
        <v>1</v>
      </c>
    </row>
    <row r="30" spans="1:5" s="338" customFormat="1" ht="12.75" thickBot="1">
      <c r="A30" s="351">
        <v>1051</v>
      </c>
      <c r="B30" s="360" t="s">
        <v>750</v>
      </c>
      <c r="C30" s="364">
        <v>30000</v>
      </c>
      <c r="D30" s="710">
        <v>30000</v>
      </c>
      <c r="E30" s="745">
        <f t="shared" si="0"/>
        <v>1</v>
      </c>
    </row>
    <row r="31" spans="1:5" s="338" customFormat="1" ht="12.75" thickBot="1">
      <c r="A31" s="361"/>
      <c r="B31" s="362" t="s">
        <v>113</v>
      </c>
      <c r="C31" s="363">
        <f>SUM(C29+C23+C17+C10+C21)</f>
        <v>2092991</v>
      </c>
      <c r="D31" s="709">
        <f>SUM(D29+D23+D17+D10+D21)</f>
        <v>1353600</v>
      </c>
      <c r="E31" s="744">
        <f t="shared" si="0"/>
        <v>0.6467299668273777</v>
      </c>
    </row>
    <row r="32" spans="1:5" s="338" customFormat="1" ht="12">
      <c r="A32" s="356"/>
      <c r="B32" s="357"/>
      <c r="C32" s="356"/>
      <c r="D32" s="706"/>
      <c r="E32" s="743"/>
    </row>
    <row r="33" spans="1:5" s="338" customFormat="1" ht="12">
      <c r="A33" s="347">
        <v>1060</v>
      </c>
      <c r="B33" s="348" t="s">
        <v>165</v>
      </c>
      <c r="C33" s="347">
        <f>SUM(C34:C39)</f>
        <v>6231843</v>
      </c>
      <c r="D33" s="701">
        <f>SUM(D34:D39)</f>
        <v>6537164</v>
      </c>
      <c r="E33" s="741">
        <f t="shared" si="0"/>
        <v>1.0489936925561187</v>
      </c>
    </row>
    <row r="34" spans="1:5" s="338" customFormat="1" ht="12">
      <c r="A34" s="364">
        <v>1061</v>
      </c>
      <c r="B34" s="360" t="s">
        <v>998</v>
      </c>
      <c r="C34" s="364">
        <v>2350000</v>
      </c>
      <c r="D34" s="710">
        <v>2700000</v>
      </c>
      <c r="E34" s="742">
        <f t="shared" si="0"/>
        <v>1.148936170212766</v>
      </c>
    </row>
    <row r="35" spans="1:5" s="338" customFormat="1" ht="12">
      <c r="A35" s="364">
        <v>1062</v>
      </c>
      <c r="B35" s="360" t="s">
        <v>42</v>
      </c>
      <c r="C35" s="364">
        <v>250000</v>
      </c>
      <c r="D35" s="710">
        <v>410000</v>
      </c>
      <c r="E35" s="742">
        <f t="shared" si="0"/>
        <v>1.64</v>
      </c>
    </row>
    <row r="36" spans="1:5" s="338" customFormat="1" ht="12">
      <c r="A36" s="359">
        <v>1063</v>
      </c>
      <c r="B36" s="358" t="s">
        <v>1011</v>
      </c>
      <c r="C36" s="359">
        <v>55000</v>
      </c>
      <c r="D36" s="708">
        <v>75000</v>
      </c>
      <c r="E36" s="742">
        <f t="shared" si="0"/>
        <v>1.3636363636363635</v>
      </c>
    </row>
    <row r="37" spans="1:5" s="338" customFormat="1" ht="12">
      <c r="A37" s="359">
        <v>1064</v>
      </c>
      <c r="B37" s="358" t="s">
        <v>872</v>
      </c>
      <c r="C37" s="359"/>
      <c r="D37" s="708"/>
      <c r="E37" s="741"/>
    </row>
    <row r="38" spans="1:5" s="338" customFormat="1" ht="12">
      <c r="A38" s="359">
        <v>1065</v>
      </c>
      <c r="B38" s="346" t="s">
        <v>1020</v>
      </c>
      <c r="C38" s="345">
        <v>3576843</v>
      </c>
      <c r="D38" s="707">
        <v>3352164</v>
      </c>
      <c r="E38" s="742">
        <f t="shared" si="0"/>
        <v>0.9371851098860084</v>
      </c>
    </row>
    <row r="39" spans="1:5" s="338" customFormat="1" ht="12">
      <c r="A39" s="359">
        <v>1066</v>
      </c>
      <c r="B39" s="346" t="s">
        <v>988</v>
      </c>
      <c r="C39" s="345"/>
      <c r="D39" s="707"/>
      <c r="E39" s="741"/>
    </row>
    <row r="40" spans="1:5" s="338" customFormat="1" ht="12">
      <c r="A40" s="355">
        <v>1070</v>
      </c>
      <c r="B40" s="354" t="s">
        <v>66</v>
      </c>
      <c r="C40" s="355">
        <f>SUM(C41:C42)</f>
        <v>636680</v>
      </c>
      <c r="D40" s="705">
        <f>SUM(D41:D42)</f>
        <v>170000</v>
      </c>
      <c r="E40" s="741">
        <f t="shared" si="0"/>
        <v>0.2670101149714142</v>
      </c>
    </row>
    <row r="41" spans="1:5" s="338" customFormat="1" ht="12">
      <c r="A41" s="755">
        <v>1071</v>
      </c>
      <c r="B41" s="756" t="s">
        <v>166</v>
      </c>
      <c r="C41" s="755">
        <v>206680</v>
      </c>
      <c r="D41" s="757"/>
      <c r="E41" s="758">
        <f t="shared" si="0"/>
        <v>0</v>
      </c>
    </row>
    <row r="42" spans="1:5" s="338" customFormat="1" ht="12">
      <c r="A42" s="345">
        <v>1072</v>
      </c>
      <c r="B42" s="346" t="s">
        <v>1018</v>
      </c>
      <c r="C42" s="345">
        <v>430000</v>
      </c>
      <c r="D42" s="707">
        <v>170000</v>
      </c>
      <c r="E42" s="742">
        <f t="shared" si="0"/>
        <v>0.3953488372093023</v>
      </c>
    </row>
    <row r="43" spans="1:5" s="338" customFormat="1" ht="12">
      <c r="A43" s="352">
        <v>1080</v>
      </c>
      <c r="B43" s="367" t="s">
        <v>208</v>
      </c>
      <c r="C43" s="352">
        <f>SUM(C44:C47)</f>
        <v>1021000</v>
      </c>
      <c r="D43" s="711">
        <f>SUM(D44:D47)</f>
        <v>765000</v>
      </c>
      <c r="E43" s="741">
        <f t="shared" si="0"/>
        <v>0.7492654260528894</v>
      </c>
    </row>
    <row r="44" spans="1:5" s="338" customFormat="1" ht="12">
      <c r="A44" s="345">
        <v>1081</v>
      </c>
      <c r="B44" s="360" t="s">
        <v>218</v>
      </c>
      <c r="C44" s="345">
        <v>557000</v>
      </c>
      <c r="D44" s="707">
        <v>380000</v>
      </c>
      <c r="E44" s="742">
        <f t="shared" si="0"/>
        <v>0.6822262118491921</v>
      </c>
    </row>
    <row r="45" spans="1:5" s="338" customFormat="1" ht="12">
      <c r="A45" s="345">
        <v>1082</v>
      </c>
      <c r="B45" s="360" t="s">
        <v>219</v>
      </c>
      <c r="C45" s="364">
        <v>454000</v>
      </c>
      <c r="D45" s="710">
        <v>380000</v>
      </c>
      <c r="E45" s="742">
        <f t="shared" si="0"/>
        <v>0.8370044052863436</v>
      </c>
    </row>
    <row r="46" spans="1:5" s="338" customFormat="1" ht="12">
      <c r="A46" s="345">
        <v>1083</v>
      </c>
      <c r="B46" s="360" t="s">
        <v>220</v>
      </c>
      <c r="C46" s="349"/>
      <c r="D46" s="703"/>
      <c r="E46" s="741"/>
    </row>
    <row r="47" spans="1:5" s="338" customFormat="1" ht="12">
      <c r="A47" s="345">
        <v>1084</v>
      </c>
      <c r="B47" s="360" t="s">
        <v>221</v>
      </c>
      <c r="C47" s="364">
        <v>10000</v>
      </c>
      <c r="D47" s="710">
        <v>5000</v>
      </c>
      <c r="E47" s="742">
        <f t="shared" si="0"/>
        <v>0.5</v>
      </c>
    </row>
    <row r="48" spans="1:5" s="338" customFormat="1" ht="12">
      <c r="A48" s="352">
        <v>1090</v>
      </c>
      <c r="B48" s="348" t="s">
        <v>167</v>
      </c>
      <c r="C48" s="347">
        <f>SUM(C49:C56)</f>
        <v>381042</v>
      </c>
      <c r="D48" s="701">
        <f>SUM(D49:D56)</f>
        <v>403490</v>
      </c>
      <c r="E48" s="741">
        <f t="shared" si="0"/>
        <v>1.0589121409188489</v>
      </c>
    </row>
    <row r="49" spans="1:5" s="338" customFormat="1" ht="12">
      <c r="A49" s="345">
        <v>1091</v>
      </c>
      <c r="B49" s="346" t="s">
        <v>867</v>
      </c>
      <c r="C49" s="345">
        <v>4000</v>
      </c>
      <c r="D49" s="707">
        <v>4000</v>
      </c>
      <c r="E49" s="742">
        <f t="shared" si="0"/>
        <v>1</v>
      </c>
    </row>
    <row r="50" spans="1:5" s="338" customFormat="1" ht="12">
      <c r="A50" s="345">
        <v>1092</v>
      </c>
      <c r="B50" s="346" t="s">
        <v>1013</v>
      </c>
      <c r="C50" s="364"/>
      <c r="D50" s="710"/>
      <c r="E50" s="742"/>
    </row>
    <row r="51" spans="1:5" s="338" customFormat="1" ht="12">
      <c r="A51" s="345">
        <v>1093</v>
      </c>
      <c r="B51" s="360" t="s">
        <v>168</v>
      </c>
      <c r="C51" s="365">
        <v>20000</v>
      </c>
      <c r="D51" s="712">
        <v>4000</v>
      </c>
      <c r="E51" s="742">
        <f t="shared" si="0"/>
        <v>0.2</v>
      </c>
    </row>
    <row r="52" spans="1:5" s="338" customFormat="1" ht="12">
      <c r="A52" s="345">
        <v>1094</v>
      </c>
      <c r="B52" s="360" t="s">
        <v>169</v>
      </c>
      <c r="C52" s="364">
        <v>1000</v>
      </c>
      <c r="D52" s="710">
        <v>200</v>
      </c>
      <c r="E52" s="742">
        <f t="shared" si="0"/>
        <v>0.2</v>
      </c>
    </row>
    <row r="53" spans="1:5" s="338" customFormat="1" ht="12">
      <c r="A53" s="345">
        <v>1095</v>
      </c>
      <c r="B53" s="366" t="s">
        <v>170</v>
      </c>
      <c r="C53" s="364">
        <v>278042</v>
      </c>
      <c r="D53" s="710">
        <v>289290</v>
      </c>
      <c r="E53" s="742">
        <f t="shared" si="0"/>
        <v>1.0404543198509577</v>
      </c>
    </row>
    <row r="54" spans="1:5" s="338" customFormat="1" ht="12">
      <c r="A54" s="345">
        <v>1096</v>
      </c>
      <c r="B54" s="360" t="s">
        <v>171</v>
      </c>
      <c r="C54" s="364">
        <v>3000</v>
      </c>
      <c r="D54" s="710">
        <v>6000</v>
      </c>
      <c r="E54" s="742">
        <f t="shared" si="0"/>
        <v>2</v>
      </c>
    </row>
    <row r="55" spans="1:5" s="338" customFormat="1" ht="12">
      <c r="A55" s="345">
        <v>1097</v>
      </c>
      <c r="B55" s="360" t="s">
        <v>172</v>
      </c>
      <c r="C55" s="364">
        <v>75000</v>
      </c>
      <c r="D55" s="710">
        <v>60000</v>
      </c>
      <c r="E55" s="742">
        <f t="shared" si="0"/>
        <v>0.8</v>
      </c>
    </row>
    <row r="56" spans="1:5" s="338" customFormat="1" ht="12">
      <c r="A56" s="755">
        <v>1098</v>
      </c>
      <c r="B56" s="756" t="s">
        <v>881</v>
      </c>
      <c r="C56" s="755"/>
      <c r="D56" s="757">
        <v>40000</v>
      </c>
      <c r="E56" s="759"/>
    </row>
    <row r="57" spans="1:5" s="338" customFormat="1" ht="12">
      <c r="A57" s="352">
        <v>1110</v>
      </c>
      <c r="B57" s="367" t="s">
        <v>173</v>
      </c>
      <c r="C57" s="352">
        <f>SUM(C58)</f>
        <v>8428</v>
      </c>
      <c r="D57" s="711">
        <f>SUM(D58)</f>
        <v>0</v>
      </c>
      <c r="E57" s="741">
        <f t="shared" si="0"/>
        <v>0</v>
      </c>
    </row>
    <row r="58" spans="1:5" s="338" customFormat="1" ht="12.75" thickBot="1">
      <c r="A58" s="368">
        <v>1111</v>
      </c>
      <c r="B58" s="369" t="s">
        <v>174</v>
      </c>
      <c r="C58" s="370">
        <v>8428</v>
      </c>
      <c r="D58" s="663"/>
      <c r="E58" s="746">
        <f t="shared" si="0"/>
        <v>0</v>
      </c>
    </row>
    <row r="59" spans="1:5" s="338" customFormat="1" ht="12.75" thickBot="1">
      <c r="A59" s="363"/>
      <c r="B59" s="362" t="s">
        <v>737</v>
      </c>
      <c r="C59" s="363">
        <f>SUM(C48+C40+C33+C57+C43)</f>
        <v>8278993</v>
      </c>
      <c r="D59" s="709">
        <f>SUM(D48+D40+D33+D57+D43)</f>
        <v>7875654</v>
      </c>
      <c r="E59" s="744">
        <f t="shared" si="0"/>
        <v>0.9512816353389839</v>
      </c>
    </row>
    <row r="60" spans="1:5" s="338" customFormat="1" ht="12">
      <c r="A60" s="349"/>
      <c r="B60" s="371"/>
      <c r="C60" s="349"/>
      <c r="D60" s="703"/>
      <c r="E60" s="743"/>
    </row>
    <row r="61" spans="1:5" s="338" customFormat="1" ht="12">
      <c r="A61" s="364">
        <v>1121</v>
      </c>
      <c r="B61" s="366" t="s">
        <v>378</v>
      </c>
      <c r="C61" s="364">
        <v>1869870</v>
      </c>
      <c r="D61" s="710">
        <v>1267600</v>
      </c>
      <c r="E61" s="742">
        <f t="shared" si="0"/>
        <v>0.6779080898672101</v>
      </c>
    </row>
    <row r="62" spans="1:5" s="338" customFormat="1" ht="12">
      <c r="A62" s="364">
        <v>1122</v>
      </c>
      <c r="B62" s="366" t="s">
        <v>216</v>
      </c>
      <c r="C62" s="364">
        <v>161205</v>
      </c>
      <c r="D62" s="710"/>
      <c r="E62" s="741">
        <f t="shared" si="0"/>
        <v>0</v>
      </c>
    </row>
    <row r="63" spans="1:5" s="338" customFormat="1" ht="12">
      <c r="A63" s="364">
        <v>1124</v>
      </c>
      <c r="B63" s="360" t="s">
        <v>556</v>
      </c>
      <c r="C63" s="349"/>
      <c r="D63" s="710">
        <v>128469</v>
      </c>
      <c r="E63" s="741"/>
    </row>
    <row r="64" spans="1:5" s="338" customFormat="1" ht="12">
      <c r="A64" s="365"/>
      <c r="B64" s="366"/>
      <c r="C64" s="1037"/>
      <c r="D64" s="712"/>
      <c r="E64" s="741"/>
    </row>
    <row r="65" spans="1:5" s="338" customFormat="1" ht="12">
      <c r="A65" s="365">
        <v>1131</v>
      </c>
      <c r="B65" s="366" t="s">
        <v>175</v>
      </c>
      <c r="C65" s="365">
        <v>1400</v>
      </c>
      <c r="D65" s="712"/>
      <c r="E65" s="741">
        <f t="shared" si="0"/>
        <v>0</v>
      </c>
    </row>
    <row r="66" spans="1:5" s="376" customFormat="1" ht="12">
      <c r="A66" s="364">
        <v>1132</v>
      </c>
      <c r="B66" s="360" t="s">
        <v>176</v>
      </c>
      <c r="C66" s="351"/>
      <c r="D66" s="702"/>
      <c r="E66" s="741"/>
    </row>
    <row r="67" spans="1:5" s="376" customFormat="1" ht="12.75" thickBot="1">
      <c r="A67" s="399">
        <v>1133</v>
      </c>
      <c r="B67" s="422" t="s">
        <v>379</v>
      </c>
      <c r="C67" s="377"/>
      <c r="D67" s="713"/>
      <c r="E67" s="746"/>
    </row>
    <row r="68" spans="1:5" s="376" customFormat="1" ht="12.75" thickBot="1">
      <c r="A68" s="400">
        <v>1134</v>
      </c>
      <c r="B68" s="378" t="s">
        <v>548</v>
      </c>
      <c r="C68" s="400">
        <f>SUM(C61:C66)</f>
        <v>2032475</v>
      </c>
      <c r="D68" s="714"/>
      <c r="E68" s="744">
        <f t="shared" si="0"/>
        <v>0</v>
      </c>
    </row>
    <row r="69" spans="1:5" s="376" customFormat="1" ht="12.75" thickBot="1">
      <c r="A69" s="377"/>
      <c r="B69" s="378"/>
      <c r="C69" s="377"/>
      <c r="D69" s="713"/>
      <c r="E69" s="744"/>
    </row>
    <row r="70" spans="1:5" s="376" customFormat="1" ht="12.75" thickBot="1">
      <c r="A70" s="400">
        <v>1135</v>
      </c>
      <c r="B70" s="378" t="s">
        <v>193</v>
      </c>
      <c r="C70" s="377"/>
      <c r="D70" s="713"/>
      <c r="E70" s="744"/>
    </row>
    <row r="71" spans="1:5" s="376" customFormat="1" ht="12.75" thickBot="1">
      <c r="A71" s="400"/>
      <c r="B71" s="378"/>
      <c r="C71" s="377"/>
      <c r="D71" s="713"/>
      <c r="E71" s="744"/>
    </row>
    <row r="72" spans="1:5" s="376" customFormat="1" ht="12.75" thickBot="1">
      <c r="A72" s="400">
        <v>1136</v>
      </c>
      <c r="B72" s="378" t="s">
        <v>569</v>
      </c>
      <c r="C72" s="377"/>
      <c r="D72" s="713"/>
      <c r="E72" s="744"/>
    </row>
    <row r="73" spans="1:5" s="376" customFormat="1" ht="12.75" thickBot="1">
      <c r="A73" s="377"/>
      <c r="B73" s="378"/>
      <c r="C73" s="377"/>
      <c r="D73" s="713"/>
      <c r="E73" s="744"/>
    </row>
    <row r="74" spans="1:5" s="376" customFormat="1" ht="17.25" customHeight="1" thickBot="1">
      <c r="A74" s="751">
        <v>1137</v>
      </c>
      <c r="B74" s="651" t="s">
        <v>570</v>
      </c>
      <c r="C74" s="652">
        <f>SUM(C68+C59+C31+C70)</f>
        <v>12404459</v>
      </c>
      <c r="D74" s="715">
        <f>SUM(D68+D59+D31+D70+D61+D63)</f>
        <v>10625323</v>
      </c>
      <c r="E74" s="750">
        <f t="shared" si="0"/>
        <v>0.8565728662572064</v>
      </c>
    </row>
    <row r="75" spans="1:5" s="376" customFormat="1" ht="12">
      <c r="A75" s="353"/>
      <c r="B75" s="366"/>
      <c r="C75" s="353"/>
      <c r="D75" s="704"/>
      <c r="E75" s="743"/>
    </row>
    <row r="76" spans="1:5" s="376" customFormat="1" ht="12">
      <c r="A76" s="356">
        <v>1140</v>
      </c>
      <c r="B76" s="357" t="s">
        <v>177</v>
      </c>
      <c r="C76" s="356">
        <f>SUM(C77+C80)</f>
        <v>1160000</v>
      </c>
      <c r="D76" s="706">
        <f>SUM(D77+D80)</f>
        <v>550000</v>
      </c>
      <c r="E76" s="741">
        <f aca="true" t="shared" si="1" ref="E76:E82">SUM(D76/C76)</f>
        <v>0.47413793103448276</v>
      </c>
    </row>
    <row r="77" spans="1:5" s="376" customFormat="1" ht="12">
      <c r="A77" s="345">
        <v>1141</v>
      </c>
      <c r="B77" s="346" t="s">
        <v>1022</v>
      </c>
      <c r="C77" s="345">
        <f>SUM(C78:C79)</f>
        <v>790000</v>
      </c>
      <c r="D77" s="707">
        <f>SUM(D78:D79)</f>
        <v>250000</v>
      </c>
      <c r="E77" s="742">
        <f t="shared" si="1"/>
        <v>0.31645569620253167</v>
      </c>
    </row>
    <row r="78" spans="1:5" s="376" customFormat="1" ht="12">
      <c r="A78" s="747">
        <v>1142</v>
      </c>
      <c r="B78" s="360" t="s">
        <v>763</v>
      </c>
      <c r="C78" s="364">
        <v>150000</v>
      </c>
      <c r="D78" s="710"/>
      <c r="E78" s="742">
        <f t="shared" si="1"/>
        <v>0</v>
      </c>
    </row>
    <row r="79" spans="1:5" s="376" customFormat="1" ht="12">
      <c r="A79" s="747">
        <v>1143</v>
      </c>
      <c r="B79" s="360" t="s">
        <v>64</v>
      </c>
      <c r="C79" s="364">
        <v>640000</v>
      </c>
      <c r="D79" s="710">
        <v>250000</v>
      </c>
      <c r="E79" s="742">
        <f t="shared" si="1"/>
        <v>0.390625</v>
      </c>
    </row>
    <row r="80" spans="1:5" s="376" customFormat="1" ht="12">
      <c r="A80" s="345">
        <v>1144</v>
      </c>
      <c r="B80" s="346" t="s">
        <v>1023</v>
      </c>
      <c r="C80" s="345">
        <v>370000</v>
      </c>
      <c r="D80" s="707">
        <v>300000</v>
      </c>
      <c r="E80" s="742">
        <f t="shared" si="1"/>
        <v>0.8108108108108109</v>
      </c>
    </row>
    <row r="81" spans="1:5" s="376" customFormat="1" ht="12">
      <c r="A81" s="347">
        <v>1150</v>
      </c>
      <c r="B81" s="348" t="s">
        <v>223</v>
      </c>
      <c r="C81" s="347">
        <f>SUM(C82:C82)</f>
        <v>250000</v>
      </c>
      <c r="D81" s="701">
        <f>SUM(D82:D82)</f>
        <v>250000</v>
      </c>
      <c r="E81" s="741">
        <f t="shared" si="1"/>
        <v>1</v>
      </c>
    </row>
    <row r="82" spans="1:5" s="376" customFormat="1" ht="12">
      <c r="A82" s="345">
        <v>1151</v>
      </c>
      <c r="B82" s="346" t="s">
        <v>25</v>
      </c>
      <c r="C82" s="364">
        <v>250000</v>
      </c>
      <c r="D82" s="710">
        <v>250000</v>
      </c>
      <c r="E82" s="742">
        <f t="shared" si="1"/>
        <v>1</v>
      </c>
    </row>
    <row r="83" spans="1:5" s="376" customFormat="1" ht="12">
      <c r="A83" s="761">
        <v>1155</v>
      </c>
      <c r="B83" s="762" t="s">
        <v>375</v>
      </c>
      <c r="C83" s="761"/>
      <c r="D83" s="763">
        <v>248740</v>
      </c>
      <c r="E83" s="758"/>
    </row>
    <row r="84" spans="1:5" s="376" customFormat="1" ht="12.75" thickBot="1">
      <c r="A84" s="764">
        <v>1156</v>
      </c>
      <c r="B84" s="765" t="s">
        <v>135</v>
      </c>
      <c r="C84" s="764"/>
      <c r="D84" s="766">
        <v>184665</v>
      </c>
      <c r="E84" s="767"/>
    </row>
    <row r="85" spans="1:5" s="376" customFormat="1" ht="12.75" thickBot="1">
      <c r="A85" s="363"/>
      <c r="B85" s="362" t="s">
        <v>178</v>
      </c>
      <c r="C85" s="363">
        <f>SUM(C76+C81)</f>
        <v>1410000</v>
      </c>
      <c r="D85" s="709">
        <f>SUM(D76+D81+D83+D84)</f>
        <v>1233405</v>
      </c>
      <c r="E85" s="744">
        <f>SUM(D85/C85)</f>
        <v>0.8747553191489361</v>
      </c>
    </row>
    <row r="86" spans="1:5" ht="12" customHeight="1">
      <c r="A86" s="359"/>
      <c r="B86" s="358"/>
      <c r="C86" s="345"/>
      <c r="D86" s="707"/>
      <c r="E86" s="743"/>
    </row>
    <row r="87" spans="1:5" ht="12" customHeight="1">
      <c r="A87" s="355">
        <v>1160</v>
      </c>
      <c r="B87" s="379" t="s">
        <v>430</v>
      </c>
      <c r="C87" s="352">
        <f>SUM(C88:C90)</f>
        <v>363209</v>
      </c>
      <c r="D87" s="711">
        <f>SUM(D88:D94)</f>
        <v>2155033</v>
      </c>
      <c r="E87" s="741">
        <f>SUM(D87/C87)</f>
        <v>5.933313877134101</v>
      </c>
    </row>
    <row r="88" spans="1:5" ht="12" customHeight="1">
      <c r="A88" s="359">
        <v>1161</v>
      </c>
      <c r="B88" s="380" t="s">
        <v>882</v>
      </c>
      <c r="C88" s="364">
        <v>199938</v>
      </c>
      <c r="D88" s="710"/>
      <c r="E88" s="741">
        <f>SUM(D88/C88)</f>
        <v>0</v>
      </c>
    </row>
    <row r="89" spans="1:5" ht="12" customHeight="1">
      <c r="A89" s="359">
        <v>1162</v>
      </c>
      <c r="B89" s="380" t="s">
        <v>38</v>
      </c>
      <c r="C89" s="364">
        <v>145835</v>
      </c>
      <c r="D89" s="710"/>
      <c r="E89" s="741">
        <f>SUM(D89/C89)</f>
        <v>0</v>
      </c>
    </row>
    <row r="90" spans="1:5" ht="12" customHeight="1">
      <c r="A90" s="359">
        <v>1163</v>
      </c>
      <c r="B90" s="350" t="s">
        <v>101</v>
      </c>
      <c r="C90" s="349">
        <v>17436</v>
      </c>
      <c r="D90" s="703">
        <v>96000</v>
      </c>
      <c r="E90" s="1078">
        <f>SUM(D90/C90)</f>
        <v>5.505849965588438</v>
      </c>
    </row>
    <row r="91" spans="1:5" ht="12" customHeight="1">
      <c r="A91" s="1040">
        <v>1164</v>
      </c>
      <c r="B91" s="1079" t="s">
        <v>527</v>
      </c>
      <c r="C91" s="1080"/>
      <c r="D91" s="1081">
        <v>145479</v>
      </c>
      <c r="E91" s="1082"/>
    </row>
    <row r="92" spans="1:5" ht="12" customHeight="1">
      <c r="A92" s="1040">
        <v>1165</v>
      </c>
      <c r="B92" s="1079" t="s">
        <v>739</v>
      </c>
      <c r="C92" s="1080"/>
      <c r="D92" s="1081">
        <v>1000000</v>
      </c>
      <c r="E92" s="1082"/>
    </row>
    <row r="93" spans="1:5" ht="12" customHeight="1">
      <c r="A93" s="1040">
        <v>1166</v>
      </c>
      <c r="B93" s="1079" t="s">
        <v>738</v>
      </c>
      <c r="C93" s="1080"/>
      <c r="D93" s="1081">
        <v>843654</v>
      </c>
      <c r="E93" s="1082"/>
    </row>
    <row r="94" spans="1:5" ht="12" customHeight="1">
      <c r="A94" s="1040">
        <v>1167</v>
      </c>
      <c r="B94" s="1079" t="s">
        <v>530</v>
      </c>
      <c r="C94" s="1080"/>
      <c r="D94" s="1081">
        <v>69900</v>
      </c>
      <c r="E94" s="1082"/>
    </row>
    <row r="95" spans="1:5" ht="12" customHeight="1">
      <c r="A95" s="355">
        <v>1170</v>
      </c>
      <c r="B95" s="381" t="s">
        <v>431</v>
      </c>
      <c r="C95" s="352">
        <f>SUM(C96)</f>
        <v>60000</v>
      </c>
      <c r="D95" s="711">
        <f>SUM(D96)</f>
        <v>0</v>
      </c>
      <c r="E95" s="741">
        <f>SUM(D95/C95)</f>
        <v>0</v>
      </c>
    </row>
    <row r="96" spans="1:5" ht="12" customHeight="1">
      <c r="A96" s="359">
        <v>1171</v>
      </c>
      <c r="B96" s="360" t="s">
        <v>829</v>
      </c>
      <c r="C96" s="364">
        <v>60000</v>
      </c>
      <c r="D96" s="710"/>
      <c r="E96" s="741">
        <f>SUM(D96/C96)</f>
        <v>0</v>
      </c>
    </row>
    <row r="97" spans="1:5" ht="12" customHeight="1">
      <c r="A97" s="345"/>
      <c r="B97" s="360"/>
      <c r="C97" s="364"/>
      <c r="D97" s="710"/>
      <c r="E97" s="741"/>
    </row>
    <row r="98" spans="1:5" ht="12" customHeight="1">
      <c r="A98" s="355">
        <v>1180</v>
      </c>
      <c r="B98" s="379" t="s">
        <v>432</v>
      </c>
      <c r="C98" s="352">
        <f>SUM(C99:C100)</f>
        <v>877793</v>
      </c>
      <c r="D98" s="711">
        <f>SUM(D99:D100)</f>
        <v>819000</v>
      </c>
      <c r="E98" s="741">
        <f>SUM(D98/C98)</f>
        <v>0.9330217944321725</v>
      </c>
    </row>
    <row r="99" spans="1:5" ht="12" customHeight="1">
      <c r="A99" s="359">
        <v>1181</v>
      </c>
      <c r="B99" s="380" t="s">
        <v>40</v>
      </c>
      <c r="C99" s="364">
        <v>64031</v>
      </c>
      <c r="D99" s="710"/>
      <c r="E99" s="741">
        <f>SUM(D99/C99)</f>
        <v>0</v>
      </c>
    </row>
    <row r="100" spans="1:5" ht="12" customHeight="1">
      <c r="A100" s="345">
        <v>1182</v>
      </c>
      <c r="B100" s="346" t="s">
        <v>995</v>
      </c>
      <c r="C100" s="364">
        <v>813762</v>
      </c>
      <c r="D100" s="710">
        <v>819000</v>
      </c>
      <c r="E100" s="742">
        <f>SUM(D100/C100)</f>
        <v>1.0064367714393152</v>
      </c>
    </row>
    <row r="101" spans="1:5" ht="12" customHeight="1" thickBot="1">
      <c r="A101" s="400">
        <v>1185</v>
      </c>
      <c r="B101" s="378" t="s">
        <v>380</v>
      </c>
      <c r="C101" s="399"/>
      <c r="D101" s="716"/>
      <c r="E101" s="746"/>
    </row>
    <row r="102" spans="1:5" ht="12" customHeight="1" thickBot="1">
      <c r="A102" s="384"/>
      <c r="B102" s="374" t="s">
        <v>571</v>
      </c>
      <c r="C102" s="375">
        <f>SUM(C87+C95+C98)</f>
        <v>1301002</v>
      </c>
      <c r="D102" s="618">
        <f>SUM(D87+D95+D98)</f>
        <v>2974033</v>
      </c>
      <c r="E102" s="744">
        <f>SUM(D102/C102)</f>
        <v>2.285955747954269</v>
      </c>
    </row>
    <row r="103" spans="1:5" ht="12" customHeight="1">
      <c r="A103" s="359"/>
      <c r="B103" s="358"/>
      <c r="C103" s="359"/>
      <c r="D103" s="708"/>
      <c r="E103" s="743"/>
    </row>
    <row r="104" spans="1:5" ht="12" customHeight="1" thickBot="1">
      <c r="A104" s="372">
        <v>1191</v>
      </c>
      <c r="B104" s="373" t="s">
        <v>0</v>
      </c>
      <c r="C104" s="385"/>
      <c r="D104" s="717"/>
      <c r="E104" s="746"/>
    </row>
    <row r="105" spans="1:5" s="338" customFormat="1" ht="12.75" thickBot="1">
      <c r="A105" s="386"/>
      <c r="B105" s="387" t="s">
        <v>179</v>
      </c>
      <c r="C105" s="386">
        <f>SUM(C104)</f>
        <v>0</v>
      </c>
      <c r="D105" s="718">
        <f>SUM(D104)</f>
        <v>0</v>
      </c>
      <c r="E105" s="744"/>
    </row>
    <row r="106" spans="1:5" s="338" customFormat="1" ht="12">
      <c r="A106" s="419"/>
      <c r="B106" s="381"/>
      <c r="C106" s="418"/>
      <c r="D106" s="719"/>
      <c r="E106" s="743"/>
    </row>
    <row r="107" spans="1:5" s="338" customFormat="1" ht="12">
      <c r="A107" s="359">
        <v>1192</v>
      </c>
      <c r="B107" s="360" t="s">
        <v>105</v>
      </c>
      <c r="C107" s="364">
        <v>400000</v>
      </c>
      <c r="D107" s="710">
        <v>248534</v>
      </c>
      <c r="E107" s="742">
        <f>SUM(D107/C107)</f>
        <v>0.621335</v>
      </c>
    </row>
    <row r="108" spans="1:5" s="338" customFormat="1" ht="12.75">
      <c r="A108" s="355"/>
      <c r="B108" s="392" t="s">
        <v>545</v>
      </c>
      <c r="C108" s="352">
        <f>SUM(C107:C107)</f>
        <v>400000</v>
      </c>
      <c r="D108" s="711">
        <f>SUM(D107:D107)</f>
        <v>248534</v>
      </c>
      <c r="E108" s="741">
        <f>SUM(D108/C108)</f>
        <v>0.621335</v>
      </c>
    </row>
    <row r="109" spans="1:5" s="338" customFormat="1" ht="12">
      <c r="A109" s="347"/>
      <c r="B109" s="348"/>
      <c r="C109" s="347"/>
      <c r="D109" s="701"/>
      <c r="E109" s="741"/>
    </row>
    <row r="110" spans="1:5" s="338" customFormat="1" ht="12">
      <c r="A110" s="391"/>
      <c r="B110" s="427" t="s">
        <v>194</v>
      </c>
      <c r="C110" s="391">
        <f>SUM(C111:C113)</f>
        <v>40000</v>
      </c>
      <c r="D110" s="619">
        <f>SUM(D111:D113)</f>
        <v>65000</v>
      </c>
      <c r="E110" s="743">
        <f>SUM(D110/C110)</f>
        <v>1.625</v>
      </c>
    </row>
    <row r="111" spans="1:5" s="338" customFormat="1" ht="12">
      <c r="A111" s="364">
        <v>1193</v>
      </c>
      <c r="B111" s="346" t="s">
        <v>103</v>
      </c>
      <c r="C111" s="347"/>
      <c r="D111" s="701"/>
      <c r="E111" s="741"/>
    </row>
    <row r="112" spans="1:5" s="338" customFormat="1" ht="12">
      <c r="A112" s="345">
        <v>1194</v>
      </c>
      <c r="B112" s="346" t="s">
        <v>104</v>
      </c>
      <c r="C112" s="364">
        <v>40000</v>
      </c>
      <c r="D112" s="710">
        <v>40000</v>
      </c>
      <c r="E112" s="742">
        <f>SUM(D112/C112)</f>
        <v>1</v>
      </c>
    </row>
    <row r="113" spans="1:5" s="338" customFormat="1" ht="12.75" thickBot="1">
      <c r="A113" s="345">
        <v>1195</v>
      </c>
      <c r="B113" s="358" t="s">
        <v>546</v>
      </c>
      <c r="C113" s="365"/>
      <c r="D113" s="712">
        <v>25000</v>
      </c>
      <c r="E113" s="741"/>
    </row>
    <row r="114" spans="1:5" ht="15.75" thickBot="1">
      <c r="A114" s="655"/>
      <c r="B114" s="479" t="s">
        <v>572</v>
      </c>
      <c r="C114" s="656">
        <f>SUM(C108+C105+C102+C85+C110)</f>
        <v>3151002</v>
      </c>
      <c r="D114" s="656">
        <f>SUM(D108+D105+D102+D85+D110)</f>
        <v>4520972</v>
      </c>
      <c r="E114" s="744">
        <f>SUM(D114/C114)</f>
        <v>1.4347728119499765</v>
      </c>
    </row>
    <row r="115" spans="1:5" ht="15.75" thickBot="1">
      <c r="A115" s="655"/>
      <c r="B115" s="479"/>
      <c r="C115" s="656"/>
      <c r="D115" s="720"/>
      <c r="E115" s="744"/>
    </row>
    <row r="116" spans="1:5" ht="18" customHeight="1" thickBot="1">
      <c r="A116" s="650">
        <v>1200</v>
      </c>
      <c r="B116" s="660" t="s">
        <v>608</v>
      </c>
      <c r="C116" s="650"/>
      <c r="D116" s="721"/>
      <c r="E116" s="744"/>
    </row>
    <row r="117" spans="1:5" ht="12.75">
      <c r="A117" s="389"/>
      <c r="B117" s="428"/>
      <c r="C117" s="398"/>
      <c r="D117" s="722"/>
      <c r="E117" s="743"/>
    </row>
    <row r="118" spans="1:5" ht="12">
      <c r="A118" s="352">
        <v>1210</v>
      </c>
      <c r="B118" s="354" t="s">
        <v>547</v>
      </c>
      <c r="C118" s="364"/>
      <c r="D118" s="710"/>
      <c r="E118" s="741"/>
    </row>
    <row r="119" spans="1:5" ht="12">
      <c r="A119" s="359">
        <v>1211</v>
      </c>
      <c r="B119" s="366" t="s">
        <v>180</v>
      </c>
      <c r="C119" s="365">
        <v>870000</v>
      </c>
      <c r="D119" s="712">
        <v>420000</v>
      </c>
      <c r="E119" s="742">
        <f>SUM(D119/C119)</f>
        <v>0.4827586206896552</v>
      </c>
    </row>
    <row r="120" spans="1:5" ht="12">
      <c r="A120" s="359">
        <v>1212</v>
      </c>
      <c r="B120" s="360" t="s">
        <v>102</v>
      </c>
      <c r="C120" s="352"/>
      <c r="D120" s="711"/>
      <c r="E120" s="741"/>
    </row>
    <row r="121" spans="1:5" ht="12.75">
      <c r="A121" s="359"/>
      <c r="B121" s="392" t="s">
        <v>181</v>
      </c>
      <c r="C121" s="352">
        <f>SUM(C119:C120)</f>
        <v>870000</v>
      </c>
      <c r="D121" s="711">
        <f>SUM(D119:D120)</f>
        <v>420000</v>
      </c>
      <c r="E121" s="741">
        <f>SUM(D121/C121)</f>
        <v>0.4827586206896552</v>
      </c>
    </row>
    <row r="122" spans="1:5" ht="13.5" thickBot="1">
      <c r="A122" s="382"/>
      <c r="B122" s="654"/>
      <c r="C122" s="408"/>
      <c r="D122" s="723"/>
      <c r="E122" s="746"/>
    </row>
    <row r="123" spans="1:5" ht="19.5" customHeight="1" thickBot="1">
      <c r="A123" s="406"/>
      <c r="B123" s="660" t="s">
        <v>542</v>
      </c>
      <c r="C123" s="661">
        <f>SUM(C121)</f>
        <v>870000</v>
      </c>
      <c r="D123" s="661">
        <f>SUM(D121)</f>
        <v>420000</v>
      </c>
      <c r="E123" s="750">
        <f>SUM(D123/C123)</f>
        <v>0.4827586206896552</v>
      </c>
    </row>
    <row r="124" spans="1:5" ht="13.5" thickBot="1">
      <c r="A124" s="368"/>
      <c r="B124" s="390"/>
      <c r="C124" s="391"/>
      <c r="D124" s="619"/>
      <c r="E124" s="750"/>
    </row>
    <row r="125" spans="1:5" s="338" customFormat="1" ht="17.25" customHeight="1" thickBot="1">
      <c r="A125" s="393"/>
      <c r="B125" s="658" t="s">
        <v>182</v>
      </c>
      <c r="C125" s="659">
        <f>SUM(C114+C74+C123)</f>
        <v>16425461</v>
      </c>
      <c r="D125" s="724">
        <f>SUM(D114+D74+D123)</f>
        <v>15566295</v>
      </c>
      <c r="E125" s="750">
        <f>SUM(D125/C125)</f>
        <v>0.9476930358301664</v>
      </c>
    </row>
    <row r="126" spans="1:5" s="338" customFormat="1" ht="12">
      <c r="A126" s="396"/>
      <c r="B126" s="397"/>
      <c r="C126" s="398"/>
      <c r="D126" s="722"/>
      <c r="E126" s="743"/>
    </row>
    <row r="127" spans="1:5" s="338" customFormat="1" ht="12.75">
      <c r="A127" s="364"/>
      <c r="B127" s="343" t="s">
        <v>65</v>
      </c>
      <c r="C127" s="352"/>
      <c r="D127" s="711"/>
      <c r="E127" s="741"/>
    </row>
    <row r="128" spans="1:5" s="338" customFormat="1" ht="12.75">
      <c r="A128" s="370"/>
      <c r="B128" s="343"/>
      <c r="C128" s="391"/>
      <c r="D128" s="619"/>
      <c r="E128" s="741"/>
    </row>
    <row r="129" spans="1:5" s="338" customFormat="1" ht="12">
      <c r="A129" s="364">
        <v>1230</v>
      </c>
      <c r="B129" s="360" t="s">
        <v>109</v>
      </c>
      <c r="C129" s="347">
        <f>SUM(C130)</f>
        <v>7700</v>
      </c>
      <c r="D129" s="701">
        <v>5000</v>
      </c>
      <c r="E129" s="741">
        <f>SUM(D129/C129)</f>
        <v>0.6493506493506493</v>
      </c>
    </row>
    <row r="130" spans="1:5" s="338" customFormat="1" ht="12">
      <c r="A130" s="364">
        <v>1231</v>
      </c>
      <c r="B130" s="360" t="s">
        <v>183</v>
      </c>
      <c r="C130" s="364">
        <v>7700</v>
      </c>
      <c r="D130" s="702"/>
      <c r="E130" s="741">
        <f>SUM(D130/C130)</f>
        <v>0</v>
      </c>
    </row>
    <row r="131" spans="1:5" s="338" customFormat="1" ht="12">
      <c r="A131" s="364">
        <v>1240</v>
      </c>
      <c r="B131" s="360" t="s">
        <v>184</v>
      </c>
      <c r="C131" s="364">
        <v>4000</v>
      </c>
      <c r="D131" s="710"/>
      <c r="E131" s="741">
        <f>SUM(D131/C131)</f>
        <v>0</v>
      </c>
    </row>
    <row r="132" spans="1:5" s="338" customFormat="1" ht="12">
      <c r="A132" s="364">
        <v>1250</v>
      </c>
      <c r="B132" s="360" t="s">
        <v>61</v>
      </c>
      <c r="C132" s="364">
        <v>3500</v>
      </c>
      <c r="D132" s="710">
        <v>1000</v>
      </c>
      <c r="E132" s="742">
        <f>SUM(D132/C132)</f>
        <v>0.2857142857142857</v>
      </c>
    </row>
    <row r="133" spans="1:5" s="338" customFormat="1" ht="12">
      <c r="A133" s="365">
        <v>1260</v>
      </c>
      <c r="B133" s="366" t="s">
        <v>111</v>
      </c>
      <c r="C133" s="365"/>
      <c r="D133" s="712">
        <v>270</v>
      </c>
      <c r="E133" s="741"/>
    </row>
    <row r="134" spans="1:5" s="338" customFormat="1" ht="12.75" thickBot="1">
      <c r="A134" s="372">
        <v>1270</v>
      </c>
      <c r="B134" s="373" t="s">
        <v>112</v>
      </c>
      <c r="C134" s="372"/>
      <c r="D134" s="725"/>
      <c r="E134" s="746"/>
    </row>
    <row r="135" spans="1:5" s="338" customFormat="1" ht="12.75" thickBot="1">
      <c r="A135" s="400">
        <v>1275</v>
      </c>
      <c r="B135" s="387" t="s">
        <v>113</v>
      </c>
      <c r="C135" s="400">
        <f>SUM(C129+C131+C132)</f>
        <v>15200</v>
      </c>
      <c r="D135" s="714">
        <f>SUM(D129+D131+D132+D133)</f>
        <v>6270</v>
      </c>
      <c r="E135" s="744">
        <f>SUM(D135/C135)</f>
        <v>0.4125</v>
      </c>
    </row>
    <row r="136" spans="1:5" s="338" customFormat="1" ht="12.75" thickBot="1">
      <c r="A136" s="365"/>
      <c r="B136" s="366"/>
      <c r="C136" s="365"/>
      <c r="D136" s="712"/>
      <c r="E136" s="744"/>
    </row>
    <row r="137" spans="1:5" s="338" customFormat="1" ht="12.75" thickBot="1">
      <c r="A137" s="405">
        <v>1276</v>
      </c>
      <c r="B137" s="403" t="s">
        <v>573</v>
      </c>
      <c r="C137" s="405"/>
      <c r="D137" s="617"/>
      <c r="E137" s="744"/>
    </row>
    <row r="138" spans="1:5" s="338" customFormat="1" ht="12.75" thickBot="1">
      <c r="A138" s="402"/>
      <c r="B138" s="403"/>
      <c r="C138" s="402"/>
      <c r="D138" s="670"/>
      <c r="E138" s="744"/>
    </row>
    <row r="139" spans="1:5" s="338" customFormat="1" ht="15.75" thickBot="1">
      <c r="A139" s="667">
        <v>1280</v>
      </c>
      <c r="B139" s="666" t="s">
        <v>574</v>
      </c>
      <c r="C139" s="617">
        <f>SUM(C135)</f>
        <v>15200</v>
      </c>
      <c r="D139" s="617">
        <f>SUM(D135)</f>
        <v>6270</v>
      </c>
      <c r="E139" s="744">
        <f>SUM(D139/C139)</f>
        <v>0.4125</v>
      </c>
    </row>
    <row r="140" spans="1:5" s="338" customFormat="1" ht="12.75">
      <c r="A140" s="398"/>
      <c r="B140" s="428"/>
      <c r="C140" s="722"/>
      <c r="D140" s="722"/>
      <c r="E140" s="753"/>
    </row>
    <row r="141" spans="1:5" s="338" customFormat="1" ht="12.75" thickBot="1">
      <c r="A141" s="408">
        <v>1281</v>
      </c>
      <c r="B141" s="754" t="s">
        <v>575</v>
      </c>
      <c r="C141" s="723"/>
      <c r="D141" s="723"/>
      <c r="E141" s="746"/>
    </row>
    <row r="142" spans="1:5" s="338" customFormat="1" ht="12">
      <c r="A142" s="398"/>
      <c r="B142" s="752"/>
      <c r="C142" s="722"/>
      <c r="D142" s="722"/>
      <c r="E142" s="753"/>
    </row>
    <row r="143" spans="1:5" s="338" customFormat="1" ht="12">
      <c r="A143" s="368"/>
      <c r="B143" s="427" t="s">
        <v>194</v>
      </c>
      <c r="C143" s="619"/>
      <c r="D143" s="619"/>
      <c r="E143" s="743"/>
    </row>
    <row r="144" spans="1:5" s="338" customFormat="1" ht="12.75" thickBot="1">
      <c r="A144" s="382">
        <v>1282</v>
      </c>
      <c r="B144" s="383" t="s">
        <v>185</v>
      </c>
      <c r="C144" s="621">
        <v>25000</v>
      </c>
      <c r="D144" s="725"/>
      <c r="E144" s="746">
        <f>SUM(D144/C144)</f>
        <v>0</v>
      </c>
    </row>
    <row r="145" spans="1:5" s="338" customFormat="1" ht="12.75" thickBot="1">
      <c r="A145" s="406"/>
      <c r="B145" s="387" t="s">
        <v>7</v>
      </c>
      <c r="C145" s="622">
        <f>SUM(C144)</f>
        <v>25000</v>
      </c>
      <c r="D145" s="618">
        <f>SUM(D144)</f>
        <v>0</v>
      </c>
      <c r="E145" s="744">
        <f>SUM(D145/C145)</f>
        <v>0</v>
      </c>
    </row>
    <row r="146" spans="1:5" s="338" customFormat="1" ht="12.75" thickBot="1">
      <c r="A146" s="405"/>
      <c r="B146" s="403"/>
      <c r="C146" s="617"/>
      <c r="D146" s="617"/>
      <c r="E146" s="744"/>
    </row>
    <row r="147" spans="1:5" s="338" customFormat="1" ht="15.75" thickBot="1">
      <c r="A147" s="667">
        <v>1283</v>
      </c>
      <c r="B147" s="666" t="s">
        <v>532</v>
      </c>
      <c r="C147" s="617">
        <f>SUM(C145)</f>
        <v>25000</v>
      </c>
      <c r="D147" s="617"/>
      <c r="E147" s="744"/>
    </row>
    <row r="148" spans="1:5" s="338" customFormat="1" ht="13.5" thickBot="1">
      <c r="A148" s="402"/>
      <c r="B148" s="404"/>
      <c r="C148" s="617"/>
      <c r="D148" s="617"/>
      <c r="E148" s="744"/>
    </row>
    <row r="149" spans="1:5" s="338" customFormat="1" ht="12.75" thickBot="1">
      <c r="A149" s="402">
        <v>1284</v>
      </c>
      <c r="B149" s="630" t="s">
        <v>609</v>
      </c>
      <c r="C149" s="670">
        <f>SUM('3a.m.'!C85-'1b.mell '!C139)</f>
        <v>1877652</v>
      </c>
      <c r="D149" s="670">
        <f>SUM('3a.m.'!D85-'1b.mell '!D139)</f>
        <v>1571564</v>
      </c>
      <c r="E149" s="749">
        <f>SUM(D149/C149)</f>
        <v>0.8369836370104791</v>
      </c>
    </row>
    <row r="150" spans="1:5" s="338" customFormat="1" ht="15.75" customHeight="1" thickBot="1">
      <c r="A150" s="405">
        <v>1285</v>
      </c>
      <c r="B150" s="668" t="s">
        <v>535</v>
      </c>
      <c r="C150" s="617">
        <f>SUM(C149)</f>
        <v>1877652</v>
      </c>
      <c r="D150" s="617">
        <f>SUM(D149)</f>
        <v>1571564</v>
      </c>
      <c r="E150" s="744">
        <f>SUM(D150/C150)</f>
        <v>0.8369836370104791</v>
      </c>
    </row>
    <row r="151" spans="1:5" s="338" customFormat="1" ht="12.75" thickBot="1">
      <c r="A151" s="384"/>
      <c r="B151" s="362"/>
      <c r="C151" s="618"/>
      <c r="D151" s="618"/>
      <c r="E151" s="744"/>
    </row>
    <row r="152" spans="1:5" s="338" customFormat="1" ht="12.75" thickBot="1">
      <c r="A152" s="406">
        <v>1287</v>
      </c>
      <c r="B152" s="630" t="s">
        <v>609</v>
      </c>
      <c r="C152" s="669">
        <f>SUM('3a.m.'!C90+'4.mell.'!C80+'5.mell. '!C36+'3a.m.'!C91-C145)</f>
        <v>265242</v>
      </c>
      <c r="D152" s="669">
        <f>SUM('3a.m.'!D90+'4.mell.'!D80+'5.mell. '!D36+'3a.m.'!D91-D145)</f>
        <v>122242</v>
      </c>
      <c r="E152" s="749">
        <f>SUM(D152/C152)</f>
        <v>0.46086969635276465</v>
      </c>
    </row>
    <row r="153" spans="1:5" s="338" customFormat="1" ht="15.75" thickBot="1">
      <c r="A153" s="375">
        <v>1288</v>
      </c>
      <c r="B153" s="668" t="s">
        <v>542</v>
      </c>
      <c r="C153" s="623">
        <f>SUM(C152)</f>
        <v>265242</v>
      </c>
      <c r="D153" s="618">
        <f>SUM(D152)</f>
        <v>122242</v>
      </c>
      <c r="E153" s="744">
        <f>SUM(D153/C153)</f>
        <v>0.46086969635276465</v>
      </c>
    </row>
    <row r="154" spans="1:5" s="338" customFormat="1" ht="12.75" thickBot="1">
      <c r="A154" s="368"/>
      <c r="B154" s="381"/>
      <c r="C154" s="625"/>
      <c r="D154" s="716"/>
      <c r="E154" s="744"/>
    </row>
    <row r="155" spans="1:5" s="338" customFormat="1" ht="18.75" customHeight="1" thickBot="1">
      <c r="A155" s="393"/>
      <c r="B155" s="658" t="s">
        <v>186</v>
      </c>
      <c r="C155" s="671">
        <f>SUM(C153+C139+C149+C147)</f>
        <v>2183094</v>
      </c>
      <c r="D155" s="659">
        <f>SUM(D153+D139+D149+D147)</f>
        <v>1700076</v>
      </c>
      <c r="E155" s="750">
        <f>SUM(D155/C155)</f>
        <v>0.7787461282015341</v>
      </c>
    </row>
    <row r="156" spans="1:5" s="338" customFormat="1" ht="12.75" thickBot="1">
      <c r="A156" s="402"/>
      <c r="B156" s="630"/>
      <c r="C156" s="469"/>
      <c r="D156" s="617"/>
      <c r="E156" s="744"/>
    </row>
    <row r="157" spans="1:5" s="338" customFormat="1" ht="12.75">
      <c r="A157" s="396"/>
      <c r="B157" s="483" t="s">
        <v>76</v>
      </c>
      <c r="C157" s="624"/>
      <c r="D157" s="722"/>
      <c r="E157" s="743"/>
    </row>
    <row r="158" spans="1:5" s="338" customFormat="1" ht="12.75">
      <c r="A158" s="364"/>
      <c r="B158" s="343"/>
      <c r="C158" s="626"/>
      <c r="D158" s="711"/>
      <c r="E158" s="741"/>
    </row>
    <row r="159" spans="1:5" s="338" customFormat="1" ht="13.5" thickBot="1">
      <c r="A159" s="372">
        <v>1301</v>
      </c>
      <c r="B159" s="407" t="s">
        <v>187</v>
      </c>
      <c r="C159" s="627"/>
      <c r="D159" s="723"/>
      <c r="E159" s="746"/>
    </row>
    <row r="160" spans="1:5" s="338" customFormat="1" ht="12.75" thickBot="1">
      <c r="A160" s="401"/>
      <c r="B160" s="362" t="s">
        <v>113</v>
      </c>
      <c r="C160" s="623"/>
      <c r="D160" s="618"/>
      <c r="E160" s="744"/>
    </row>
    <row r="161" spans="1:5" s="338" customFormat="1" ht="13.5" thickBot="1">
      <c r="A161" s="620"/>
      <c r="B161" s="388"/>
      <c r="C161" s="629"/>
      <c r="D161" s="618"/>
      <c r="E161" s="744"/>
    </row>
    <row r="162" spans="1:5" s="338" customFormat="1" ht="13.5" thickBot="1">
      <c r="A162" s="401"/>
      <c r="B162" s="388" t="s">
        <v>531</v>
      </c>
      <c r="C162" s="375">
        <f>SUM(C160)</f>
        <v>0</v>
      </c>
      <c r="D162" s="618">
        <f>SUM(D160)</f>
        <v>0</v>
      </c>
      <c r="E162" s="744"/>
    </row>
    <row r="163" spans="1:5" s="338" customFormat="1" ht="13.5" thickBot="1">
      <c r="A163" s="399"/>
      <c r="B163" s="653"/>
      <c r="C163" s="662"/>
      <c r="D163" s="714"/>
      <c r="E163" s="744"/>
    </row>
    <row r="164" spans="1:5" s="338" customFormat="1" ht="13.5" thickBot="1">
      <c r="A164" s="372">
        <v>1305</v>
      </c>
      <c r="B164" s="407" t="s">
        <v>607</v>
      </c>
      <c r="C164" s="628">
        <f>SUM('3b.m.'!C23)</f>
        <v>211527</v>
      </c>
      <c r="D164" s="621">
        <f>SUM('3b.m.'!D23)</f>
        <v>244410</v>
      </c>
      <c r="E164" s="749">
        <f>SUM(D164/C164)</f>
        <v>1.1554553319434397</v>
      </c>
    </row>
    <row r="165" spans="1:5" s="338" customFormat="1" ht="13.5" thickBot="1">
      <c r="A165" s="620"/>
      <c r="B165" s="388" t="s">
        <v>535</v>
      </c>
      <c r="C165" s="629">
        <f>SUM(C164)</f>
        <v>211527</v>
      </c>
      <c r="D165" s="618">
        <f>SUM(D164)</f>
        <v>244410</v>
      </c>
      <c r="E165" s="744">
        <f>SUM(D165/C165)</f>
        <v>1.1554553319434397</v>
      </c>
    </row>
    <row r="166" spans="1:5" s="338" customFormat="1" ht="12.75">
      <c r="A166" s="663"/>
      <c r="B166" s="390"/>
      <c r="C166" s="664"/>
      <c r="D166" s="619"/>
      <c r="E166" s="743"/>
    </row>
    <row r="167" spans="1:5" s="338" customFormat="1" ht="13.5" thickBot="1">
      <c r="A167" s="372">
        <v>1306</v>
      </c>
      <c r="B167" s="407" t="s">
        <v>607</v>
      </c>
      <c r="C167" s="628">
        <f>SUM('3b.m.'!C28)</f>
        <v>15000</v>
      </c>
      <c r="D167" s="621">
        <f>SUM('3b.m.'!D28)</f>
        <v>20500</v>
      </c>
      <c r="E167" s="745">
        <f>SUM(D167/C167)</f>
        <v>1.3666666666666667</v>
      </c>
    </row>
    <row r="168" spans="1:5" s="338" customFormat="1" ht="13.5" thickBot="1">
      <c r="A168" s="620"/>
      <c r="B168" s="388" t="s">
        <v>542</v>
      </c>
      <c r="C168" s="629">
        <f>SUM(C167)</f>
        <v>15000</v>
      </c>
      <c r="D168" s="618">
        <f>SUM(D167)</f>
        <v>20500</v>
      </c>
      <c r="E168" s="744">
        <f>SUM(D168/C168)</f>
        <v>1.3666666666666667</v>
      </c>
    </row>
    <row r="169" spans="1:5" s="338" customFormat="1" ht="13.5" thickBot="1">
      <c r="A169" s="365"/>
      <c r="B169" s="409"/>
      <c r="C169" s="355"/>
      <c r="D169" s="705"/>
      <c r="E169" s="744"/>
    </row>
    <row r="170" spans="1:5" s="338" customFormat="1" ht="13.5" thickBot="1">
      <c r="A170" s="393"/>
      <c r="B170" s="394" t="s">
        <v>577</v>
      </c>
      <c r="C170" s="395">
        <f>SUM(C168+C165)</f>
        <v>226527</v>
      </c>
      <c r="D170" s="726">
        <f>SUM(D168+D165)</f>
        <v>264910</v>
      </c>
      <c r="E170" s="744">
        <f>SUM(D170/C170)</f>
        <v>1.1694411703682122</v>
      </c>
    </row>
    <row r="171" spans="1:5" s="413" customFormat="1" ht="13.5" customHeight="1">
      <c r="A171" s="410"/>
      <c r="B171" s="411"/>
      <c r="C171" s="412"/>
      <c r="D171" s="727"/>
      <c r="E171" s="743"/>
    </row>
    <row r="172" spans="1:5" s="413" customFormat="1" ht="12.75">
      <c r="A172" s="414"/>
      <c r="B172" s="343" t="s">
        <v>67</v>
      </c>
      <c r="C172" s="415"/>
      <c r="D172" s="728"/>
      <c r="E172" s="741"/>
    </row>
    <row r="173" spans="1:5" s="413" customFormat="1" ht="12.75">
      <c r="A173" s="414"/>
      <c r="B173" s="343"/>
      <c r="C173" s="415"/>
      <c r="D173" s="728"/>
      <c r="E173" s="741"/>
    </row>
    <row r="174" spans="1:5" s="338" customFormat="1" ht="12">
      <c r="A174" s="364">
        <v>1330</v>
      </c>
      <c r="B174" s="360" t="s">
        <v>109</v>
      </c>
      <c r="C174" s="416">
        <f>SUM('2.mell'!C848)</f>
        <v>62720</v>
      </c>
      <c r="D174" s="729">
        <f>SUM('2.mell'!D848)</f>
        <v>54260</v>
      </c>
      <c r="E174" s="742">
        <f>SUM(D174/C174)</f>
        <v>0.8651147959183674</v>
      </c>
    </row>
    <row r="175" spans="1:5" s="338" customFormat="1" ht="12">
      <c r="A175" s="364">
        <v>1335</v>
      </c>
      <c r="B175" s="360" t="s">
        <v>61</v>
      </c>
      <c r="C175" s="416">
        <f>SUM('2.mell'!C849)</f>
        <v>36108</v>
      </c>
      <c r="D175" s="729">
        <f>SUM('2.mell'!D849)</f>
        <v>11879</v>
      </c>
      <c r="E175" s="742">
        <f>SUM(D175/C175)</f>
        <v>0.32898526642295334</v>
      </c>
    </row>
    <row r="176" spans="1:5" s="338" customFormat="1" ht="12">
      <c r="A176" s="364">
        <v>1340</v>
      </c>
      <c r="B176" s="360" t="s">
        <v>110</v>
      </c>
      <c r="C176" s="416">
        <f>SUM('2.mell'!C850)</f>
        <v>35332</v>
      </c>
      <c r="D176" s="729">
        <f>SUM('2.mell'!D850)</f>
        <v>41406</v>
      </c>
      <c r="E176" s="742">
        <f>SUM(D176/C176)</f>
        <v>1.1719121476282124</v>
      </c>
    </row>
    <row r="177" spans="1:5" s="338" customFormat="1" ht="12">
      <c r="A177" s="364">
        <v>1350</v>
      </c>
      <c r="B177" s="360" t="s">
        <v>188</v>
      </c>
      <c r="C177" s="416">
        <f>SUM('2.mell'!C851)</f>
        <v>262093</v>
      </c>
      <c r="D177" s="729">
        <f>SUM('2.mell'!D851)</f>
        <v>207659</v>
      </c>
      <c r="E177" s="742">
        <f>SUM(D177/C177)</f>
        <v>0.7923103631153827</v>
      </c>
    </row>
    <row r="178" spans="1:5" s="338" customFormat="1" ht="12">
      <c r="A178" s="364">
        <v>1370</v>
      </c>
      <c r="B178" s="360" t="s">
        <v>111</v>
      </c>
      <c r="C178" s="416">
        <f>SUM('2.mell'!C852)</f>
        <v>76523</v>
      </c>
      <c r="D178" s="729">
        <f>SUM('2.mell'!D852)</f>
        <v>75191</v>
      </c>
      <c r="E178" s="742">
        <f>SUM(D178/C178)</f>
        <v>0.9825934686303465</v>
      </c>
    </row>
    <row r="179" spans="1:5" s="338" customFormat="1" ht="12.75" thickBot="1">
      <c r="A179" s="372">
        <v>1380</v>
      </c>
      <c r="B179" s="373" t="s">
        <v>112</v>
      </c>
      <c r="C179" s="416">
        <f>SUM('2.mell'!C853)</f>
        <v>0</v>
      </c>
      <c r="D179" s="729">
        <f>SUM('2.mell'!D853)</f>
        <v>0</v>
      </c>
      <c r="E179" s="746"/>
    </row>
    <row r="180" spans="1:5" s="338" customFormat="1" ht="12.75" thickBot="1">
      <c r="A180" s="386"/>
      <c r="B180" s="387" t="s">
        <v>989</v>
      </c>
      <c r="C180" s="417">
        <f>SUM(C174:C179)</f>
        <v>472776</v>
      </c>
      <c r="D180" s="730">
        <f>SUM(D174:D179)</f>
        <v>390395</v>
      </c>
      <c r="E180" s="744">
        <f>SUM(D180/C180)</f>
        <v>0.8257504611063168</v>
      </c>
    </row>
    <row r="181" spans="1:5" s="338" customFormat="1" ht="12.75" thickBot="1">
      <c r="A181" s="418"/>
      <c r="B181" s="381"/>
      <c r="C181" s="665"/>
      <c r="D181" s="731"/>
      <c r="E181" s="744"/>
    </row>
    <row r="182" spans="1:5" s="338" customFormat="1" ht="12.75" thickBot="1">
      <c r="A182" s="363">
        <v>1381</v>
      </c>
      <c r="B182" s="362" t="s">
        <v>880</v>
      </c>
      <c r="C182" s="417"/>
      <c r="D182" s="730"/>
      <c r="E182" s="744"/>
    </row>
    <row r="183" spans="1:5" s="338" customFormat="1" ht="12.75" thickBot="1">
      <c r="A183" s="363"/>
      <c r="B183" s="362"/>
      <c r="C183" s="417"/>
      <c r="D183" s="730"/>
      <c r="E183" s="744"/>
    </row>
    <row r="184" spans="1:5" s="338" customFormat="1" ht="12.75" thickBot="1">
      <c r="A184" s="386">
        <v>1382</v>
      </c>
      <c r="B184" s="387" t="s">
        <v>610</v>
      </c>
      <c r="C184" s="421"/>
      <c r="D184" s="732"/>
      <c r="E184" s="744"/>
    </row>
    <row r="185" spans="1:5" s="338" customFormat="1" ht="12.75" thickBot="1">
      <c r="A185" s="386"/>
      <c r="B185" s="387"/>
      <c r="C185" s="421"/>
      <c r="D185" s="732"/>
      <c r="E185" s="744"/>
    </row>
    <row r="186" spans="1:5" s="338" customFormat="1" ht="12.75" thickBot="1">
      <c r="A186" s="386">
        <v>1383</v>
      </c>
      <c r="B186" s="387" t="s">
        <v>573</v>
      </c>
      <c r="C186" s="421"/>
      <c r="D186" s="732"/>
      <c r="E186" s="744"/>
    </row>
    <row r="187" spans="1:5" s="338" customFormat="1" ht="12.75" thickBot="1">
      <c r="A187" s="363"/>
      <c r="B187" s="362"/>
      <c r="C187" s="417"/>
      <c r="D187" s="730"/>
      <c r="E187" s="744"/>
    </row>
    <row r="188" spans="1:5" s="338" customFormat="1" ht="15.75" thickBot="1">
      <c r="A188" s="656">
        <v>1384</v>
      </c>
      <c r="B188" s="479" t="s">
        <v>570</v>
      </c>
      <c r="C188" s="1041">
        <f>SUM(C180)</f>
        <v>472776</v>
      </c>
      <c r="D188" s="1042">
        <f>SUM(D180)</f>
        <v>390395</v>
      </c>
      <c r="E188" s="1043">
        <f>SUM(D188/C188)</f>
        <v>0.8257504611063168</v>
      </c>
    </row>
    <row r="189" spans="1:5" s="338" customFormat="1" ht="12.75" thickBot="1">
      <c r="A189" s="418"/>
      <c r="B189" s="381"/>
      <c r="C189" s="665"/>
      <c r="D189" s="731"/>
      <c r="E189" s="744"/>
    </row>
    <row r="190" spans="1:5" s="338" customFormat="1" ht="12.75" thickBot="1">
      <c r="A190" s="363">
        <v>1385</v>
      </c>
      <c r="B190" s="362" t="s">
        <v>611</v>
      </c>
      <c r="C190" s="417"/>
      <c r="D190" s="730"/>
      <c r="E190" s="744"/>
    </row>
    <row r="191" spans="1:5" s="338" customFormat="1" ht="12.75" thickBot="1">
      <c r="A191" s="418"/>
      <c r="B191" s="381"/>
      <c r="C191" s="665"/>
      <c r="D191" s="731"/>
      <c r="E191" s="744"/>
    </row>
    <row r="192" spans="1:5" s="338" customFormat="1" ht="12.75" thickBot="1">
      <c r="A192" s="363">
        <v>1386</v>
      </c>
      <c r="B192" s="362" t="s">
        <v>612</v>
      </c>
      <c r="C192" s="417"/>
      <c r="D192" s="730"/>
      <c r="E192" s="744"/>
    </row>
    <row r="193" spans="1:5" s="338" customFormat="1" ht="12.75" thickBot="1">
      <c r="A193" s="418"/>
      <c r="B193" s="381"/>
      <c r="C193" s="665"/>
      <c r="D193" s="731"/>
      <c r="E193" s="744"/>
    </row>
    <row r="194" spans="1:5" s="338" customFormat="1" ht="15.75" thickBot="1">
      <c r="A194" s="656">
        <v>1387</v>
      </c>
      <c r="B194" s="479" t="s">
        <v>576</v>
      </c>
      <c r="C194" s="1041"/>
      <c r="D194" s="1042"/>
      <c r="E194" s="1043"/>
    </row>
    <row r="195" spans="1:5" s="338" customFormat="1" ht="12.75" thickBot="1">
      <c r="A195" s="363"/>
      <c r="B195" s="362"/>
      <c r="C195" s="417"/>
      <c r="D195" s="730"/>
      <c r="E195" s="744"/>
    </row>
    <row r="196" spans="1:5" s="338" customFormat="1" ht="12.75" thickBot="1">
      <c r="A196" s="386"/>
      <c r="B196" s="387"/>
      <c r="C196" s="672"/>
      <c r="D196" s="733"/>
      <c r="E196" s="744"/>
    </row>
    <row r="197" spans="1:5" s="338" customFormat="1" ht="12">
      <c r="A197" s="396">
        <v>1390</v>
      </c>
      <c r="B197" s="397" t="s">
        <v>607</v>
      </c>
      <c r="C197" s="673">
        <f>SUM('2.mell'!C859)</f>
        <v>4515830</v>
      </c>
      <c r="D197" s="734">
        <f>SUM('2.mell'!D859)</f>
        <v>2911182</v>
      </c>
      <c r="E197" s="748">
        <f>SUM(D197/C197)</f>
        <v>0.644661557233111</v>
      </c>
    </row>
    <row r="198" spans="1:5" s="338" customFormat="1" ht="12">
      <c r="A198" s="364">
        <v>1391</v>
      </c>
      <c r="B198" s="360" t="s">
        <v>613</v>
      </c>
      <c r="C198" s="416">
        <f>SUM('2.mell'!C860)</f>
        <v>229992</v>
      </c>
      <c r="D198" s="729">
        <f>SUM('2.mell'!D860)</f>
        <v>212923</v>
      </c>
      <c r="E198" s="742">
        <f>SUM(D198/C198)</f>
        <v>0.9257843751086995</v>
      </c>
    </row>
    <row r="199" spans="1:5" s="338" customFormat="1" ht="12.75" thickBot="1">
      <c r="A199" s="372">
        <v>1392</v>
      </c>
      <c r="B199" s="373" t="s">
        <v>614</v>
      </c>
      <c r="C199" s="674">
        <f>SUM('2.mell'!C862)</f>
        <v>4792922</v>
      </c>
      <c r="D199" s="735">
        <f>SUM('2.mell'!D862)</f>
        <v>3124105</v>
      </c>
      <c r="E199" s="746">
        <f>SUM(D199/C199)</f>
        <v>0.6518163658828581</v>
      </c>
    </row>
    <row r="200" spans="1:5" s="338" customFormat="1" ht="13.5" thickBot="1">
      <c r="A200" s="620"/>
      <c r="B200" s="388" t="s">
        <v>535</v>
      </c>
      <c r="C200" s="665">
        <f>SUM(C197:C199)</f>
        <v>9538744</v>
      </c>
      <c r="D200" s="731">
        <f>SUM(D197:D199)</f>
        <v>6248210</v>
      </c>
      <c r="E200" s="744">
        <f>SUM(D200/C200)</f>
        <v>0.6550348767091349</v>
      </c>
    </row>
    <row r="201" spans="1:5" s="338" customFormat="1" ht="12.75">
      <c r="A201" s="663"/>
      <c r="B201" s="390"/>
      <c r="C201" s="420"/>
      <c r="D201" s="736"/>
      <c r="E201" s="743"/>
    </row>
    <row r="202" spans="1:5" s="338" customFormat="1" ht="13.5" thickBot="1">
      <c r="A202" s="372">
        <v>1393</v>
      </c>
      <c r="B202" s="407" t="s">
        <v>607</v>
      </c>
      <c r="C202" s="665"/>
      <c r="D202" s="731"/>
      <c r="E202" s="746"/>
    </row>
    <row r="203" spans="1:5" s="338" customFormat="1" ht="13.5" thickBot="1">
      <c r="A203" s="620"/>
      <c r="B203" s="388" t="s">
        <v>542</v>
      </c>
      <c r="C203" s="417"/>
      <c r="D203" s="730"/>
      <c r="E203" s="744"/>
    </row>
    <row r="204" spans="1:5" s="338" customFormat="1" ht="13.5" thickBot="1">
      <c r="A204" s="620"/>
      <c r="B204" s="388"/>
      <c r="C204" s="417"/>
      <c r="D204" s="730"/>
      <c r="E204" s="744"/>
    </row>
    <row r="205" spans="1:5" s="413" customFormat="1" ht="13.5" thickBot="1">
      <c r="A205" s="393"/>
      <c r="B205" s="394" t="s">
        <v>578</v>
      </c>
      <c r="C205" s="395">
        <f>SUM(C200+C188)</f>
        <v>10011520</v>
      </c>
      <c r="D205" s="395">
        <f>SUM(D200+D188)</f>
        <v>6638605</v>
      </c>
      <c r="E205" s="744">
        <f>SUM(D205/C205)</f>
        <v>0.6630966127021671</v>
      </c>
    </row>
    <row r="206" spans="1:5" s="413" customFormat="1" ht="12.75">
      <c r="A206" s="410"/>
      <c r="B206" s="484"/>
      <c r="C206" s="485"/>
      <c r="D206" s="737"/>
      <c r="E206" s="743"/>
    </row>
    <row r="207" spans="1:5" s="413" customFormat="1" ht="12.75">
      <c r="A207" s="414"/>
      <c r="B207" s="343" t="s">
        <v>189</v>
      </c>
      <c r="C207" s="347"/>
      <c r="D207" s="701"/>
      <c r="E207" s="741"/>
    </row>
    <row r="208" spans="1:5" ht="6.75" customHeight="1">
      <c r="A208" s="345"/>
      <c r="B208" s="346"/>
      <c r="C208" s="347"/>
      <c r="D208" s="701"/>
      <c r="E208" s="741"/>
    </row>
    <row r="209" spans="1:5" s="338" customFormat="1" ht="12">
      <c r="A209" s="364">
        <v>1511</v>
      </c>
      <c r="B209" s="360" t="s">
        <v>109</v>
      </c>
      <c r="C209" s="364">
        <f>SUM(C174+C129+C10)</f>
        <v>832116</v>
      </c>
      <c r="D209" s="710">
        <f>SUM(D174+D129+D10)</f>
        <v>718560</v>
      </c>
      <c r="E209" s="742">
        <f aca="true" t="shared" si="2" ref="E209:E252">SUM(D209/C209)</f>
        <v>0.8635334496632681</v>
      </c>
    </row>
    <row r="210" spans="1:5" s="338" customFormat="1" ht="12">
      <c r="A210" s="364">
        <v>1512</v>
      </c>
      <c r="B210" s="360" t="s">
        <v>61</v>
      </c>
      <c r="C210" s="364">
        <f>SUM(C175+C132+C17)</f>
        <v>261817</v>
      </c>
      <c r="D210" s="710">
        <f>SUM(D175+D132+D17)</f>
        <v>223272</v>
      </c>
      <c r="E210" s="742">
        <f t="shared" si="2"/>
        <v>0.8527788493489727</v>
      </c>
    </row>
    <row r="211" spans="1:5" s="338" customFormat="1" ht="12">
      <c r="A211" s="364">
        <v>1513</v>
      </c>
      <c r="B211" s="360" t="s">
        <v>110</v>
      </c>
      <c r="C211" s="364">
        <f>SUM(C176+C131+C21)</f>
        <v>54332</v>
      </c>
      <c r="D211" s="710">
        <f>SUM(D176+D131+D21)</f>
        <v>56406</v>
      </c>
      <c r="E211" s="742">
        <f t="shared" si="2"/>
        <v>1.0381727158948686</v>
      </c>
    </row>
    <row r="212" spans="1:5" s="338" customFormat="1" ht="12">
      <c r="A212" s="364">
        <v>1514</v>
      </c>
      <c r="B212" s="360" t="s">
        <v>188</v>
      </c>
      <c r="C212" s="364">
        <f>SUM(C177)</f>
        <v>262093</v>
      </c>
      <c r="D212" s="710">
        <f>SUM(D177)</f>
        <v>207659</v>
      </c>
      <c r="E212" s="742">
        <f t="shared" si="2"/>
        <v>0.7923103631153827</v>
      </c>
    </row>
    <row r="213" spans="1:5" s="338" customFormat="1" ht="12">
      <c r="A213" s="364">
        <v>1516</v>
      </c>
      <c r="B213" s="360" t="s">
        <v>111</v>
      </c>
      <c r="C213" s="364">
        <f>SUM(C178+C133+C23)</f>
        <v>1140609</v>
      </c>
      <c r="D213" s="710">
        <f>SUM(D178+D133+D23)</f>
        <v>514368</v>
      </c>
      <c r="E213" s="742">
        <f t="shared" si="2"/>
        <v>0.45095909290563196</v>
      </c>
    </row>
    <row r="214" spans="1:5" s="338" customFormat="1" ht="12.75" thickBot="1">
      <c r="A214" s="370">
        <v>1517</v>
      </c>
      <c r="B214" s="373" t="s">
        <v>112</v>
      </c>
      <c r="C214" s="399">
        <f>SUM(C179+C134+C29)</f>
        <v>30000</v>
      </c>
      <c r="D214" s="716">
        <f>SUM(D179+D134+D29)</f>
        <v>30000</v>
      </c>
      <c r="E214" s="745">
        <f t="shared" si="2"/>
        <v>1</v>
      </c>
    </row>
    <row r="215" spans="1:5" s="338" customFormat="1" ht="12.75" thickBot="1">
      <c r="A215" s="363">
        <v>1510</v>
      </c>
      <c r="B215" s="362" t="s">
        <v>989</v>
      </c>
      <c r="C215" s="363">
        <f>SUM(C209:C214)</f>
        <v>2580967</v>
      </c>
      <c r="D215" s="709">
        <f>SUM(D209:D214)</f>
        <v>1750265</v>
      </c>
      <c r="E215" s="744">
        <f t="shared" si="2"/>
        <v>0.6781431145768233</v>
      </c>
    </row>
    <row r="216" spans="1:5" s="338" customFormat="1" ht="12">
      <c r="A216" s="365">
        <v>1521</v>
      </c>
      <c r="B216" s="366" t="s">
        <v>165</v>
      </c>
      <c r="C216" s="365">
        <f>SUM(C33)</f>
        <v>6231843</v>
      </c>
      <c r="D216" s="712">
        <f>SUM(D33)</f>
        <v>6537164</v>
      </c>
      <c r="E216" s="748">
        <f t="shared" si="2"/>
        <v>1.0489936925561187</v>
      </c>
    </row>
    <row r="217" spans="1:5" s="338" customFormat="1" ht="12">
      <c r="A217" s="364">
        <v>1522</v>
      </c>
      <c r="B217" s="360" t="s">
        <v>66</v>
      </c>
      <c r="C217" s="364">
        <f>SUM(C40)</f>
        <v>636680</v>
      </c>
      <c r="D217" s="710">
        <f>SUM(D40)</f>
        <v>170000</v>
      </c>
      <c r="E217" s="742">
        <f t="shared" si="2"/>
        <v>0.2670101149714142</v>
      </c>
    </row>
    <row r="218" spans="1:5" s="338" customFormat="1" ht="12">
      <c r="A218" s="364">
        <v>1523</v>
      </c>
      <c r="B218" s="360" t="s">
        <v>167</v>
      </c>
      <c r="C218" s="364">
        <f>SUM(C48)</f>
        <v>381042</v>
      </c>
      <c r="D218" s="710">
        <f>SUM(D48)</f>
        <v>403490</v>
      </c>
      <c r="E218" s="742">
        <f t="shared" si="2"/>
        <v>1.0589121409188489</v>
      </c>
    </row>
    <row r="219" spans="1:5" s="338" customFormat="1" ht="12">
      <c r="A219" s="365">
        <v>1524</v>
      </c>
      <c r="B219" s="360" t="s">
        <v>208</v>
      </c>
      <c r="C219" s="364">
        <f>SUM(C43)</f>
        <v>1021000</v>
      </c>
      <c r="D219" s="710">
        <f>SUM(D43)</f>
        <v>765000</v>
      </c>
      <c r="E219" s="742">
        <f t="shared" si="2"/>
        <v>0.7492654260528894</v>
      </c>
    </row>
    <row r="220" spans="1:5" s="338" customFormat="1" ht="12.75" thickBot="1">
      <c r="A220" s="399">
        <v>1525</v>
      </c>
      <c r="B220" s="422" t="s">
        <v>173</v>
      </c>
      <c r="C220" s="399">
        <f>SUM(C57)</f>
        <v>8428</v>
      </c>
      <c r="D220" s="716">
        <f>SUM(D57)</f>
        <v>0</v>
      </c>
      <c r="E220" s="745">
        <f t="shared" si="2"/>
        <v>0</v>
      </c>
    </row>
    <row r="221" spans="1:5" s="338" customFormat="1" ht="12.75" thickBot="1">
      <c r="A221" s="363">
        <v>1520</v>
      </c>
      <c r="B221" s="362" t="s">
        <v>737</v>
      </c>
      <c r="C221" s="363">
        <f>SUM(C216:C220)</f>
        <v>8278993</v>
      </c>
      <c r="D221" s="709">
        <f>SUM(D216:D220)</f>
        <v>7875654</v>
      </c>
      <c r="E221" s="744">
        <f t="shared" si="2"/>
        <v>0.9512816353389839</v>
      </c>
    </row>
    <row r="222" spans="1:5" s="338" customFormat="1" ht="12">
      <c r="A222" s="396">
        <v>1531</v>
      </c>
      <c r="B222" s="366" t="s">
        <v>378</v>
      </c>
      <c r="C222" s="396">
        <f>SUM(C61+C62)</f>
        <v>2031075</v>
      </c>
      <c r="D222" s="738">
        <f>SUM(D61+D62)</f>
        <v>1267600</v>
      </c>
      <c r="E222" s="748">
        <f t="shared" si="2"/>
        <v>0.6241029996430462</v>
      </c>
    </row>
    <row r="223" spans="1:5" s="338" customFormat="1" ht="12.75" thickBot="1">
      <c r="A223" s="399">
        <v>1532</v>
      </c>
      <c r="B223" s="422" t="s">
        <v>556</v>
      </c>
      <c r="C223" s="399"/>
      <c r="D223" s="716">
        <f>SUM(D63)</f>
        <v>128469</v>
      </c>
      <c r="E223" s="746"/>
    </row>
    <row r="224" spans="1:5" s="338" customFormat="1" ht="12.75" thickBot="1">
      <c r="A224" s="363">
        <v>1530</v>
      </c>
      <c r="B224" s="378" t="s">
        <v>548</v>
      </c>
      <c r="C224" s="363">
        <f>SUM(C68)</f>
        <v>2032475</v>
      </c>
      <c r="D224" s="709">
        <f>SUM(D68)</f>
        <v>0</v>
      </c>
      <c r="E224" s="744">
        <f t="shared" si="2"/>
        <v>0</v>
      </c>
    </row>
    <row r="225" spans="1:5" s="338" customFormat="1" ht="12.75" thickBot="1">
      <c r="A225" s="386">
        <v>1540</v>
      </c>
      <c r="B225" s="378" t="s">
        <v>193</v>
      </c>
      <c r="C225" s="386"/>
      <c r="D225" s="718"/>
      <c r="E225" s="744"/>
    </row>
    <row r="226" spans="1:5" s="338" customFormat="1" ht="12.75" thickBot="1">
      <c r="A226" s="386">
        <v>1550</v>
      </c>
      <c r="B226" s="378" t="s">
        <v>573</v>
      </c>
      <c r="C226" s="386"/>
      <c r="D226" s="718"/>
      <c r="E226" s="744"/>
    </row>
    <row r="227" spans="1:5" s="338" customFormat="1" ht="18" customHeight="1" thickBot="1">
      <c r="A227" s="386"/>
      <c r="B227" s="649" t="s">
        <v>570</v>
      </c>
      <c r="C227" s="650">
        <f>SUM(C224+C221+C215)</f>
        <v>12892435</v>
      </c>
      <c r="D227" s="721">
        <f>SUM(D224+D221+D215+D222+D223)</f>
        <v>11021988</v>
      </c>
      <c r="E227" s="744">
        <f t="shared" si="2"/>
        <v>0.8549190280967094</v>
      </c>
    </row>
    <row r="228" spans="1:5" s="338" customFormat="1" ht="12">
      <c r="A228" s="365">
        <v>1571</v>
      </c>
      <c r="B228" s="366" t="s">
        <v>177</v>
      </c>
      <c r="C228" s="365">
        <f>SUM(C76)</f>
        <v>1160000</v>
      </c>
      <c r="D228" s="712">
        <f>SUM(D76)</f>
        <v>550000</v>
      </c>
      <c r="E228" s="748">
        <f t="shared" si="2"/>
        <v>0.47413793103448276</v>
      </c>
    </row>
    <row r="229" spans="1:5" s="338" customFormat="1" ht="12">
      <c r="A229" s="364">
        <v>1572</v>
      </c>
      <c r="B229" s="360" t="s">
        <v>223</v>
      </c>
      <c r="C229" s="364">
        <f>SUM(C81)</f>
        <v>250000</v>
      </c>
      <c r="D229" s="710">
        <f>SUM(D81)</f>
        <v>250000</v>
      </c>
      <c r="E229" s="742">
        <f t="shared" si="2"/>
        <v>1</v>
      </c>
    </row>
    <row r="230" spans="1:5" s="338" customFormat="1" ht="12.75" thickBot="1">
      <c r="A230" s="399">
        <v>1573</v>
      </c>
      <c r="B230" s="369" t="s">
        <v>376</v>
      </c>
      <c r="C230" s="399"/>
      <c r="D230" s="716">
        <f>SUM(D83+D84)</f>
        <v>433405</v>
      </c>
      <c r="E230" s="745"/>
    </row>
    <row r="231" spans="1:5" s="338" customFormat="1" ht="12.75" thickBot="1">
      <c r="A231" s="363">
        <v>1570</v>
      </c>
      <c r="B231" s="362" t="s">
        <v>178</v>
      </c>
      <c r="C231" s="363">
        <f>SUM(C228:C229)</f>
        <v>1410000</v>
      </c>
      <c r="D231" s="709">
        <f>SUM(D228:D230)</f>
        <v>1233405</v>
      </c>
      <c r="E231" s="744">
        <f t="shared" si="2"/>
        <v>0.8747553191489361</v>
      </c>
    </row>
    <row r="232" spans="1:5" s="338" customFormat="1" ht="12">
      <c r="A232" s="396">
        <v>1581</v>
      </c>
      <c r="B232" s="397" t="s">
        <v>579</v>
      </c>
      <c r="C232" s="365">
        <f>SUM(C87)</f>
        <v>363209</v>
      </c>
      <c r="D232" s="712">
        <f>SUM(D87)</f>
        <v>2155033</v>
      </c>
      <c r="E232" s="748">
        <f t="shared" si="2"/>
        <v>5.933313877134101</v>
      </c>
    </row>
    <row r="233" spans="1:5" s="338" customFormat="1" ht="12">
      <c r="A233" s="364">
        <v>1582</v>
      </c>
      <c r="B233" s="360" t="s">
        <v>580</v>
      </c>
      <c r="C233" s="364">
        <f>SUM(C95)</f>
        <v>60000</v>
      </c>
      <c r="D233" s="710">
        <f>SUM(D95)</f>
        <v>0</v>
      </c>
      <c r="E233" s="742">
        <f t="shared" si="2"/>
        <v>0</v>
      </c>
    </row>
    <row r="234" spans="1:5" s="338" customFormat="1" ht="12.75" thickBot="1">
      <c r="A234" s="372">
        <v>1583</v>
      </c>
      <c r="B234" s="380" t="s">
        <v>581</v>
      </c>
      <c r="C234" s="372">
        <f>SUM(C98)</f>
        <v>877793</v>
      </c>
      <c r="D234" s="725">
        <f>SUM(D98)</f>
        <v>819000</v>
      </c>
      <c r="E234" s="745">
        <f t="shared" si="2"/>
        <v>0.9330217944321725</v>
      </c>
    </row>
    <row r="235" spans="1:5" s="338" customFormat="1" ht="12.75" thickBot="1">
      <c r="A235" s="363">
        <v>1580</v>
      </c>
      <c r="B235" s="374" t="s">
        <v>582</v>
      </c>
      <c r="C235" s="363">
        <f>SUM(C232:C234)</f>
        <v>1301002</v>
      </c>
      <c r="D235" s="709">
        <f>SUM(D232:D234)</f>
        <v>2974033</v>
      </c>
      <c r="E235" s="744">
        <f t="shared" si="2"/>
        <v>2.285955747954269</v>
      </c>
    </row>
    <row r="236" spans="1:5" s="338" customFormat="1" ht="12.75" thickBot="1">
      <c r="A236" s="363">
        <v>1582</v>
      </c>
      <c r="B236" s="387" t="s">
        <v>201</v>
      </c>
      <c r="C236" s="363">
        <f>SUM(C105)</f>
        <v>0</v>
      </c>
      <c r="D236" s="709">
        <f>SUM(D105)</f>
        <v>0</v>
      </c>
      <c r="E236" s="744"/>
    </row>
    <row r="237" spans="1:5" s="338" customFormat="1" ht="12.75" thickBot="1">
      <c r="A237" s="363">
        <v>1583</v>
      </c>
      <c r="B237" s="378" t="s">
        <v>583</v>
      </c>
      <c r="C237" s="386">
        <f>SUM(C108)</f>
        <v>400000</v>
      </c>
      <c r="D237" s="718">
        <f>SUM(D108)</f>
        <v>248534</v>
      </c>
      <c r="E237" s="744">
        <f t="shared" si="2"/>
        <v>0.621335</v>
      </c>
    </row>
    <row r="238" spans="1:5" s="338" customFormat="1" ht="12.75" thickBot="1">
      <c r="A238" s="363">
        <v>1584</v>
      </c>
      <c r="B238" s="378" t="s">
        <v>194</v>
      </c>
      <c r="C238" s="386">
        <f>SUM(C145+C110)</f>
        <v>65000</v>
      </c>
      <c r="D238" s="386">
        <f>SUM(D145+D110)</f>
        <v>65000</v>
      </c>
      <c r="E238" s="744">
        <f t="shared" si="2"/>
        <v>1</v>
      </c>
    </row>
    <row r="239" spans="1:5" s="338" customFormat="1" ht="18" customHeight="1" thickBot="1">
      <c r="A239" s="363"/>
      <c r="B239" s="651" t="s">
        <v>576</v>
      </c>
      <c r="C239" s="648">
        <f>SUM(C236+C235+C231+C237+C238)</f>
        <v>3176002</v>
      </c>
      <c r="D239" s="648">
        <f>SUM(D236+D235+D231+D237+D238)</f>
        <v>4520972</v>
      </c>
      <c r="E239" s="744">
        <f t="shared" si="2"/>
        <v>1.4234789524691736</v>
      </c>
    </row>
    <row r="240" spans="1:5" s="338" customFormat="1" ht="15.75" thickBot="1">
      <c r="A240" s="363"/>
      <c r="B240" s="479" t="s">
        <v>235</v>
      </c>
      <c r="C240" s="363">
        <f>SUM(C239+C227)</f>
        <v>16068437</v>
      </c>
      <c r="D240" s="363">
        <f>SUM(D239+D227)</f>
        <v>15542960</v>
      </c>
      <c r="E240" s="744">
        <f t="shared" si="2"/>
        <v>0.967297566029602</v>
      </c>
    </row>
    <row r="241" spans="1:5" s="338" customFormat="1" ht="12" customHeight="1">
      <c r="A241" s="396">
        <v>1591</v>
      </c>
      <c r="B241" s="369" t="s">
        <v>537</v>
      </c>
      <c r="C241" s="419"/>
      <c r="D241" s="739"/>
      <c r="E241" s="743"/>
    </row>
    <row r="242" spans="1:5" s="338" customFormat="1" ht="12" customHeight="1">
      <c r="A242" s="364">
        <v>1592</v>
      </c>
      <c r="B242" s="360" t="s">
        <v>538</v>
      </c>
      <c r="C242" s="347"/>
      <c r="D242" s="701"/>
      <c r="E242" s="741"/>
    </row>
    <row r="243" spans="1:5" s="338" customFormat="1" ht="12" customHeight="1">
      <c r="A243" s="364">
        <v>1593</v>
      </c>
      <c r="B243" s="360" t="s">
        <v>615</v>
      </c>
      <c r="C243" s="347"/>
      <c r="D243" s="701"/>
      <c r="E243" s="741"/>
    </row>
    <row r="244" spans="1:5" s="338" customFormat="1" ht="12" customHeight="1" thickBot="1">
      <c r="A244" s="1012">
        <v>1594</v>
      </c>
      <c r="B244" s="1011" t="s">
        <v>584</v>
      </c>
      <c r="C244" s="1013">
        <f>SUM(C200+C164+C149)</f>
        <v>11627923</v>
      </c>
      <c r="D244" s="1014">
        <f>SUM(D200+D164+D149)</f>
        <v>8064184</v>
      </c>
      <c r="E244" s="1015">
        <f t="shared" si="2"/>
        <v>0.6935188683309994</v>
      </c>
    </row>
    <row r="245" spans="1:5" s="338" customFormat="1" ht="12.75" customHeight="1" thickBot="1">
      <c r="A245" s="399"/>
      <c r="B245" s="651" t="s">
        <v>535</v>
      </c>
      <c r="C245" s="386">
        <f>SUM(C241:C244)</f>
        <v>11627923</v>
      </c>
      <c r="D245" s="718">
        <f>SUM(D241:D244)</f>
        <v>8064184</v>
      </c>
      <c r="E245" s="744">
        <f t="shared" si="2"/>
        <v>0.6935188683309994</v>
      </c>
    </row>
    <row r="246" spans="1:5" s="338" customFormat="1" ht="12.75" customHeight="1">
      <c r="A246" s="365">
        <v>1595</v>
      </c>
      <c r="B246" s="397" t="s">
        <v>537</v>
      </c>
      <c r="C246" s="396">
        <f>SUM(C121)</f>
        <v>870000</v>
      </c>
      <c r="D246" s="738">
        <f>SUM(D121)</f>
        <v>420000</v>
      </c>
      <c r="E246" s="748">
        <f t="shared" si="2"/>
        <v>0.4827586206896552</v>
      </c>
    </row>
    <row r="247" spans="1:5" s="338" customFormat="1" ht="12.75" customHeight="1">
      <c r="A247" s="365"/>
      <c r="B247" s="1008" t="s">
        <v>585</v>
      </c>
      <c r="C247" s="365"/>
      <c r="D247" s="712"/>
      <c r="E247" s="748"/>
    </row>
    <row r="248" spans="1:5" s="338" customFormat="1" ht="12.75" customHeight="1">
      <c r="A248" s="364">
        <v>1596</v>
      </c>
      <c r="B248" s="360" t="s">
        <v>538</v>
      </c>
      <c r="C248" s="365"/>
      <c r="D248" s="712"/>
      <c r="E248" s="742"/>
    </row>
    <row r="249" spans="1:5" s="338" customFormat="1" ht="12.75" customHeight="1">
      <c r="A249" s="364">
        <v>1597</v>
      </c>
      <c r="B249" s="360" t="s">
        <v>615</v>
      </c>
      <c r="C249" s="356"/>
      <c r="D249" s="706"/>
      <c r="E249" s="742"/>
    </row>
    <row r="250" spans="1:5" s="338" customFormat="1" ht="12.75" customHeight="1" thickBot="1">
      <c r="A250" s="1012">
        <v>1598</v>
      </c>
      <c r="B250" s="1011" t="s">
        <v>586</v>
      </c>
      <c r="C250" s="1013">
        <f>SUM(C203+C153+C168)</f>
        <v>280242</v>
      </c>
      <c r="D250" s="1014">
        <f>SUM(D203+D153+D168)</f>
        <v>142742</v>
      </c>
      <c r="E250" s="1015">
        <f t="shared" si="2"/>
        <v>0.5093526309404015</v>
      </c>
    </row>
    <row r="251" spans="1:5" s="338" customFormat="1" ht="12.75" customHeight="1" thickBot="1">
      <c r="A251" s="399"/>
      <c r="B251" s="651" t="s">
        <v>542</v>
      </c>
      <c r="C251" s="418">
        <f>SUM(C246:C250)</f>
        <v>1150242</v>
      </c>
      <c r="D251" s="719">
        <f>SUM(D246:D250)</f>
        <v>562742</v>
      </c>
      <c r="E251" s="744">
        <f t="shared" si="2"/>
        <v>0.4892379168905326</v>
      </c>
    </row>
    <row r="252" spans="1:5" s="413" customFormat="1" ht="21" customHeight="1" thickBot="1">
      <c r="A252" s="393"/>
      <c r="B252" s="657" t="s">
        <v>190</v>
      </c>
      <c r="C252" s="652">
        <f>SUM(C239+C227+C246+C248)</f>
        <v>16938437</v>
      </c>
      <c r="D252" s="715">
        <f>SUM(D239+D227+D246+D248)</f>
        <v>15962960</v>
      </c>
      <c r="E252" s="750">
        <f t="shared" si="2"/>
        <v>0.9424104479061439</v>
      </c>
    </row>
    <row r="253" ht="12">
      <c r="C253" s="424"/>
    </row>
    <row r="254" ht="12">
      <c r="C254" s="424"/>
    </row>
    <row r="255" ht="12">
      <c r="C255" s="424"/>
    </row>
  </sheetData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4"/>
  <sheetViews>
    <sheetView showZeros="0" workbookViewId="0" topLeftCell="A151">
      <selection activeCell="D96" sqref="D96"/>
    </sheetView>
  </sheetViews>
  <sheetFormatPr defaultColWidth="9.00390625" defaultRowHeight="12.75"/>
  <cols>
    <col min="1" max="1" width="8.00390625" style="27" customWidth="1"/>
    <col min="2" max="2" width="70.00390625" style="27" customWidth="1"/>
    <col min="3" max="3" width="11.75390625" style="27" customWidth="1"/>
    <col min="4" max="4" width="12.125" style="27" customWidth="1"/>
    <col min="5" max="16384" width="9.125" style="27" customWidth="1"/>
  </cols>
  <sheetData>
    <row r="1" spans="1:5" ht="12.75">
      <c r="A1" s="1102" t="s">
        <v>11</v>
      </c>
      <c r="B1" s="1102"/>
      <c r="C1" s="1103"/>
      <c r="D1" s="1112"/>
      <c r="E1" s="1112"/>
    </row>
    <row r="2" spans="1:5" ht="12.75">
      <c r="A2" s="1102" t="s">
        <v>698</v>
      </c>
      <c r="B2" s="1102"/>
      <c r="C2" s="1103"/>
      <c r="D2" s="1112"/>
      <c r="E2" s="1112"/>
    </row>
    <row r="3" spans="1:3" ht="9" customHeight="1">
      <c r="A3" s="260"/>
      <c r="B3" s="260"/>
      <c r="C3" s="138"/>
    </row>
    <row r="4" spans="1:5" ht="12" customHeight="1">
      <c r="A4" s="204"/>
      <c r="B4" s="203"/>
      <c r="C4" s="175"/>
      <c r="D4" s="175"/>
      <c r="E4" s="175" t="s">
        <v>1017</v>
      </c>
    </row>
    <row r="5" spans="1:5" s="29" customFormat="1" ht="12" customHeight="1">
      <c r="A5" s="220"/>
      <c r="B5" s="28"/>
      <c r="C5" s="200" t="s">
        <v>888</v>
      </c>
      <c r="D5" s="1121" t="s">
        <v>534</v>
      </c>
      <c r="E5" s="1108" t="s">
        <v>760</v>
      </c>
    </row>
    <row r="6" spans="1:5" s="29" customFormat="1" ht="12" customHeight="1">
      <c r="A6" s="3" t="s">
        <v>1</v>
      </c>
      <c r="B6" s="3" t="s">
        <v>970</v>
      </c>
      <c r="C6" s="15" t="s">
        <v>587</v>
      </c>
      <c r="D6" s="1106"/>
      <c r="E6" s="1104"/>
    </row>
    <row r="7" spans="1:5" s="29" customFormat="1" ht="12.75" customHeight="1" thickBot="1">
      <c r="A7" s="30"/>
      <c r="B7" s="30"/>
      <c r="C7" s="15"/>
      <c r="D7" s="1107"/>
      <c r="E7" s="1105"/>
    </row>
    <row r="8" spans="1:5" ht="12" customHeight="1">
      <c r="A8" s="4" t="s">
        <v>971</v>
      </c>
      <c r="B8" s="5" t="s">
        <v>972</v>
      </c>
      <c r="C8" s="94" t="s">
        <v>973</v>
      </c>
      <c r="D8" s="94" t="s">
        <v>974</v>
      </c>
      <c r="E8" s="769" t="s">
        <v>975</v>
      </c>
    </row>
    <row r="9" spans="1:5" ht="15" customHeight="1">
      <c r="A9" s="4"/>
      <c r="B9" s="292" t="s">
        <v>12</v>
      </c>
      <c r="C9" s="10"/>
      <c r="D9" s="10"/>
      <c r="E9" s="7"/>
    </row>
    <row r="10" spans="1:5" ht="12">
      <c r="A10" s="4"/>
      <c r="B10" s="238"/>
      <c r="C10" s="10"/>
      <c r="D10" s="10"/>
      <c r="E10" s="7"/>
    </row>
    <row r="11" spans="1:5" ht="12">
      <c r="A11" s="6">
        <v>1710</v>
      </c>
      <c r="B11" s="6" t="s">
        <v>98</v>
      </c>
      <c r="C11" s="6">
        <f>SUM(C12+C13+C14+C15+C16+C17+C18)</f>
        <v>2003094</v>
      </c>
      <c r="D11" s="6">
        <f>SUM(D12+D13+D14+D15+D16+D17+D18)</f>
        <v>1700076</v>
      </c>
      <c r="E11" s="770">
        <f>SUM(D11/C11)</f>
        <v>0.8487250223903621</v>
      </c>
    </row>
    <row r="12" spans="1:5" ht="12">
      <c r="A12" s="10">
        <v>1711</v>
      </c>
      <c r="B12" s="10" t="s">
        <v>13</v>
      </c>
      <c r="C12" s="10">
        <f>SUM('3a.m.'!C80)</f>
        <v>1129374</v>
      </c>
      <c r="D12" s="10">
        <f>SUM('3a.m.'!D80)</f>
        <v>932190</v>
      </c>
      <c r="E12" s="768">
        <f aca="true" t="shared" si="0" ref="E12:E73">SUM(D12/C12)</f>
        <v>0.8254041619516652</v>
      </c>
    </row>
    <row r="13" spans="1:5" ht="12">
      <c r="A13" s="10">
        <v>1712</v>
      </c>
      <c r="B13" s="10" t="s">
        <v>830</v>
      </c>
      <c r="C13" s="10">
        <f>SUM('3a.m.'!C81)</f>
        <v>281357</v>
      </c>
      <c r="D13" s="10">
        <f>SUM('3a.m.'!D81)</f>
        <v>228245</v>
      </c>
      <c r="E13" s="768">
        <f t="shared" si="0"/>
        <v>0.8112291501544301</v>
      </c>
    </row>
    <row r="14" spans="1:5" ht="12">
      <c r="A14" s="10">
        <v>1713</v>
      </c>
      <c r="B14" s="10" t="s">
        <v>831</v>
      </c>
      <c r="C14" s="10">
        <f>SUM('3a.m.'!C82)</f>
        <v>482121</v>
      </c>
      <c r="D14" s="10">
        <f>SUM('3a.m.'!D82)</f>
        <v>417399</v>
      </c>
      <c r="E14" s="768">
        <f t="shared" si="0"/>
        <v>0.8657556920358167</v>
      </c>
    </row>
    <row r="15" spans="1:5" ht="12">
      <c r="A15" s="10">
        <v>1714</v>
      </c>
      <c r="B15" s="10" t="s">
        <v>35</v>
      </c>
      <c r="C15" s="10">
        <f>SUM('3a.m.'!C83)</f>
        <v>0</v>
      </c>
      <c r="D15" s="10">
        <f>SUM('3a.m.'!D83)</f>
        <v>0</v>
      </c>
      <c r="E15" s="768"/>
    </row>
    <row r="16" spans="1:5" ht="12">
      <c r="A16" s="10">
        <v>1715</v>
      </c>
      <c r="B16" s="10" t="s">
        <v>868</v>
      </c>
      <c r="C16" s="10">
        <f>SUM('3a.m.'!C84)</f>
        <v>0</v>
      </c>
      <c r="D16" s="10">
        <f>SUM('3a.m.'!D84)</f>
        <v>0</v>
      </c>
      <c r="E16" s="768"/>
    </row>
    <row r="17" spans="1:5" ht="12">
      <c r="A17" s="10">
        <v>1716</v>
      </c>
      <c r="B17" s="10" t="s">
        <v>833</v>
      </c>
      <c r="C17" s="10">
        <f>SUM('3a.m.'!C88)</f>
        <v>85242</v>
      </c>
      <c r="D17" s="10">
        <f>SUM('3a.m.'!D88)</f>
        <v>122242</v>
      </c>
      <c r="E17" s="768">
        <f t="shared" si="0"/>
        <v>1.4340583280542456</v>
      </c>
    </row>
    <row r="18" spans="1:5" ht="12">
      <c r="A18" s="10">
        <v>1717</v>
      </c>
      <c r="B18" s="7" t="s">
        <v>14</v>
      </c>
      <c r="C18" s="10">
        <f>SUM('3a.m.'!C91)</f>
        <v>25000</v>
      </c>
      <c r="D18" s="10">
        <f>SUM('3a.m.'!D91)</f>
        <v>0</v>
      </c>
      <c r="E18" s="768">
        <f t="shared" si="0"/>
        <v>0</v>
      </c>
    </row>
    <row r="19" spans="1:5" ht="9.75" customHeight="1">
      <c r="A19" s="10"/>
      <c r="B19" s="10"/>
      <c r="C19" s="10"/>
      <c r="D19" s="10"/>
      <c r="E19" s="768"/>
    </row>
    <row r="20" spans="1:5" ht="12">
      <c r="A20" s="168">
        <v>1720</v>
      </c>
      <c r="B20" s="168" t="s">
        <v>99</v>
      </c>
      <c r="C20" s="168">
        <f>SUM(C21)</f>
        <v>135000</v>
      </c>
      <c r="D20" s="168">
        <f>SUM(D21)</f>
        <v>0</v>
      </c>
      <c r="E20" s="768">
        <f t="shared" si="0"/>
        <v>0</v>
      </c>
    </row>
    <row r="21" spans="1:5" ht="12">
      <c r="A21" s="10">
        <v>1721</v>
      </c>
      <c r="B21" s="7" t="s">
        <v>832</v>
      </c>
      <c r="C21" s="10">
        <f>SUM('4.mell.'!C78)</f>
        <v>135000</v>
      </c>
      <c r="D21" s="10">
        <f>SUM('4.mell.'!D80)</f>
        <v>0</v>
      </c>
      <c r="E21" s="768">
        <f t="shared" si="0"/>
        <v>0</v>
      </c>
    </row>
    <row r="22" spans="1:5" ht="9.75" customHeight="1">
      <c r="A22" s="10"/>
      <c r="B22" s="10"/>
      <c r="C22" s="10"/>
      <c r="D22" s="10"/>
      <c r="E22" s="768"/>
    </row>
    <row r="23" spans="1:5" ht="12">
      <c r="A23" s="168">
        <v>1730</v>
      </c>
      <c r="B23" s="168" t="s">
        <v>100</v>
      </c>
      <c r="C23" s="168">
        <f>SUM(C24)</f>
        <v>45000</v>
      </c>
      <c r="D23" s="168">
        <f>SUM(D24)</f>
        <v>0</v>
      </c>
      <c r="E23" s="768">
        <f t="shared" si="0"/>
        <v>0</v>
      </c>
    </row>
    <row r="24" spans="1:5" ht="12">
      <c r="A24" s="10">
        <v>1731</v>
      </c>
      <c r="B24" s="7" t="s">
        <v>833</v>
      </c>
      <c r="C24" s="10">
        <f>SUM('5.mell. '!C36)</f>
        <v>45000</v>
      </c>
      <c r="D24" s="10">
        <f>SUM('5.mell. '!D36)</f>
        <v>0</v>
      </c>
      <c r="E24" s="768">
        <f t="shared" si="0"/>
        <v>0</v>
      </c>
    </row>
    <row r="25" spans="1:5" ht="8.25" customHeight="1">
      <c r="A25" s="10"/>
      <c r="B25" s="10"/>
      <c r="C25" s="10"/>
      <c r="D25" s="10"/>
      <c r="E25" s="768"/>
    </row>
    <row r="26" spans="1:5" ht="12.75">
      <c r="A26" s="10"/>
      <c r="B26" s="293" t="s">
        <v>80</v>
      </c>
      <c r="C26" s="10"/>
      <c r="D26" s="10"/>
      <c r="E26" s="768"/>
    </row>
    <row r="27" spans="1:5" ht="6.75" customHeight="1">
      <c r="A27" s="10"/>
      <c r="B27" s="10"/>
      <c r="C27" s="10"/>
      <c r="D27" s="10"/>
      <c r="E27" s="768"/>
    </row>
    <row r="28" spans="1:5" ht="12">
      <c r="A28" s="168">
        <v>1740</v>
      </c>
      <c r="B28" s="168" t="s">
        <v>602</v>
      </c>
      <c r="C28" s="168">
        <f>SUM(C29:C35)</f>
        <v>226527</v>
      </c>
      <c r="D28" s="168">
        <f>SUM(D29:D35)</f>
        <v>264910</v>
      </c>
      <c r="E28" s="770">
        <f t="shared" si="0"/>
        <v>1.1694411703682122</v>
      </c>
    </row>
    <row r="29" spans="1:5" ht="12">
      <c r="A29" s="10">
        <v>1741</v>
      </c>
      <c r="B29" s="10" t="s">
        <v>13</v>
      </c>
      <c r="C29" s="10">
        <f>SUM('3b.m.'!C17)</f>
        <v>142952</v>
      </c>
      <c r="D29" s="10">
        <f>SUM('3b.m.'!D17)</f>
        <v>142053</v>
      </c>
      <c r="E29" s="768">
        <f t="shared" si="0"/>
        <v>0.9937111757792826</v>
      </c>
    </row>
    <row r="30" spans="1:5" ht="12">
      <c r="A30" s="10">
        <v>1742</v>
      </c>
      <c r="B30" s="10" t="s">
        <v>830</v>
      </c>
      <c r="C30" s="10">
        <f>SUM('3b.m.'!C18)</f>
        <v>39849</v>
      </c>
      <c r="D30" s="10">
        <f>SUM('3b.m.'!D18)</f>
        <v>35207</v>
      </c>
      <c r="E30" s="768">
        <f t="shared" si="0"/>
        <v>0.8835102511982735</v>
      </c>
    </row>
    <row r="31" spans="1:5" ht="12">
      <c r="A31" s="10">
        <v>1743</v>
      </c>
      <c r="B31" s="10" t="s">
        <v>831</v>
      </c>
      <c r="C31" s="10">
        <f>SUM('3b.m.'!C19)</f>
        <v>28726</v>
      </c>
      <c r="D31" s="10">
        <f>SUM('3b.m.'!D19)</f>
        <v>67150</v>
      </c>
      <c r="E31" s="768">
        <f t="shared" si="0"/>
        <v>2.3376035647148923</v>
      </c>
    </row>
    <row r="32" spans="1:5" ht="12">
      <c r="A32" s="10">
        <v>1744</v>
      </c>
      <c r="B32" s="10" t="s">
        <v>35</v>
      </c>
      <c r="C32" s="10">
        <f>SUM('3b.m.'!C20)</f>
        <v>0</v>
      </c>
      <c r="D32" s="10">
        <f>SUM('3b.m.'!D20)</f>
        <v>0</v>
      </c>
      <c r="E32" s="768"/>
    </row>
    <row r="33" spans="1:5" ht="12">
      <c r="A33" s="10">
        <v>1745</v>
      </c>
      <c r="B33" s="10" t="s">
        <v>868</v>
      </c>
      <c r="C33" s="10">
        <f>SUM('3b.m.'!C21)</f>
        <v>0</v>
      </c>
      <c r="D33" s="10">
        <f>SUM('3b.m.'!D21)</f>
        <v>0</v>
      </c>
      <c r="E33" s="768"/>
    </row>
    <row r="34" spans="1:5" ht="12">
      <c r="A34" s="10">
        <v>1746</v>
      </c>
      <c r="B34" s="10" t="s">
        <v>833</v>
      </c>
      <c r="C34" s="10">
        <f>SUM('3b.m.'!C26)</f>
        <v>15000</v>
      </c>
      <c r="D34" s="10">
        <f>SUM('3b.m.'!D26)</f>
        <v>20500</v>
      </c>
      <c r="E34" s="768">
        <f t="shared" si="0"/>
        <v>1.3666666666666667</v>
      </c>
    </row>
    <row r="35" spans="1:5" ht="12">
      <c r="A35" s="10">
        <v>1747</v>
      </c>
      <c r="B35" s="7" t="s">
        <v>14</v>
      </c>
      <c r="C35" s="10"/>
      <c r="D35" s="10"/>
      <c r="E35" s="768"/>
    </row>
    <row r="36" spans="1:5" ht="7.5" customHeight="1">
      <c r="A36" s="10"/>
      <c r="B36" s="10"/>
      <c r="C36" s="10"/>
      <c r="D36" s="10"/>
      <c r="E36" s="768"/>
    </row>
    <row r="37" spans="1:5" ht="12.75">
      <c r="A37" s="10"/>
      <c r="B37" s="293" t="s">
        <v>81</v>
      </c>
      <c r="C37" s="10"/>
      <c r="D37" s="10"/>
      <c r="E37" s="768"/>
    </row>
    <row r="38" spans="1:5" ht="7.5" customHeight="1">
      <c r="A38" s="4"/>
      <c r="B38" s="238"/>
      <c r="C38" s="10"/>
      <c r="D38" s="10"/>
      <c r="E38" s="768"/>
    </row>
    <row r="39" spans="1:5" ht="12">
      <c r="A39" s="11">
        <v>1750</v>
      </c>
      <c r="B39" s="11" t="s">
        <v>83</v>
      </c>
      <c r="C39" s="11">
        <f>SUM(C40:C48)</f>
        <v>4122259</v>
      </c>
      <c r="D39" s="11">
        <f>SUM(D40:D48)</f>
        <v>3816196</v>
      </c>
      <c r="E39" s="770">
        <f t="shared" si="0"/>
        <v>0.9257535734654228</v>
      </c>
    </row>
    <row r="40" spans="1:5" ht="12">
      <c r="A40" s="10">
        <v>1751</v>
      </c>
      <c r="B40" s="10" t="s">
        <v>13</v>
      </c>
      <c r="C40" s="10">
        <f>SUM('3c.m.'!C770)</f>
        <v>35172</v>
      </c>
      <c r="D40" s="10">
        <f>SUM('3c.m.'!D770)</f>
        <v>62834</v>
      </c>
      <c r="E40" s="768">
        <f t="shared" si="0"/>
        <v>1.7864778801319232</v>
      </c>
    </row>
    <row r="41" spans="1:5" ht="12">
      <c r="A41" s="10">
        <v>1752</v>
      </c>
      <c r="B41" s="10" t="s">
        <v>830</v>
      </c>
      <c r="C41" s="10">
        <f>SUM('3c.m.'!C771)</f>
        <v>14220</v>
      </c>
      <c r="D41" s="10">
        <f>SUM('3c.m.'!D771)</f>
        <v>16855</v>
      </c>
      <c r="E41" s="768">
        <f t="shared" si="0"/>
        <v>1.1853023909985936</v>
      </c>
    </row>
    <row r="42" spans="1:5" ht="12">
      <c r="A42" s="10">
        <v>1753</v>
      </c>
      <c r="B42" s="10" t="s">
        <v>831</v>
      </c>
      <c r="C42" s="10">
        <f>SUM('3c.m.'!C772)</f>
        <v>3226145</v>
      </c>
      <c r="D42" s="10">
        <f>SUM('3c.m.'!D772)</f>
        <v>2778343</v>
      </c>
      <c r="E42" s="768">
        <f t="shared" si="0"/>
        <v>0.8611959474853114</v>
      </c>
    </row>
    <row r="43" spans="1:5" ht="12">
      <c r="A43" s="10">
        <v>1754</v>
      </c>
      <c r="B43" s="10" t="s">
        <v>35</v>
      </c>
      <c r="C43" s="10">
        <f>SUM('3c.m.'!C773)</f>
        <v>170362</v>
      </c>
      <c r="D43" s="10">
        <f>SUM('3c.m.'!D773)</f>
        <v>153000</v>
      </c>
      <c r="E43" s="768">
        <f t="shared" si="0"/>
        <v>0.8980876016952137</v>
      </c>
    </row>
    <row r="44" spans="1:5" ht="12">
      <c r="A44" s="10">
        <v>1755</v>
      </c>
      <c r="B44" s="10" t="s">
        <v>868</v>
      </c>
      <c r="C44" s="10">
        <f>SUM('3c.m.'!C774)</f>
        <v>3500</v>
      </c>
      <c r="D44" s="10">
        <f>SUM('3c.m.'!D774)</f>
        <v>3500</v>
      </c>
      <c r="E44" s="768">
        <f t="shared" si="0"/>
        <v>1</v>
      </c>
    </row>
    <row r="45" spans="1:5" ht="12">
      <c r="A45" s="10">
        <v>1756</v>
      </c>
      <c r="B45" s="10" t="s">
        <v>210</v>
      </c>
      <c r="C45" s="10">
        <f>SUM('3c.m.'!C775)</f>
        <v>172860</v>
      </c>
      <c r="D45" s="10">
        <f>SUM('3c.m.'!D775)</f>
        <v>101664</v>
      </c>
      <c r="E45" s="768">
        <f t="shared" si="0"/>
        <v>0.5881291218326969</v>
      </c>
    </row>
    <row r="46" spans="1:5" ht="12">
      <c r="A46" s="7">
        <v>1757</v>
      </c>
      <c r="B46" s="7" t="s">
        <v>832</v>
      </c>
      <c r="C46" s="10"/>
      <c r="D46" s="10"/>
      <c r="E46" s="768"/>
    </row>
    <row r="47" spans="1:5" ht="12">
      <c r="A47" s="10">
        <v>1758</v>
      </c>
      <c r="B47" s="10" t="s">
        <v>833</v>
      </c>
      <c r="C47" s="10">
        <f>SUM('3c.m.'!C778)</f>
        <v>0</v>
      </c>
      <c r="D47" s="10">
        <f>SUM('3c.m.'!D778)</f>
        <v>0</v>
      </c>
      <c r="E47" s="768"/>
    </row>
    <row r="48" spans="1:5" ht="12">
      <c r="A48" s="10">
        <v>1759</v>
      </c>
      <c r="B48" s="10" t="s">
        <v>215</v>
      </c>
      <c r="C48" s="10">
        <f>SUM('3c.m.'!C780)</f>
        <v>500000</v>
      </c>
      <c r="D48" s="10">
        <f>SUM('3c.m.'!D780)</f>
        <v>700000</v>
      </c>
      <c r="E48" s="768">
        <f t="shared" si="0"/>
        <v>1.4</v>
      </c>
    </row>
    <row r="49" spans="1:5" ht="12">
      <c r="A49" s="6">
        <v>1760</v>
      </c>
      <c r="B49" s="6" t="s">
        <v>106</v>
      </c>
      <c r="C49" s="6">
        <f>SUM(C50:C55)</f>
        <v>880182</v>
      </c>
      <c r="D49" s="6">
        <f>SUM(D50:D55)</f>
        <v>942982</v>
      </c>
      <c r="E49" s="770">
        <f t="shared" si="0"/>
        <v>1.0713488801179756</v>
      </c>
    </row>
    <row r="50" spans="1:5" ht="12">
      <c r="A50" s="10">
        <v>1761</v>
      </c>
      <c r="B50" s="10" t="s">
        <v>13</v>
      </c>
      <c r="C50" s="7">
        <f>SUM('3d.m.'!C56)</f>
        <v>0</v>
      </c>
      <c r="D50" s="7">
        <f>SUM('3d.m.'!D56)</f>
        <v>0</v>
      </c>
      <c r="E50" s="768"/>
    </row>
    <row r="51" spans="1:5" ht="12">
      <c r="A51" s="7">
        <v>1762</v>
      </c>
      <c r="B51" s="7" t="s">
        <v>830</v>
      </c>
      <c r="C51" s="7">
        <f>SUM('3d.m.'!C57)</f>
        <v>0</v>
      </c>
      <c r="D51" s="7">
        <f>SUM('3d.m.'!D57)</f>
        <v>0</v>
      </c>
      <c r="E51" s="768"/>
    </row>
    <row r="52" spans="1:5" ht="12">
      <c r="A52" s="10">
        <v>1763</v>
      </c>
      <c r="B52" s="10" t="s">
        <v>831</v>
      </c>
      <c r="C52" s="7">
        <f>SUM('3d.m.'!C58)</f>
        <v>0</v>
      </c>
      <c r="D52" s="7">
        <f>SUM('3d.m.'!D58)</f>
        <v>0</v>
      </c>
      <c r="E52" s="768"/>
    </row>
    <row r="53" spans="1:5" ht="12">
      <c r="A53" s="10">
        <v>1764</v>
      </c>
      <c r="B53" s="10" t="s">
        <v>35</v>
      </c>
      <c r="C53" s="7">
        <f>SUM('3d.m.'!C59)</f>
        <v>880182</v>
      </c>
      <c r="D53" s="7">
        <f>SUM('3d.m.'!D59)</f>
        <v>942982</v>
      </c>
      <c r="E53" s="768">
        <f t="shared" si="0"/>
        <v>1.0713488801179756</v>
      </c>
    </row>
    <row r="54" spans="1:5" ht="12">
      <c r="A54" s="10">
        <v>1765</v>
      </c>
      <c r="B54" s="10" t="s">
        <v>868</v>
      </c>
      <c r="C54" s="7">
        <f>SUM('3d.m.'!C60)</f>
        <v>0</v>
      </c>
      <c r="D54" s="7">
        <f>SUM('3d.m.'!D60)</f>
        <v>0</v>
      </c>
      <c r="E54" s="768"/>
    </row>
    <row r="55" spans="1:5" ht="12">
      <c r="A55" s="10">
        <v>1766</v>
      </c>
      <c r="B55" s="10" t="s">
        <v>14</v>
      </c>
      <c r="C55" s="7"/>
      <c r="D55" s="7"/>
      <c r="E55" s="768"/>
    </row>
    <row r="56" spans="1:5" ht="12">
      <c r="A56" s="4"/>
      <c r="B56" s="238"/>
      <c r="C56" s="10"/>
      <c r="D56" s="10"/>
      <c r="E56" s="768"/>
    </row>
    <row r="57" spans="1:5" ht="12">
      <c r="A57" s="6">
        <v>1770</v>
      </c>
      <c r="B57" s="32" t="s">
        <v>84</v>
      </c>
      <c r="C57" s="6">
        <f>SUM(C60:C64)-C63</f>
        <v>2355284</v>
      </c>
      <c r="D57" s="6">
        <f>SUM(D60:D64)-D63</f>
        <v>4504274</v>
      </c>
      <c r="E57" s="770">
        <f t="shared" si="0"/>
        <v>1.9124122611116112</v>
      </c>
    </row>
    <row r="58" spans="1:5" ht="12">
      <c r="A58" s="166">
        <v>1771</v>
      </c>
      <c r="B58" s="10" t="s">
        <v>13</v>
      </c>
      <c r="C58" s="6"/>
      <c r="D58" s="6"/>
      <c r="E58" s="768"/>
    </row>
    <row r="59" spans="1:5" ht="12">
      <c r="A59" s="166">
        <v>1772</v>
      </c>
      <c r="B59" s="10" t="s">
        <v>830</v>
      </c>
      <c r="C59" s="6"/>
      <c r="D59" s="6"/>
      <c r="E59" s="768"/>
    </row>
    <row r="60" spans="1:5" ht="12">
      <c r="A60" s="10">
        <v>1773</v>
      </c>
      <c r="B60" s="10" t="s">
        <v>831</v>
      </c>
      <c r="C60" s="7">
        <f>SUM('4.mell.'!C82)</f>
        <v>95000</v>
      </c>
      <c r="D60" s="7">
        <f>SUM('4.mell.'!D82)</f>
        <v>0</v>
      </c>
      <c r="E60" s="768">
        <f t="shared" si="0"/>
        <v>0</v>
      </c>
    </row>
    <row r="61" spans="1:5" ht="12">
      <c r="A61" s="10">
        <v>1774</v>
      </c>
      <c r="B61" s="10" t="s">
        <v>834</v>
      </c>
      <c r="C61" s="7">
        <f>SUM('4.mell.'!C89)</f>
        <v>155000</v>
      </c>
      <c r="D61" s="7">
        <f>SUM('4.mell.'!D89)</f>
        <v>160000</v>
      </c>
      <c r="E61" s="768">
        <f t="shared" si="0"/>
        <v>1.032258064516129</v>
      </c>
    </row>
    <row r="62" spans="1:5" ht="12">
      <c r="A62" s="10">
        <v>1775</v>
      </c>
      <c r="B62" s="10" t="s">
        <v>832</v>
      </c>
      <c r="C62" s="7">
        <f>SUM('4.mell.'!C86)-'4.mell.'!C80</f>
        <v>2075284</v>
      </c>
      <c r="D62" s="7">
        <f>SUM('4.mell.'!D86)-'4.mell.'!D80</f>
        <v>4314274</v>
      </c>
      <c r="E62" s="768">
        <f t="shared" si="0"/>
        <v>2.0788836612241988</v>
      </c>
    </row>
    <row r="63" spans="1:5" ht="12">
      <c r="A63" s="10">
        <v>1776</v>
      </c>
      <c r="B63" s="166" t="s">
        <v>875</v>
      </c>
      <c r="C63" s="174">
        <v>333350</v>
      </c>
      <c r="D63" s="174">
        <v>425966</v>
      </c>
      <c r="E63" s="775">
        <f t="shared" si="0"/>
        <v>1.2778341082945852</v>
      </c>
    </row>
    <row r="64" spans="1:5" ht="12">
      <c r="A64" s="7">
        <v>1777</v>
      </c>
      <c r="B64" s="7" t="s">
        <v>14</v>
      </c>
      <c r="C64" s="7">
        <f>SUM('4.mell.'!C91)</f>
        <v>30000</v>
      </c>
      <c r="D64" s="7">
        <f>SUM('4.mell.'!D91)</f>
        <v>30000</v>
      </c>
      <c r="E64" s="768">
        <f t="shared" si="0"/>
        <v>1</v>
      </c>
    </row>
    <row r="65" spans="1:5" ht="12">
      <c r="A65" s="10"/>
      <c r="B65" s="10"/>
      <c r="C65" s="10"/>
      <c r="D65" s="10"/>
      <c r="E65" s="768"/>
    </row>
    <row r="66" spans="1:5" ht="12">
      <c r="A66" s="6">
        <v>1780</v>
      </c>
      <c r="B66" s="6" t="s">
        <v>85</v>
      </c>
      <c r="C66" s="6">
        <f>SUM(C69:C71)</f>
        <v>548663</v>
      </c>
      <c r="D66" s="6">
        <f>SUM(D69:D71)</f>
        <v>61000</v>
      </c>
      <c r="E66" s="770">
        <f t="shared" si="0"/>
        <v>0.11117935782073878</v>
      </c>
    </row>
    <row r="67" spans="1:5" ht="12">
      <c r="A67" s="166">
        <v>1781</v>
      </c>
      <c r="B67" s="10" t="s">
        <v>13</v>
      </c>
      <c r="C67" s="6"/>
      <c r="D67" s="6"/>
      <c r="E67" s="768"/>
    </row>
    <row r="68" spans="1:5" ht="12">
      <c r="A68" s="166">
        <v>1782</v>
      </c>
      <c r="B68" s="10" t="s">
        <v>830</v>
      </c>
      <c r="C68" s="6"/>
      <c r="D68" s="6"/>
      <c r="E68" s="768"/>
    </row>
    <row r="69" spans="1:5" ht="12">
      <c r="A69" s="10">
        <v>1783</v>
      </c>
      <c r="B69" s="10" t="s">
        <v>831</v>
      </c>
      <c r="C69" s="7">
        <f>SUM('5.mell. '!C40)</f>
        <v>0</v>
      </c>
      <c r="D69" s="7">
        <f>SUM('5.mell. '!D40)</f>
        <v>2000</v>
      </c>
      <c r="E69" s="768"/>
    </row>
    <row r="70" spans="1:5" ht="12">
      <c r="A70" s="10">
        <v>1784</v>
      </c>
      <c r="B70" s="10" t="s">
        <v>834</v>
      </c>
      <c r="C70" s="7">
        <f>SUM('5.mell. '!C41)</f>
        <v>0</v>
      </c>
      <c r="D70" s="7">
        <f>SUM('5.mell. '!D41)</f>
        <v>0</v>
      </c>
      <c r="E70" s="768"/>
    </row>
    <row r="71" spans="1:5" ht="12">
      <c r="A71" s="7">
        <v>1785</v>
      </c>
      <c r="B71" s="10" t="s">
        <v>833</v>
      </c>
      <c r="C71" s="7">
        <f>SUM('5.mell. '!C47)-'5.mell. '!C36</f>
        <v>548663</v>
      </c>
      <c r="D71" s="7">
        <f>SUM('5.mell. '!D47)-'5.mell. '!D36</f>
        <v>59000</v>
      </c>
      <c r="E71" s="768">
        <f t="shared" si="0"/>
        <v>0.10753413297415718</v>
      </c>
    </row>
    <row r="72" spans="1:5" s="29" customFormat="1" ht="12">
      <c r="A72" s="7"/>
      <c r="B72" s="160"/>
      <c r="C72" s="10"/>
      <c r="D72" s="10"/>
      <c r="E72" s="768"/>
    </row>
    <row r="73" spans="1:5" s="34" customFormat="1" ht="13.5" customHeight="1">
      <c r="A73" s="6">
        <v>1801</v>
      </c>
      <c r="B73" s="11" t="s">
        <v>837</v>
      </c>
      <c r="C73" s="6">
        <v>171340</v>
      </c>
      <c r="D73" s="6">
        <v>140000</v>
      </c>
      <c r="E73" s="770">
        <f t="shared" si="0"/>
        <v>0.8170888292284347</v>
      </c>
    </row>
    <row r="74" spans="1:5" s="34" customFormat="1" ht="13.5" customHeight="1">
      <c r="A74" s="6"/>
      <c r="B74" s="11"/>
      <c r="C74" s="6"/>
      <c r="D74" s="6"/>
      <c r="E74" s="768"/>
    </row>
    <row r="75" spans="1:5" s="34" customFormat="1" ht="13.5" customHeight="1">
      <c r="A75" s="6">
        <v>1803</v>
      </c>
      <c r="B75" s="11" t="s">
        <v>248</v>
      </c>
      <c r="C75" s="6"/>
      <c r="D75" s="6">
        <v>15000</v>
      </c>
      <c r="E75" s="768"/>
    </row>
    <row r="76" spans="1:5" ht="12" customHeight="1">
      <c r="A76" s="167"/>
      <c r="B76" s="168"/>
      <c r="C76" s="167"/>
      <c r="D76" s="167"/>
      <c r="E76" s="768"/>
    </row>
    <row r="77" spans="1:5" s="34" customFormat="1" ht="12">
      <c r="A77" s="6">
        <v>1804</v>
      </c>
      <c r="B77" s="11" t="s">
        <v>838</v>
      </c>
      <c r="C77" s="6">
        <v>256808</v>
      </c>
      <c r="D77" s="6">
        <v>200000</v>
      </c>
      <c r="E77" s="770">
        <f aca="true" t="shared" si="1" ref="E77:E137">SUM(D77/C77)</f>
        <v>0.7787919379458584</v>
      </c>
    </row>
    <row r="78" spans="1:5" s="34" customFormat="1" ht="12" customHeight="1">
      <c r="A78" s="6"/>
      <c r="B78" s="11"/>
      <c r="C78" s="167"/>
      <c r="D78" s="167"/>
      <c r="E78" s="768"/>
    </row>
    <row r="79" spans="1:5" s="34" customFormat="1" ht="12">
      <c r="A79" s="6">
        <v>1805</v>
      </c>
      <c r="B79" s="11" t="s">
        <v>839</v>
      </c>
      <c r="C79" s="28">
        <v>65000</v>
      </c>
      <c r="D79" s="28"/>
      <c r="E79" s="768">
        <f t="shared" si="1"/>
        <v>0</v>
      </c>
    </row>
    <row r="80" spans="1:5" s="34" customFormat="1" ht="12" customHeight="1">
      <c r="A80" s="6"/>
      <c r="B80" s="11"/>
      <c r="C80" s="167"/>
      <c r="D80" s="167"/>
      <c r="E80" s="768"/>
    </row>
    <row r="81" spans="1:5" s="34" customFormat="1" ht="12">
      <c r="A81" s="6">
        <v>1806</v>
      </c>
      <c r="B81" s="11" t="s">
        <v>840</v>
      </c>
      <c r="C81" s="28"/>
      <c r="D81" s="28"/>
      <c r="E81" s="768"/>
    </row>
    <row r="82" spans="1:5" s="34" customFormat="1" ht="12">
      <c r="A82" s="6"/>
      <c r="B82" s="11"/>
      <c r="C82" s="28"/>
      <c r="D82" s="779"/>
      <c r="E82" s="768"/>
    </row>
    <row r="83" spans="1:5" s="34" customFormat="1" ht="13.5" customHeight="1">
      <c r="A83" s="6">
        <v>1810</v>
      </c>
      <c r="B83" s="6" t="s">
        <v>841</v>
      </c>
      <c r="C83" s="6">
        <f>SUM(C77+C79+C81+C73)</f>
        <v>493148</v>
      </c>
      <c r="D83" s="780">
        <f>SUM(D77+D79+D81+D73+D75)</f>
        <v>355000</v>
      </c>
      <c r="E83" s="770">
        <f t="shared" si="1"/>
        <v>0.7198650303762765</v>
      </c>
    </row>
    <row r="84" spans="1:5" s="34" customFormat="1" ht="8.25" customHeight="1">
      <c r="A84" s="28"/>
      <c r="B84" s="28"/>
      <c r="C84" s="28"/>
      <c r="D84" s="779"/>
      <c r="E84" s="768"/>
    </row>
    <row r="85" spans="1:5" s="34" customFormat="1" ht="12">
      <c r="A85" s="6">
        <v>1811</v>
      </c>
      <c r="B85" s="6" t="s">
        <v>842</v>
      </c>
      <c r="C85" s="6"/>
      <c r="D85" s="780"/>
      <c r="E85" s="768"/>
    </row>
    <row r="86" spans="1:5" s="34" customFormat="1" ht="12">
      <c r="A86" s="28"/>
      <c r="B86" s="6"/>
      <c r="C86" s="28"/>
      <c r="D86" s="779"/>
      <c r="E86" s="768"/>
    </row>
    <row r="87" spans="1:5" s="34" customFormat="1" ht="12">
      <c r="A87" s="167">
        <v>1812</v>
      </c>
      <c r="B87" s="168" t="s">
        <v>1008</v>
      </c>
      <c r="C87" s="28">
        <f>SUM('6.mell. '!C12)</f>
        <v>40591</v>
      </c>
      <c r="D87" s="478">
        <f>SUM('6.mell. '!D12)</f>
        <v>59775</v>
      </c>
      <c r="E87" s="770">
        <f t="shared" si="1"/>
        <v>1.4726170826045182</v>
      </c>
    </row>
    <row r="88" spans="1:5" s="34" customFormat="1" ht="12">
      <c r="A88" s="167">
        <v>1813</v>
      </c>
      <c r="B88" s="168" t="s">
        <v>1010</v>
      </c>
      <c r="C88" s="28">
        <f>SUM(C89:C90)</f>
        <v>167268</v>
      </c>
      <c r="D88" s="779">
        <f>SUM(D89:D90)</f>
        <v>57016</v>
      </c>
      <c r="E88" s="770">
        <f t="shared" si="1"/>
        <v>0.34086615491307365</v>
      </c>
    </row>
    <row r="89" spans="1:5" s="34" customFormat="1" ht="12">
      <c r="A89" s="174">
        <v>1814</v>
      </c>
      <c r="B89" s="174" t="s">
        <v>224</v>
      </c>
      <c r="C89" s="174">
        <f>SUM('6.mell. '!C17+'6.mell. '!C18)</f>
        <v>10500</v>
      </c>
      <c r="D89" s="781">
        <f>SUM('6.mell. '!D14)</f>
        <v>57016</v>
      </c>
      <c r="E89" s="768">
        <f t="shared" si="1"/>
        <v>5.430095238095238</v>
      </c>
    </row>
    <row r="90" spans="1:5" s="34" customFormat="1" ht="12">
      <c r="A90" s="174">
        <v>1815</v>
      </c>
      <c r="B90" s="174" t="s">
        <v>225</v>
      </c>
      <c r="C90" s="174">
        <f>SUM('6.mell. '!C19+'6.mell. '!C20+'6.mell. '!C21)</f>
        <v>156768</v>
      </c>
      <c r="D90" s="780"/>
      <c r="E90" s="768">
        <f t="shared" si="1"/>
        <v>0</v>
      </c>
    </row>
    <row r="91" spans="1:5" s="34" customFormat="1" ht="12">
      <c r="A91" s="28">
        <v>1816</v>
      </c>
      <c r="B91" s="167" t="s">
        <v>618</v>
      </c>
      <c r="C91" s="167">
        <f>SUM(C87+C88)</f>
        <v>207859</v>
      </c>
      <c r="D91" s="782">
        <f>SUM(D87+D88)</f>
        <v>116791</v>
      </c>
      <c r="E91" s="770">
        <f>SUM(D91/C91)</f>
        <v>0.5618760794577093</v>
      </c>
    </row>
    <row r="92" spans="1:5" ht="12">
      <c r="A92" s="8"/>
      <c r="B92" s="8"/>
      <c r="C92" s="631"/>
      <c r="D92" s="169"/>
      <c r="E92" s="768"/>
    </row>
    <row r="93" spans="1:5" s="38" customFormat="1" ht="13.5" customHeight="1">
      <c r="A93" s="37"/>
      <c r="B93" s="37" t="s">
        <v>588</v>
      </c>
      <c r="C93" s="475"/>
      <c r="D93" s="37"/>
      <c r="E93" s="768"/>
    </row>
    <row r="94" spans="1:5" s="29" customFormat="1" ht="12" customHeight="1">
      <c r="A94" s="7">
        <v>1821</v>
      </c>
      <c r="B94" s="10" t="s">
        <v>13</v>
      </c>
      <c r="C94" s="298">
        <f>SUM(C12+C29+C40+C50)</f>
        <v>1307498</v>
      </c>
      <c r="D94" s="8">
        <f>SUM(D12+D29+D40+D50)</f>
        <v>1137077</v>
      </c>
      <c r="E94" s="768">
        <f t="shared" si="1"/>
        <v>0.869658691638534</v>
      </c>
    </row>
    <row r="95" spans="1:5" s="29" customFormat="1" ht="12" customHeight="1">
      <c r="A95" s="7">
        <v>1822</v>
      </c>
      <c r="B95" s="10" t="s">
        <v>830</v>
      </c>
      <c r="C95" s="298">
        <f>SUM(C13+C30+C41+C51)</f>
        <v>335426</v>
      </c>
      <c r="D95" s="7">
        <f>SUM(D13+D30+D41+D51)</f>
        <v>280307</v>
      </c>
      <c r="E95" s="768">
        <f t="shared" si="1"/>
        <v>0.8356746346437068</v>
      </c>
    </row>
    <row r="96" spans="1:5" s="29" customFormat="1" ht="12">
      <c r="A96" s="632">
        <v>1823</v>
      </c>
      <c r="B96" s="10" t="s">
        <v>831</v>
      </c>
      <c r="C96" s="675">
        <f>SUM(C14+C31+C42+C52+C60+C69+C73+C77+C81)</f>
        <v>4260140</v>
      </c>
      <c r="D96" s="7">
        <f>SUM(D14+D31+D42+D52+D60+D69+D73+D77+D81)</f>
        <v>3604892</v>
      </c>
      <c r="E96" s="768">
        <f t="shared" si="1"/>
        <v>0.8461909702498039</v>
      </c>
    </row>
    <row r="97" spans="1:5" s="29" customFormat="1" ht="12">
      <c r="A97" s="7">
        <v>1824</v>
      </c>
      <c r="B97" s="10" t="s">
        <v>35</v>
      </c>
      <c r="C97" s="679">
        <f>SUM(C15+C32+C43+C53)</f>
        <v>1050544</v>
      </c>
      <c r="D97" s="680">
        <f>SUM(D15+D32+D43+D53)</f>
        <v>1095982</v>
      </c>
      <c r="E97" s="768">
        <f t="shared" si="1"/>
        <v>1.0432518771227097</v>
      </c>
    </row>
    <row r="98" spans="1:5" s="29" customFormat="1" ht="12">
      <c r="A98" s="7">
        <v>1825</v>
      </c>
      <c r="B98" s="10" t="s">
        <v>868</v>
      </c>
      <c r="C98" s="8">
        <f>SUM(C16+C33+C44+C54)</f>
        <v>3500</v>
      </c>
      <c r="D98" s="8">
        <f>SUM(D16+D33+D44+D54)</f>
        <v>3500</v>
      </c>
      <c r="E98" s="768">
        <f t="shared" si="1"/>
        <v>1</v>
      </c>
    </row>
    <row r="99" spans="1:5" s="29" customFormat="1" ht="12">
      <c r="A99" s="7">
        <v>1826</v>
      </c>
      <c r="B99" s="10" t="s">
        <v>210</v>
      </c>
      <c r="C99" s="8">
        <f>SUM(C45)</f>
        <v>172860</v>
      </c>
      <c r="D99" s="8">
        <f>SUM(D45)</f>
        <v>101664</v>
      </c>
      <c r="E99" s="768">
        <f t="shared" si="1"/>
        <v>0.5881291218326969</v>
      </c>
    </row>
    <row r="100" spans="1:5" s="29" customFormat="1" ht="12">
      <c r="A100" s="7">
        <v>1827</v>
      </c>
      <c r="B100" s="10" t="s">
        <v>616</v>
      </c>
      <c r="C100" s="8">
        <f>SUM(C87)</f>
        <v>40591</v>
      </c>
      <c r="D100" s="8">
        <f>SUM(D87)</f>
        <v>59775</v>
      </c>
      <c r="E100" s="768">
        <f t="shared" si="1"/>
        <v>1.4726170826045182</v>
      </c>
    </row>
    <row r="101" spans="1:5" s="29" customFormat="1" ht="12.75" thickBot="1">
      <c r="A101" s="268">
        <v>1828</v>
      </c>
      <c r="B101" s="268" t="s">
        <v>617</v>
      </c>
      <c r="C101" s="268">
        <f>SUM(C89)</f>
        <v>10500</v>
      </c>
      <c r="D101" s="268">
        <f>SUM(D89)</f>
        <v>57016</v>
      </c>
      <c r="E101" s="772"/>
    </row>
    <row r="102" spans="1:5" s="29" customFormat="1" ht="17.25" customHeight="1" thickBot="1">
      <c r="A102" s="677">
        <v>1820</v>
      </c>
      <c r="B102" s="677" t="s">
        <v>533</v>
      </c>
      <c r="C102" s="677">
        <f>SUM(C94:C101)</f>
        <v>7181059</v>
      </c>
      <c r="D102" s="677">
        <f>SUM(D94:D101)</f>
        <v>6340213</v>
      </c>
      <c r="E102" s="774">
        <f t="shared" si="1"/>
        <v>0.8829077995320745</v>
      </c>
    </row>
    <row r="103" spans="1:5" s="29" customFormat="1" ht="12">
      <c r="A103" s="168"/>
      <c r="B103" s="168"/>
      <c r="C103" s="168"/>
      <c r="D103" s="168"/>
      <c r="E103" s="771"/>
    </row>
    <row r="104" spans="1:5" s="29" customFormat="1" ht="12">
      <c r="A104" s="7"/>
      <c r="B104" s="269" t="s">
        <v>589</v>
      </c>
      <c r="C104" s="167"/>
      <c r="D104" s="167"/>
      <c r="E104" s="768"/>
    </row>
    <row r="105" spans="1:5" s="29" customFormat="1" ht="12">
      <c r="A105" s="7">
        <v>1831</v>
      </c>
      <c r="B105" s="10" t="s">
        <v>832</v>
      </c>
      <c r="C105" s="8">
        <f>SUM(C62+C20)</f>
        <v>2210284</v>
      </c>
      <c r="D105" s="8">
        <f>SUM(D62+D20)</f>
        <v>4314274</v>
      </c>
      <c r="E105" s="768">
        <f t="shared" si="1"/>
        <v>1.9519093473960811</v>
      </c>
    </row>
    <row r="106" spans="1:5" s="29" customFormat="1" ht="12">
      <c r="A106" s="7">
        <v>1832</v>
      </c>
      <c r="B106" s="10" t="s">
        <v>833</v>
      </c>
      <c r="C106" s="8">
        <f>SUM(C71+C34+C17+C23)</f>
        <v>693905</v>
      </c>
      <c r="D106" s="8">
        <f>SUM(D71+D34+D17+D23)</f>
        <v>201742</v>
      </c>
      <c r="E106" s="768">
        <f t="shared" si="1"/>
        <v>0.29073432242165714</v>
      </c>
    </row>
    <row r="107" spans="1:5" s="29" customFormat="1" ht="12">
      <c r="A107" s="7">
        <v>1833</v>
      </c>
      <c r="B107" s="10" t="s">
        <v>834</v>
      </c>
      <c r="C107" s="7">
        <f>SUM(C79+C48+C61)</f>
        <v>720000</v>
      </c>
      <c r="D107" s="7">
        <f>SUM(D79+D48+D61)</f>
        <v>860000</v>
      </c>
      <c r="E107" s="768">
        <f t="shared" si="1"/>
        <v>1.1944444444444444</v>
      </c>
    </row>
    <row r="108" spans="1:5" s="29" customFormat="1" ht="12">
      <c r="A108" s="7">
        <v>1834</v>
      </c>
      <c r="B108" s="10" t="s">
        <v>753</v>
      </c>
      <c r="C108" s="166">
        <f>SUM(C18+C75+C64)</f>
        <v>55000</v>
      </c>
      <c r="D108" s="166">
        <f>SUM(D18+D75+D64)</f>
        <v>45000</v>
      </c>
      <c r="E108" s="768">
        <f t="shared" si="1"/>
        <v>0.8181818181818182</v>
      </c>
    </row>
    <row r="109" spans="1:5" s="29" customFormat="1" ht="12">
      <c r="A109" s="7">
        <v>1835</v>
      </c>
      <c r="B109" s="10" t="s">
        <v>616</v>
      </c>
      <c r="C109" s="8"/>
      <c r="D109" s="8"/>
      <c r="E109" s="768"/>
    </row>
    <row r="110" spans="1:5" s="29" customFormat="1" ht="12.75" thickBot="1">
      <c r="A110" s="268">
        <v>1836</v>
      </c>
      <c r="B110" s="268" t="s">
        <v>619</v>
      </c>
      <c r="C110" s="268">
        <f>SUM(C90)</f>
        <v>156768</v>
      </c>
      <c r="D110" s="268">
        <f>SUM(D90)</f>
        <v>0</v>
      </c>
      <c r="E110" s="772">
        <f t="shared" si="1"/>
        <v>0</v>
      </c>
    </row>
    <row r="111" spans="1:5" s="29" customFormat="1" ht="18.75" customHeight="1" thickBot="1">
      <c r="A111" s="474">
        <v>1830</v>
      </c>
      <c r="B111" s="474" t="s">
        <v>590</v>
      </c>
      <c r="C111" s="676">
        <f>SUM(C105:C110)</f>
        <v>3835957</v>
      </c>
      <c r="D111" s="676">
        <f>SUM(D105:D110)</f>
        <v>5421016</v>
      </c>
      <c r="E111" s="774">
        <f t="shared" si="1"/>
        <v>1.413210836304995</v>
      </c>
    </row>
    <row r="112" spans="1:5" s="29" customFormat="1" ht="12">
      <c r="A112" s="168"/>
      <c r="B112" s="166"/>
      <c r="C112" s="682"/>
      <c r="D112" s="682"/>
      <c r="E112" s="771"/>
    </row>
    <row r="113" spans="1:5" s="29" customFormat="1" ht="12">
      <c r="A113" s="174">
        <v>1841</v>
      </c>
      <c r="B113" s="366" t="s">
        <v>620</v>
      </c>
      <c r="C113" s="168"/>
      <c r="D113" s="168"/>
      <c r="E113" s="768"/>
    </row>
    <row r="114" spans="1:5" s="29" customFormat="1" ht="12">
      <c r="A114" s="174">
        <v>1842</v>
      </c>
      <c r="B114" s="360" t="s">
        <v>621</v>
      </c>
      <c r="C114" s="168"/>
      <c r="D114" s="168"/>
      <c r="E114" s="768"/>
    </row>
    <row r="115" spans="1:5" s="29" customFormat="1" ht="12">
      <c r="A115" s="174">
        <v>1843</v>
      </c>
      <c r="B115" s="360" t="s">
        <v>540</v>
      </c>
      <c r="C115" s="168"/>
      <c r="D115" s="168"/>
      <c r="E115" s="768"/>
    </row>
    <row r="116" spans="1:5" s="29" customFormat="1" ht="12">
      <c r="A116" s="174">
        <v>1844</v>
      </c>
      <c r="B116" s="360" t="s">
        <v>595</v>
      </c>
      <c r="C116" s="168">
        <f>SUM(C117:C121)</f>
        <v>11627923</v>
      </c>
      <c r="D116" s="168">
        <f>SUM(D117:D121)</f>
        <v>8064184</v>
      </c>
      <c r="E116" s="770">
        <f t="shared" si="1"/>
        <v>0.6935188683309994</v>
      </c>
    </row>
    <row r="117" spans="1:5" s="29" customFormat="1" ht="12">
      <c r="A117" s="174">
        <v>1845</v>
      </c>
      <c r="B117" s="166" t="s">
        <v>27</v>
      </c>
      <c r="C117" s="166">
        <f>SUM('2.mell'!C859)</f>
        <v>4515830</v>
      </c>
      <c r="D117" s="166">
        <f>SUM('2.mell'!D859)</f>
        <v>2911182</v>
      </c>
      <c r="E117" s="768">
        <f t="shared" si="1"/>
        <v>0.644661557233111</v>
      </c>
    </row>
    <row r="118" spans="1:5" s="29" customFormat="1" ht="12">
      <c r="A118" s="174">
        <v>1846</v>
      </c>
      <c r="B118" s="174" t="s">
        <v>28</v>
      </c>
      <c r="C118" s="166">
        <f>SUM('2.mell'!C860)</f>
        <v>229992</v>
      </c>
      <c r="D118" s="166">
        <f>SUM('2.mell'!D860)</f>
        <v>212923</v>
      </c>
      <c r="E118" s="768">
        <f t="shared" si="1"/>
        <v>0.9257843751086995</v>
      </c>
    </row>
    <row r="119" spans="1:5" s="29" customFormat="1" ht="12">
      <c r="A119" s="174">
        <v>1847</v>
      </c>
      <c r="B119" s="166" t="s">
        <v>1028</v>
      </c>
      <c r="C119" s="166">
        <f>SUM('2.mell'!C862)</f>
        <v>4792922</v>
      </c>
      <c r="D119" s="166">
        <f>SUM('2.mell'!D862)</f>
        <v>3124105</v>
      </c>
      <c r="E119" s="768">
        <f t="shared" si="1"/>
        <v>0.6518163658828581</v>
      </c>
    </row>
    <row r="120" spans="1:5" s="29" customFormat="1" ht="12">
      <c r="A120" s="174">
        <v>1848</v>
      </c>
      <c r="B120" s="166" t="s">
        <v>591</v>
      </c>
      <c r="C120" s="166">
        <f>SUM('1b.mell '!C164)</f>
        <v>211527</v>
      </c>
      <c r="D120" s="166">
        <f>SUM('1b.mell '!D164)</f>
        <v>244410</v>
      </c>
      <c r="E120" s="768">
        <f t="shared" si="1"/>
        <v>1.1554553319434397</v>
      </c>
    </row>
    <row r="121" spans="1:5" s="29" customFormat="1" ht="12.75" thickBot="1">
      <c r="A121" s="473">
        <v>1849</v>
      </c>
      <c r="B121" s="166" t="s">
        <v>217</v>
      </c>
      <c r="C121" s="473">
        <f>SUM('1b.mell '!C149)</f>
        <v>1877652</v>
      </c>
      <c r="D121" s="473">
        <f>SUM('1b.mell '!D149)</f>
        <v>1571564</v>
      </c>
      <c r="E121" s="772">
        <f t="shared" si="1"/>
        <v>0.8369836370104791</v>
      </c>
    </row>
    <row r="122" spans="1:5" s="29" customFormat="1" ht="18.75" customHeight="1" thickBot="1">
      <c r="A122" s="266">
        <v>1840</v>
      </c>
      <c r="B122" s="474" t="s">
        <v>536</v>
      </c>
      <c r="C122" s="677">
        <f>SUM(C116)</f>
        <v>11627923</v>
      </c>
      <c r="D122" s="677">
        <f>SUM(D116)</f>
        <v>8064184</v>
      </c>
      <c r="E122" s="774">
        <f t="shared" si="1"/>
        <v>0.6935188683309994</v>
      </c>
    </row>
    <row r="123" spans="1:5" s="29" customFormat="1" ht="12">
      <c r="A123" s="681"/>
      <c r="B123" s="681"/>
      <c r="C123" s="681"/>
      <c r="D123" s="681"/>
      <c r="E123" s="771"/>
    </row>
    <row r="124" spans="1:5" s="29" customFormat="1" ht="12">
      <c r="A124" s="168">
        <v>1851</v>
      </c>
      <c r="B124" s="354" t="s">
        <v>620</v>
      </c>
      <c r="C124" s="168">
        <v>628666</v>
      </c>
      <c r="D124" s="168">
        <v>630860</v>
      </c>
      <c r="E124" s="770">
        <f t="shared" si="1"/>
        <v>1.0034899294697026</v>
      </c>
    </row>
    <row r="125" spans="1:5" s="29" customFormat="1" ht="12">
      <c r="A125" s="167">
        <v>1852</v>
      </c>
      <c r="B125" s="367" t="s">
        <v>622</v>
      </c>
      <c r="C125" s="168">
        <f>SUM(C126:C130)</f>
        <v>27057</v>
      </c>
      <c r="D125" s="168">
        <f>SUM(D126:D130)</f>
        <v>56371</v>
      </c>
      <c r="E125" s="770">
        <f t="shared" si="1"/>
        <v>2.0834164911113575</v>
      </c>
    </row>
    <row r="126" spans="1:5" s="29" customFormat="1" ht="12">
      <c r="A126" s="174">
        <v>1853</v>
      </c>
      <c r="B126" s="180" t="s">
        <v>836</v>
      </c>
      <c r="C126" s="166">
        <v>3520</v>
      </c>
      <c r="D126" s="166">
        <v>3520</v>
      </c>
      <c r="E126" s="768">
        <f t="shared" si="1"/>
        <v>1</v>
      </c>
    </row>
    <row r="127" spans="1:5" s="29" customFormat="1" ht="12">
      <c r="A127" s="174">
        <v>1854</v>
      </c>
      <c r="B127" s="180" t="s">
        <v>77</v>
      </c>
      <c r="C127" s="166">
        <v>1479</v>
      </c>
      <c r="D127" s="166">
        <v>1479</v>
      </c>
      <c r="E127" s="768">
        <f t="shared" si="1"/>
        <v>1</v>
      </c>
    </row>
    <row r="128" spans="1:5" s="29" customFormat="1" ht="12">
      <c r="A128" s="174">
        <v>1855</v>
      </c>
      <c r="B128" s="180" t="s">
        <v>229</v>
      </c>
      <c r="C128" s="166">
        <v>12127</v>
      </c>
      <c r="D128" s="166">
        <v>12127</v>
      </c>
      <c r="E128" s="768">
        <f t="shared" si="1"/>
        <v>1</v>
      </c>
    </row>
    <row r="129" spans="1:5" s="29" customFormat="1" ht="12">
      <c r="A129" s="174">
        <v>1856</v>
      </c>
      <c r="B129" s="7" t="s">
        <v>835</v>
      </c>
      <c r="C129" s="174">
        <v>9931</v>
      </c>
      <c r="D129" s="174">
        <v>9931</v>
      </c>
      <c r="E129" s="768">
        <f t="shared" si="1"/>
        <v>1</v>
      </c>
    </row>
    <row r="130" spans="1:5" s="29" customFormat="1" ht="12">
      <c r="A130" s="174">
        <v>1857</v>
      </c>
      <c r="B130" s="7" t="s">
        <v>249</v>
      </c>
      <c r="C130" s="174"/>
      <c r="D130" s="174">
        <v>29314</v>
      </c>
      <c r="E130" s="768"/>
    </row>
    <row r="131" spans="1:5" s="29" customFormat="1" ht="12">
      <c r="A131" s="174">
        <v>1861</v>
      </c>
      <c r="B131" s="360" t="s">
        <v>540</v>
      </c>
      <c r="C131" s="168"/>
      <c r="D131" s="168"/>
      <c r="E131" s="768"/>
    </row>
    <row r="132" spans="1:5" s="29" customFormat="1" ht="12">
      <c r="A132" s="174">
        <v>1862</v>
      </c>
      <c r="B132" s="360" t="s">
        <v>595</v>
      </c>
      <c r="C132" s="169">
        <f>SUM(C133:C134)</f>
        <v>280242</v>
      </c>
      <c r="D132" s="169">
        <f>SUM(D133:D134)</f>
        <v>142742</v>
      </c>
      <c r="E132" s="770">
        <f t="shared" si="1"/>
        <v>0.5093526309404015</v>
      </c>
    </row>
    <row r="133" spans="1:5" s="29" customFormat="1" ht="12">
      <c r="A133" s="174">
        <v>1863</v>
      </c>
      <c r="B133" s="166" t="s">
        <v>71</v>
      </c>
      <c r="C133" s="174">
        <f>SUM('1b.mell '!C167)</f>
        <v>15000</v>
      </c>
      <c r="D133" s="174">
        <f>SUM('1b.mell '!D167)</f>
        <v>20500</v>
      </c>
      <c r="E133" s="768">
        <f t="shared" si="1"/>
        <v>1.3666666666666667</v>
      </c>
    </row>
    <row r="134" spans="1:5" s="29" customFormat="1" ht="12.75" thickBot="1">
      <c r="A134" s="473">
        <v>1864</v>
      </c>
      <c r="B134" s="166" t="s">
        <v>217</v>
      </c>
      <c r="C134" s="178">
        <f>SUM('1b.mell '!C152)</f>
        <v>265242</v>
      </c>
      <c r="D134" s="178">
        <f>SUM('1b.mell '!D152)</f>
        <v>122242</v>
      </c>
      <c r="E134" s="772">
        <f t="shared" si="1"/>
        <v>0.46086969635276465</v>
      </c>
    </row>
    <row r="135" spans="1:5" s="29" customFormat="1" ht="18.75" customHeight="1" thickBot="1">
      <c r="A135" s="676">
        <v>1865</v>
      </c>
      <c r="B135" s="474" t="s">
        <v>543</v>
      </c>
      <c r="C135" s="677">
        <f>SUM(C124+C125+C132)</f>
        <v>935965</v>
      </c>
      <c r="D135" s="677">
        <f>SUM(D124+D125+D132)</f>
        <v>829973</v>
      </c>
      <c r="E135" s="774">
        <f t="shared" si="1"/>
        <v>0.8867564492261997</v>
      </c>
    </row>
    <row r="136" spans="1:5" s="29" customFormat="1" ht="12.75" thickBot="1">
      <c r="A136" s="456"/>
      <c r="B136" s="473"/>
      <c r="C136" s="473"/>
      <c r="D136" s="473"/>
      <c r="E136" s="773"/>
    </row>
    <row r="137" spans="1:5" s="29" customFormat="1" ht="13.5" thickBot="1">
      <c r="A137" s="266">
        <v>1870</v>
      </c>
      <c r="B137" s="472" t="s">
        <v>592</v>
      </c>
      <c r="C137" s="266">
        <f>SUM(C135+C122+C111+C102)</f>
        <v>23580904</v>
      </c>
      <c r="D137" s="266">
        <f>SUM(D135+D122+D111+D102)</f>
        <v>20655386</v>
      </c>
      <c r="E137" s="563">
        <f t="shared" si="1"/>
        <v>0.8759369869789555</v>
      </c>
    </row>
    <row r="138" spans="1:5" s="29" customFormat="1" ht="12.75" thickBot="1">
      <c r="A138" s="163"/>
      <c r="B138" s="471"/>
      <c r="C138" s="236"/>
      <c r="D138" s="236"/>
      <c r="E138" s="773"/>
    </row>
    <row r="139" spans="1:5" ht="7.5" customHeight="1">
      <c r="A139" s="11"/>
      <c r="B139" s="139"/>
      <c r="C139" s="139"/>
      <c r="D139" s="139"/>
      <c r="E139" s="771"/>
    </row>
    <row r="140" spans="1:5" s="41" customFormat="1" ht="12" customHeight="1">
      <c r="A140" s="19"/>
      <c r="B140" s="40" t="s">
        <v>82</v>
      </c>
      <c r="C140" s="40"/>
      <c r="D140" s="40"/>
      <c r="E140" s="768"/>
    </row>
    <row r="141" spans="1:5" s="41" customFormat="1" ht="9" customHeight="1">
      <c r="A141" s="19"/>
      <c r="B141" s="40"/>
      <c r="C141" s="40"/>
      <c r="D141" s="40"/>
      <c r="E141" s="768"/>
    </row>
    <row r="142" spans="1:5" s="41" customFormat="1" ht="12" customHeight="1">
      <c r="A142" s="19"/>
      <c r="B142" s="206" t="s">
        <v>588</v>
      </c>
      <c r="C142" s="40"/>
      <c r="D142" s="40"/>
      <c r="E142" s="768"/>
    </row>
    <row r="143" spans="1:5" s="29" customFormat="1" ht="12">
      <c r="A143" s="7">
        <v>1911</v>
      </c>
      <c r="B143" s="10" t="s">
        <v>13</v>
      </c>
      <c r="C143" s="7">
        <f>SUM('2.mell'!C864)</f>
        <v>2960979</v>
      </c>
      <c r="D143" s="7">
        <f>SUM('2.mell'!D864)</f>
        <v>1464592</v>
      </c>
      <c r="E143" s="768">
        <f aca="true" t="shared" si="2" ref="E143:E187">SUM(D143/C143)</f>
        <v>0.49463099873386474</v>
      </c>
    </row>
    <row r="144" spans="1:5" s="29" customFormat="1" ht="12">
      <c r="A144" s="7">
        <v>1912</v>
      </c>
      <c r="B144" s="10" t="s">
        <v>830</v>
      </c>
      <c r="C144" s="7">
        <f>SUM('2.mell'!C865)</f>
        <v>776566</v>
      </c>
      <c r="D144" s="7">
        <f>SUM('2.mell'!D865)</f>
        <v>385319</v>
      </c>
      <c r="E144" s="768">
        <f t="shared" si="2"/>
        <v>0.49618319627694235</v>
      </c>
    </row>
    <row r="145" spans="1:5" s="29" customFormat="1" ht="12">
      <c r="A145" s="7">
        <v>1913</v>
      </c>
      <c r="B145" s="7" t="s">
        <v>831</v>
      </c>
      <c r="C145" s="7">
        <f>SUM('2.mell'!C866)</f>
        <v>1526364</v>
      </c>
      <c r="D145" s="7">
        <f>SUM('2.mell'!D866)</f>
        <v>1664589</v>
      </c>
      <c r="E145" s="768">
        <f t="shared" si="2"/>
        <v>1.0905583465018829</v>
      </c>
    </row>
    <row r="146" spans="1:5" s="39" customFormat="1" ht="12">
      <c r="A146" s="263">
        <v>1914</v>
      </c>
      <c r="B146" s="33" t="s">
        <v>977</v>
      </c>
      <c r="C146" s="7">
        <f>SUM('2.mell'!C867)</f>
        <v>0</v>
      </c>
      <c r="D146" s="7">
        <f>SUM('2.mell'!D867)</f>
        <v>0</v>
      </c>
      <c r="E146" s="768"/>
    </row>
    <row r="147" spans="1:5" s="39" customFormat="1" ht="12">
      <c r="A147" s="263">
        <v>1915</v>
      </c>
      <c r="B147" s="10" t="s">
        <v>35</v>
      </c>
      <c r="C147" s="7">
        <f>SUM('2.mell'!C867)</f>
        <v>0</v>
      </c>
      <c r="D147" s="7">
        <f>SUM('2.mell'!D867)</f>
        <v>0</v>
      </c>
      <c r="E147" s="768"/>
    </row>
    <row r="148" spans="1:5" s="29" customFormat="1" ht="12">
      <c r="A148" s="7">
        <v>1916</v>
      </c>
      <c r="B148" s="10" t="s">
        <v>868</v>
      </c>
      <c r="C148" s="7">
        <f>SUM('2.mell'!C868)</f>
        <v>0</v>
      </c>
      <c r="D148" s="7">
        <f>SUM('2.mell'!D868)</f>
        <v>0</v>
      </c>
      <c r="E148" s="768"/>
    </row>
    <row r="149" spans="1:5" s="29" customFormat="1" ht="12">
      <c r="A149" s="167">
        <v>1910</v>
      </c>
      <c r="B149" s="168" t="s">
        <v>533</v>
      </c>
      <c r="C149" s="167">
        <f>SUM(C143:C148)</f>
        <v>5263909</v>
      </c>
      <c r="D149" s="167">
        <f>SUM(D143:D148)</f>
        <v>3514500</v>
      </c>
      <c r="E149" s="770">
        <f t="shared" si="2"/>
        <v>0.6676597182816041</v>
      </c>
    </row>
    <row r="150" spans="1:5" s="29" customFormat="1" ht="12">
      <c r="A150" s="7"/>
      <c r="B150" s="262" t="s">
        <v>589</v>
      </c>
      <c r="C150" s="167"/>
      <c r="D150" s="167"/>
      <c r="E150" s="768"/>
    </row>
    <row r="151" spans="1:5" s="29" customFormat="1" ht="12">
      <c r="A151" s="7">
        <v>1921</v>
      </c>
      <c r="B151" s="10" t="s">
        <v>832</v>
      </c>
      <c r="C151" s="7">
        <f>SUM('2.mell'!C870)</f>
        <v>508</v>
      </c>
      <c r="D151" s="7">
        <f>SUM('2.mell'!D870)</f>
        <v>0</v>
      </c>
      <c r="E151" s="768">
        <f t="shared" si="2"/>
        <v>0</v>
      </c>
    </row>
    <row r="152" spans="1:5" s="29" customFormat="1" ht="12">
      <c r="A152" s="7">
        <v>1922</v>
      </c>
      <c r="B152" s="10" t="s">
        <v>833</v>
      </c>
      <c r="C152" s="7">
        <f>SUM('2.mell'!C871)</f>
        <v>1281</v>
      </c>
      <c r="D152" s="7">
        <f>SUM('2.mell'!D871)</f>
        <v>0</v>
      </c>
      <c r="E152" s="768">
        <f t="shared" si="2"/>
        <v>0</v>
      </c>
    </row>
    <row r="153" spans="1:5" s="29" customFormat="1" ht="12">
      <c r="A153" s="7">
        <v>1923</v>
      </c>
      <c r="B153" s="10" t="s">
        <v>834</v>
      </c>
      <c r="C153" s="7"/>
      <c r="D153" s="7"/>
      <c r="E153" s="768"/>
    </row>
    <row r="154" spans="1:5" s="29" customFormat="1" ht="12.75" thickBot="1">
      <c r="A154" s="265">
        <v>1920</v>
      </c>
      <c r="B154" s="265" t="s">
        <v>563</v>
      </c>
      <c r="C154" s="265">
        <f>SUM(C151:C153)</f>
        <v>1789</v>
      </c>
      <c r="D154" s="265">
        <f>SUM(D151:D153)</f>
        <v>0</v>
      </c>
      <c r="E154" s="772">
        <f t="shared" si="2"/>
        <v>0</v>
      </c>
    </row>
    <row r="155" spans="1:5" s="29" customFormat="1" ht="16.5" customHeight="1" thickBot="1">
      <c r="A155" s="266"/>
      <c r="B155" s="474"/>
      <c r="C155" s="266"/>
      <c r="D155" s="266"/>
      <c r="E155" s="563"/>
    </row>
    <row r="156" spans="1:5" s="43" customFormat="1" ht="13.5" thickBot="1">
      <c r="A156" s="42">
        <v>1940</v>
      </c>
      <c r="B156" s="267" t="s">
        <v>226</v>
      </c>
      <c r="C156" s="44">
        <f>SUM(C149+C154)</f>
        <v>5265698</v>
      </c>
      <c r="D156" s="44">
        <f>SUM(D149+D154)</f>
        <v>3514500</v>
      </c>
      <c r="E156" s="563">
        <f t="shared" si="2"/>
        <v>0.6674328835417451</v>
      </c>
    </row>
    <row r="157" spans="1:5" s="43" customFormat="1" ht="12.75">
      <c r="A157" s="261"/>
      <c r="B157" s="1044"/>
      <c r="C157" s="261"/>
      <c r="D157" s="261"/>
      <c r="E157" s="1045"/>
    </row>
    <row r="158" spans="1:5" ht="14.25" customHeight="1">
      <c r="A158" s="19"/>
      <c r="B158" s="19" t="s">
        <v>227</v>
      </c>
      <c r="C158" s="19"/>
      <c r="D158" s="19"/>
      <c r="E158" s="771"/>
    </row>
    <row r="159" spans="1:5" ht="14.25" customHeight="1">
      <c r="A159" s="19"/>
      <c r="B159" s="206" t="s">
        <v>588</v>
      </c>
      <c r="C159" s="40"/>
      <c r="D159" s="40"/>
      <c r="E159" s="768"/>
    </row>
    <row r="160" spans="1:5" ht="12">
      <c r="A160" s="7">
        <v>1951</v>
      </c>
      <c r="B160" s="10" t="s">
        <v>964</v>
      </c>
      <c r="C160" s="10">
        <f aca="true" t="shared" si="3" ref="C160:D162">SUM(C94+C143)</f>
        <v>4268477</v>
      </c>
      <c r="D160" s="10">
        <f t="shared" si="3"/>
        <v>2601669</v>
      </c>
      <c r="E160" s="768">
        <f t="shared" si="2"/>
        <v>0.609507559722121</v>
      </c>
    </row>
    <row r="161" spans="1:5" ht="12">
      <c r="A161" s="7">
        <v>1952</v>
      </c>
      <c r="B161" s="10" t="s">
        <v>68</v>
      </c>
      <c r="C161" s="10">
        <f t="shared" si="3"/>
        <v>1111992</v>
      </c>
      <c r="D161" s="10">
        <f t="shared" si="3"/>
        <v>665626</v>
      </c>
      <c r="E161" s="768">
        <f t="shared" si="2"/>
        <v>0.5985888387686242</v>
      </c>
    </row>
    <row r="162" spans="1:5" ht="12">
      <c r="A162" s="7">
        <v>1953</v>
      </c>
      <c r="B162" s="10" t="s">
        <v>69</v>
      </c>
      <c r="C162" s="10">
        <f t="shared" si="3"/>
        <v>5786504</v>
      </c>
      <c r="D162" s="10">
        <f t="shared" si="3"/>
        <v>5269481</v>
      </c>
      <c r="E162" s="768">
        <f t="shared" si="2"/>
        <v>0.9106501956967454</v>
      </c>
    </row>
    <row r="163" spans="1:5" ht="12">
      <c r="A163" s="7">
        <v>1954</v>
      </c>
      <c r="B163" s="10" t="s">
        <v>751</v>
      </c>
      <c r="C163" s="10">
        <f>SUM(C97+C147)</f>
        <v>1050544</v>
      </c>
      <c r="D163" s="10">
        <f>SUM(D97+D147)</f>
        <v>1095982</v>
      </c>
      <c r="E163" s="768">
        <f t="shared" si="2"/>
        <v>1.0432518771227097</v>
      </c>
    </row>
    <row r="164" spans="1:5" ht="12">
      <c r="A164" s="7">
        <v>1955</v>
      </c>
      <c r="B164" s="10" t="s">
        <v>969</v>
      </c>
      <c r="C164" s="10">
        <f>SUM(C148+C98)</f>
        <v>3500</v>
      </c>
      <c r="D164" s="10">
        <f>SUM(D148+D98)</f>
        <v>3500</v>
      </c>
      <c r="E164" s="768">
        <f t="shared" si="2"/>
        <v>1</v>
      </c>
    </row>
    <row r="165" spans="1:5" ht="12">
      <c r="A165" s="7">
        <v>1956</v>
      </c>
      <c r="B165" s="10" t="s">
        <v>211</v>
      </c>
      <c r="C165" s="10">
        <f>SUM(C45)</f>
        <v>172860</v>
      </c>
      <c r="D165" s="10">
        <f>SUM(D45)</f>
        <v>101664</v>
      </c>
      <c r="E165" s="768">
        <f t="shared" si="2"/>
        <v>0.5881291218326969</v>
      </c>
    </row>
    <row r="166" spans="1:5" ht="12">
      <c r="A166" s="7">
        <v>1957</v>
      </c>
      <c r="B166" s="10" t="s">
        <v>616</v>
      </c>
      <c r="C166" s="10">
        <f>SUM(C100)</f>
        <v>40591</v>
      </c>
      <c r="D166" s="10">
        <f>SUM(D100)</f>
        <v>59775</v>
      </c>
      <c r="E166" s="768">
        <f t="shared" si="2"/>
        <v>1.4726170826045182</v>
      </c>
    </row>
    <row r="167" spans="1:5" ht="12.75" thickBot="1">
      <c r="A167" s="268">
        <v>1958</v>
      </c>
      <c r="B167" s="268" t="s">
        <v>617</v>
      </c>
      <c r="C167" s="268">
        <f>SUM(C101)</f>
        <v>10500</v>
      </c>
      <c r="D167" s="268">
        <f>SUM(D101)</f>
        <v>57016</v>
      </c>
      <c r="E167" s="772"/>
    </row>
    <row r="168" spans="1:5" ht="18" customHeight="1" thickBot="1">
      <c r="A168" s="474">
        <v>1950</v>
      </c>
      <c r="B168" s="474" t="s">
        <v>533</v>
      </c>
      <c r="C168" s="474">
        <f>SUM(C160:C167)</f>
        <v>12444968</v>
      </c>
      <c r="D168" s="474">
        <f>SUM(D160:D167)</f>
        <v>9854713</v>
      </c>
      <c r="E168" s="774">
        <f t="shared" si="2"/>
        <v>0.7918632655383284</v>
      </c>
    </row>
    <row r="169" spans="1:5" ht="12">
      <c r="A169" s="10"/>
      <c r="B169" s="262" t="s">
        <v>589</v>
      </c>
      <c r="C169" s="10"/>
      <c r="D169" s="10"/>
      <c r="E169" s="771"/>
    </row>
    <row r="170" spans="1:5" ht="12">
      <c r="A170" s="7">
        <v>1961</v>
      </c>
      <c r="B170" s="10" t="s">
        <v>832</v>
      </c>
      <c r="C170" s="10">
        <f>SUM(C105+C151)</f>
        <v>2210792</v>
      </c>
      <c r="D170" s="10">
        <f>SUM(D105+D151)</f>
        <v>4314274</v>
      </c>
      <c r="E170" s="768">
        <f t="shared" si="2"/>
        <v>1.951460833945482</v>
      </c>
    </row>
    <row r="171" spans="1:5" ht="12">
      <c r="A171" s="7">
        <v>1962</v>
      </c>
      <c r="B171" s="10" t="s">
        <v>833</v>
      </c>
      <c r="C171" s="10">
        <f>SUM(C106+C152)</f>
        <v>695186</v>
      </c>
      <c r="D171" s="10">
        <f>SUM(D106+D152)</f>
        <v>201742</v>
      </c>
      <c r="E171" s="768">
        <f t="shared" si="2"/>
        <v>0.2901985943330274</v>
      </c>
    </row>
    <row r="172" spans="1:5" ht="12">
      <c r="A172" s="7">
        <v>1963</v>
      </c>
      <c r="B172" s="10" t="s">
        <v>834</v>
      </c>
      <c r="C172" s="10">
        <f>SUM(C153+C107)</f>
        <v>720000</v>
      </c>
      <c r="D172" s="10">
        <f>SUM(D153+D107)</f>
        <v>860000</v>
      </c>
      <c r="E172" s="768">
        <f t="shared" si="2"/>
        <v>1.1944444444444444</v>
      </c>
    </row>
    <row r="173" spans="1:5" ht="12">
      <c r="A173" s="7">
        <v>1964</v>
      </c>
      <c r="B173" s="10" t="s">
        <v>753</v>
      </c>
      <c r="C173" s="10">
        <f>SUM(C108)</f>
        <v>55000</v>
      </c>
      <c r="D173" s="10">
        <f>SUM(D108)</f>
        <v>45000</v>
      </c>
      <c r="E173" s="768">
        <f t="shared" si="2"/>
        <v>0.8181818181818182</v>
      </c>
    </row>
    <row r="174" spans="1:5" ht="12">
      <c r="A174" s="7">
        <v>1965</v>
      </c>
      <c r="B174" s="10" t="s">
        <v>616</v>
      </c>
      <c r="C174" s="10"/>
      <c r="D174" s="10"/>
      <c r="E174" s="768"/>
    </row>
    <row r="175" spans="1:5" ht="12.75" thickBot="1">
      <c r="A175" s="268">
        <v>1966</v>
      </c>
      <c r="B175" s="268" t="s">
        <v>619</v>
      </c>
      <c r="C175" s="268">
        <f>SUM(C110)</f>
        <v>156768</v>
      </c>
      <c r="D175" s="268"/>
      <c r="E175" s="772">
        <f t="shared" si="2"/>
        <v>0</v>
      </c>
    </row>
    <row r="176" spans="1:5" ht="17.25" customHeight="1" thickBot="1">
      <c r="A176" s="474">
        <v>1960</v>
      </c>
      <c r="B176" s="474" t="s">
        <v>563</v>
      </c>
      <c r="C176" s="474">
        <f>SUM(C170:C175)</f>
        <v>3837746</v>
      </c>
      <c r="D176" s="474">
        <f>SUM(D170:D175)</f>
        <v>5421016</v>
      </c>
      <c r="E176" s="774">
        <f t="shared" si="2"/>
        <v>1.412552055294957</v>
      </c>
    </row>
    <row r="177" spans="1:5" ht="12">
      <c r="A177" s="10">
        <v>1971</v>
      </c>
      <c r="B177" s="366" t="s">
        <v>620</v>
      </c>
      <c r="C177" s="166"/>
      <c r="D177" s="166"/>
      <c r="E177" s="771"/>
    </row>
    <row r="178" spans="1:5" ht="12">
      <c r="A178" s="7">
        <v>1972</v>
      </c>
      <c r="B178" s="360" t="s">
        <v>622</v>
      </c>
      <c r="C178" s="166"/>
      <c r="D178" s="166"/>
      <c r="E178" s="768"/>
    </row>
    <row r="179" spans="1:5" ht="12">
      <c r="A179" s="7">
        <v>1973</v>
      </c>
      <c r="B179" s="360" t="s">
        <v>594</v>
      </c>
      <c r="C179" s="166"/>
      <c r="D179" s="166"/>
      <c r="E179" s="768"/>
    </row>
    <row r="180" spans="1:5" ht="12.75" thickBot="1">
      <c r="A180" s="1010">
        <v>1974</v>
      </c>
      <c r="B180" s="1011" t="s">
        <v>595</v>
      </c>
      <c r="C180" s="1010">
        <f>SUM(C116)</f>
        <v>11627923</v>
      </c>
      <c r="D180" s="1010">
        <f>SUM(D116)</f>
        <v>8064184</v>
      </c>
      <c r="E180" s="833">
        <f t="shared" si="2"/>
        <v>0.6935188683309994</v>
      </c>
    </row>
    <row r="181" spans="1:5" ht="17.25" customHeight="1" thickBot="1">
      <c r="A181" s="676">
        <v>1970</v>
      </c>
      <c r="B181" s="474" t="s">
        <v>429</v>
      </c>
      <c r="C181" s="676">
        <f>SUM(C177:C180)</f>
        <v>11627923</v>
      </c>
      <c r="D181" s="676">
        <f>SUM(D177:D180)</f>
        <v>8064184</v>
      </c>
      <c r="E181" s="774">
        <f t="shared" si="2"/>
        <v>0.6935188683309994</v>
      </c>
    </row>
    <row r="182" spans="1:5" ht="12" customHeight="1">
      <c r="A182" s="10">
        <v>1981</v>
      </c>
      <c r="B182" s="366" t="s">
        <v>620</v>
      </c>
      <c r="C182" s="166">
        <f>SUM(C124)</f>
        <v>628666</v>
      </c>
      <c r="D182" s="166">
        <f>SUM(D124)</f>
        <v>630860</v>
      </c>
      <c r="E182" s="771">
        <f t="shared" si="2"/>
        <v>1.0034899294697026</v>
      </c>
    </row>
    <row r="183" spans="1:5" ht="12" customHeight="1">
      <c r="A183" s="7">
        <v>1982</v>
      </c>
      <c r="B183" s="360" t="s">
        <v>622</v>
      </c>
      <c r="C183" s="166">
        <f>SUM(C125)</f>
        <v>27057</v>
      </c>
      <c r="D183" s="166">
        <f>SUM(D125)</f>
        <v>56371</v>
      </c>
      <c r="E183" s="768">
        <f t="shared" si="2"/>
        <v>2.0834164911113575</v>
      </c>
    </row>
    <row r="184" spans="1:5" ht="12" customHeight="1">
      <c r="A184" s="7">
        <v>1984</v>
      </c>
      <c r="B184" s="360" t="s">
        <v>594</v>
      </c>
      <c r="C184" s="166"/>
      <c r="D184" s="166"/>
      <c r="E184" s="768"/>
    </row>
    <row r="185" spans="1:5" ht="12" customHeight="1" thickBot="1">
      <c r="A185" s="1010">
        <v>1985</v>
      </c>
      <c r="B185" s="1011" t="s">
        <v>595</v>
      </c>
      <c r="C185" s="160">
        <f>SUM(C132)</f>
        <v>280242</v>
      </c>
      <c r="D185" s="160">
        <f>SUM(D132)</f>
        <v>142742</v>
      </c>
      <c r="E185" s="833">
        <f t="shared" si="2"/>
        <v>0.5093526309404015</v>
      </c>
    </row>
    <row r="186" spans="1:5" ht="17.25" customHeight="1" thickBot="1">
      <c r="A186" s="676">
        <v>1980</v>
      </c>
      <c r="B186" s="474" t="s">
        <v>428</v>
      </c>
      <c r="C186" s="676">
        <f>SUM(C182:C185)</f>
        <v>935965</v>
      </c>
      <c r="D186" s="676">
        <f>SUM(D182:D185)</f>
        <v>829973</v>
      </c>
      <c r="E186" s="774">
        <f t="shared" si="2"/>
        <v>0.8867564492261997</v>
      </c>
    </row>
    <row r="187" spans="1:5" ht="24.75" customHeight="1" thickBot="1">
      <c r="A187" s="44"/>
      <c r="B187" s="683" t="s">
        <v>752</v>
      </c>
      <c r="C187" s="678">
        <f>SUM(C182+C183+C176+C168)</f>
        <v>16938437</v>
      </c>
      <c r="D187" s="678">
        <f>SUM(D182+D183+D176+D168)</f>
        <v>15962960</v>
      </c>
      <c r="E187" s="774">
        <f t="shared" si="2"/>
        <v>0.9424104479061439</v>
      </c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</sheetData>
  <mergeCells count="4">
    <mergeCell ref="D5:D7"/>
    <mergeCell ref="E5:E7"/>
    <mergeCell ref="A2:E2"/>
    <mergeCell ref="A1:E1"/>
  </mergeCells>
  <printOptions horizontalCentered="1"/>
  <pageMargins left="0" right="0" top="0.3937007874015748" bottom="0.31496062992125984" header="0.11811023622047245" footer="0"/>
  <pageSetup firstPageNumber="8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48" max="255" man="1"/>
    <brk id="89" max="255" man="1"/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74"/>
  <sheetViews>
    <sheetView zoomScaleSheetLayoutView="100" workbookViewId="0" topLeftCell="A672">
      <selection activeCell="B685" sqref="B685"/>
    </sheetView>
  </sheetViews>
  <sheetFormatPr defaultColWidth="9.00390625" defaultRowHeight="12.75"/>
  <cols>
    <col min="1" max="1" width="8.625" style="0" customWidth="1"/>
    <col min="2" max="2" width="58.375" style="0" customWidth="1"/>
    <col min="3" max="5" width="10.625" style="0" customWidth="1"/>
    <col min="6" max="6" width="16.00390625" style="0" customWidth="1"/>
  </cols>
  <sheetData>
    <row r="1" spans="1:5" ht="12.75">
      <c r="A1" s="1100" t="s">
        <v>16</v>
      </c>
      <c r="B1" s="1112"/>
      <c r="C1" s="1112"/>
      <c r="D1" s="1112"/>
      <c r="E1" s="1112"/>
    </row>
    <row r="2" spans="1:5" ht="12.75">
      <c r="A2" s="1098" t="s">
        <v>699</v>
      </c>
      <c r="B2" s="1099"/>
      <c r="C2" s="1112"/>
      <c r="D2" s="1112"/>
      <c r="E2" s="1112"/>
    </row>
    <row r="3" spans="1:2" ht="12.75">
      <c r="A3" s="20"/>
      <c r="B3" s="20"/>
    </row>
    <row r="4" spans="1:5" ht="12.75">
      <c r="A4" s="481"/>
      <c r="B4" s="482"/>
      <c r="C4" s="202"/>
      <c r="D4" s="202"/>
      <c r="E4" s="202" t="s">
        <v>1017</v>
      </c>
    </row>
    <row r="5" spans="1:5" ht="12" customHeight="1">
      <c r="A5" s="50" t="s">
        <v>17</v>
      </c>
      <c r="B5" s="14" t="s">
        <v>970</v>
      </c>
      <c r="C5" s="200" t="s">
        <v>888</v>
      </c>
      <c r="D5" s="1121" t="s">
        <v>534</v>
      </c>
      <c r="E5" s="1101" t="s">
        <v>755</v>
      </c>
    </row>
    <row r="6" spans="1:5" ht="12.75">
      <c r="A6" s="15"/>
      <c r="B6" s="85" t="s">
        <v>18</v>
      </c>
      <c r="C6" s="15" t="s">
        <v>587</v>
      </c>
      <c r="D6" s="1106"/>
      <c r="E6" s="1104"/>
    </row>
    <row r="7" spans="1:5" ht="13.5" thickBot="1">
      <c r="A7" s="51"/>
      <c r="B7" s="79"/>
      <c r="C7" s="51"/>
      <c r="D7" s="1107"/>
      <c r="E7" s="1105"/>
    </row>
    <row r="8" spans="1:5" ht="13.5" thickBot="1">
      <c r="A8" s="51" t="s">
        <v>19</v>
      </c>
      <c r="B8" s="79" t="s">
        <v>20</v>
      </c>
      <c r="C8" s="51" t="s">
        <v>973</v>
      </c>
      <c r="D8" s="51" t="s">
        <v>974</v>
      </c>
      <c r="E8" s="783" t="s">
        <v>975</v>
      </c>
    </row>
    <row r="9" spans="1:5" ht="15">
      <c r="A9" s="310">
        <v>2305</v>
      </c>
      <c r="B9" s="311" t="s">
        <v>108</v>
      </c>
      <c r="C9" s="15"/>
      <c r="D9" s="15"/>
      <c r="E9" s="179"/>
    </row>
    <row r="10" spans="1:5" ht="12.75">
      <c r="A10" s="53"/>
      <c r="B10" s="54" t="s">
        <v>114</v>
      </c>
      <c r="C10" s="281">
        <v>700</v>
      </c>
      <c r="D10" s="281"/>
      <c r="E10" s="179"/>
    </row>
    <row r="11" spans="1:5" ht="12.75">
      <c r="A11" s="53"/>
      <c r="B11" s="54" t="s">
        <v>115</v>
      </c>
      <c r="C11" s="281"/>
      <c r="D11" s="281"/>
      <c r="E11" s="179"/>
    </row>
    <row r="12" spans="1:5" ht="12.75">
      <c r="A12" s="53"/>
      <c r="B12" s="54" t="s">
        <v>116</v>
      </c>
      <c r="C12" s="281">
        <v>1600</v>
      </c>
      <c r="D12" s="281">
        <v>800</v>
      </c>
      <c r="E12" s="560">
        <f>SUM(D12/C12)</f>
        <v>0.5</v>
      </c>
    </row>
    <row r="13" spans="1:5" ht="12.75">
      <c r="A13" s="53"/>
      <c r="B13" s="54" t="s">
        <v>118</v>
      </c>
      <c r="C13" s="281">
        <v>7000</v>
      </c>
      <c r="D13" s="281">
        <v>3970</v>
      </c>
      <c r="E13" s="560">
        <f>SUM(D13/C13)</f>
        <v>0.5671428571428572</v>
      </c>
    </row>
    <row r="14" spans="1:5" ht="12.75">
      <c r="A14" s="53"/>
      <c r="B14" s="54" t="s">
        <v>119</v>
      </c>
      <c r="C14" s="281">
        <v>1900</v>
      </c>
      <c r="D14" s="281">
        <v>1072</v>
      </c>
      <c r="E14" s="560">
        <f>SUM(D14/C14)</f>
        <v>0.5642105263157895</v>
      </c>
    </row>
    <row r="15" spans="1:5" ht="13.5" thickBot="1">
      <c r="A15" s="53"/>
      <c r="B15" s="59" t="s">
        <v>120</v>
      </c>
      <c r="C15" s="325"/>
      <c r="D15" s="325"/>
      <c r="E15" s="561"/>
    </row>
    <row r="16" spans="1:5" ht="13.5" thickBot="1">
      <c r="A16" s="53"/>
      <c r="B16" s="226" t="s">
        <v>113</v>
      </c>
      <c r="C16" s="329">
        <f>SUM(C10:C15)</f>
        <v>11200</v>
      </c>
      <c r="D16" s="329">
        <f>SUM(D10:D15)</f>
        <v>5842</v>
      </c>
      <c r="E16" s="562">
        <f>SUM(D16/C16)</f>
        <v>0.5216071428571428</v>
      </c>
    </row>
    <row r="17" spans="1:5" ht="13.5" thickBot="1">
      <c r="A17" s="55"/>
      <c r="B17" s="56" t="s">
        <v>596</v>
      </c>
      <c r="C17" s="283"/>
      <c r="D17" s="283"/>
      <c r="E17" s="562"/>
    </row>
    <row r="18" spans="1:5" ht="13.5" thickBot="1">
      <c r="A18" s="55"/>
      <c r="B18" s="176" t="s">
        <v>573</v>
      </c>
      <c r="C18" s="283"/>
      <c r="D18" s="283"/>
      <c r="E18" s="562"/>
    </row>
    <row r="19" spans="1:5" ht="18.75" customHeight="1" thickBot="1">
      <c r="A19" s="3"/>
      <c r="B19" s="684" t="s">
        <v>570</v>
      </c>
      <c r="C19" s="685">
        <f>SUM(C17+C16+C18)</f>
        <v>11200</v>
      </c>
      <c r="D19" s="685">
        <f>SUM(D17+D16+D18)</f>
        <v>5842</v>
      </c>
      <c r="E19" s="686">
        <f>SUM(D19/C19)</f>
        <v>0.5216071428571428</v>
      </c>
    </row>
    <row r="20" spans="1:5" ht="18.75" customHeight="1" thickBot="1">
      <c r="A20" s="53"/>
      <c r="B20" s="687" t="s">
        <v>576</v>
      </c>
      <c r="C20" s="688"/>
      <c r="D20" s="688"/>
      <c r="E20" s="689"/>
    </row>
    <row r="21" spans="1:5" ht="12.75">
      <c r="A21" s="53"/>
      <c r="B21" s="54" t="s">
        <v>121</v>
      </c>
      <c r="C21" s="281">
        <v>96932</v>
      </c>
      <c r="D21" s="281">
        <v>111218</v>
      </c>
      <c r="E21" s="560">
        <f>SUM(D21/C21)</f>
        <v>1.1473816696240664</v>
      </c>
    </row>
    <row r="22" spans="1:5" ht="13.5" thickBot="1">
      <c r="A22" s="53"/>
      <c r="B22" s="302" t="s">
        <v>122</v>
      </c>
      <c r="C22" s="325">
        <v>10000</v>
      </c>
      <c r="D22" s="325">
        <v>6800</v>
      </c>
      <c r="E22" s="561">
        <f>SUM(D22/C22)</f>
        <v>0.68</v>
      </c>
    </row>
    <row r="23" spans="1:5" ht="18.75" customHeight="1" thickBot="1">
      <c r="A23" s="53"/>
      <c r="B23" s="690" t="s">
        <v>535</v>
      </c>
      <c r="C23" s="691">
        <f>SUM(C21:C22)</f>
        <v>106932</v>
      </c>
      <c r="D23" s="691">
        <f>SUM(D21:D22)</f>
        <v>118018</v>
      </c>
      <c r="E23" s="692"/>
    </row>
    <row r="24" spans="1:5" ht="15.75" thickBot="1">
      <c r="A24" s="58"/>
      <c r="B24" s="308" t="s">
        <v>598</v>
      </c>
      <c r="C24" s="330">
        <f>SUM(C19+C20+C23)</f>
        <v>118132</v>
      </c>
      <c r="D24" s="330">
        <f>SUM(D19+D20+D23)</f>
        <v>123860</v>
      </c>
      <c r="E24" s="686">
        <f>SUM(D24/C24)</f>
        <v>1.0484881319202248</v>
      </c>
    </row>
    <row r="25" spans="1:5" ht="12.75">
      <c r="A25" s="15"/>
      <c r="B25" s="303" t="s">
        <v>124</v>
      </c>
      <c r="C25" s="281">
        <v>61286</v>
      </c>
      <c r="D25" s="281">
        <v>63532</v>
      </c>
      <c r="E25" s="560">
        <f>SUM(D25/C25)</f>
        <v>1.0366478477955814</v>
      </c>
    </row>
    <row r="26" spans="1:5" ht="12.75">
      <c r="A26" s="15"/>
      <c r="B26" s="303" t="s">
        <v>125</v>
      </c>
      <c r="C26" s="281">
        <v>15922</v>
      </c>
      <c r="D26" s="281">
        <v>16581</v>
      </c>
      <c r="E26" s="560">
        <f>SUM(D26/C26)</f>
        <v>1.041389272704434</v>
      </c>
    </row>
    <row r="27" spans="1:5" ht="12.75">
      <c r="A27" s="15"/>
      <c r="B27" s="303" t="s">
        <v>126</v>
      </c>
      <c r="C27" s="281">
        <v>40924</v>
      </c>
      <c r="D27" s="281">
        <v>43747</v>
      </c>
      <c r="E27" s="560">
        <f>SUM(D27/C27)</f>
        <v>1.0689815267324798</v>
      </c>
    </row>
    <row r="28" spans="1:5" ht="12.75">
      <c r="A28" s="15"/>
      <c r="B28" s="303" t="s">
        <v>127</v>
      </c>
      <c r="C28" s="281"/>
      <c r="D28" s="281"/>
      <c r="E28" s="560"/>
    </row>
    <row r="29" spans="1:5" ht="13.5" thickBot="1">
      <c r="A29" s="15"/>
      <c r="B29" s="305" t="s">
        <v>128</v>
      </c>
      <c r="C29" s="325"/>
      <c r="D29" s="325"/>
      <c r="E29" s="565"/>
    </row>
    <row r="30" spans="1:5" ht="13.5" thickBot="1">
      <c r="A30" s="15"/>
      <c r="B30" s="304" t="s">
        <v>533</v>
      </c>
      <c r="C30" s="329">
        <f>SUM(C25:C29)</f>
        <v>118132</v>
      </c>
      <c r="D30" s="329">
        <f>SUM(D25:D29)</f>
        <v>123860</v>
      </c>
      <c r="E30" s="562">
        <f>SUM(D30/C30)</f>
        <v>1.0484881319202248</v>
      </c>
    </row>
    <row r="31" spans="1:5" ht="12.75">
      <c r="A31" s="15"/>
      <c r="B31" s="303" t="s">
        <v>129</v>
      </c>
      <c r="C31" s="281"/>
      <c r="D31" s="281"/>
      <c r="E31" s="560"/>
    </row>
    <row r="32" spans="1:5" ht="12.75">
      <c r="A32" s="15"/>
      <c r="B32" s="303" t="s">
        <v>130</v>
      </c>
      <c r="C32" s="281"/>
      <c r="D32" s="281"/>
      <c r="E32" s="560"/>
    </row>
    <row r="33" spans="1:5" ht="13.5" thickBot="1">
      <c r="A33" s="15"/>
      <c r="B33" s="306" t="s">
        <v>136</v>
      </c>
      <c r="C33" s="325"/>
      <c r="D33" s="325"/>
      <c r="E33" s="561"/>
    </row>
    <row r="34" spans="1:5" ht="13.5" thickBot="1">
      <c r="A34" s="15"/>
      <c r="B34" s="307" t="s">
        <v>563</v>
      </c>
      <c r="C34" s="324"/>
      <c r="D34" s="324"/>
      <c r="E34" s="562"/>
    </row>
    <row r="35" spans="1:5" ht="15.75" thickBot="1">
      <c r="A35" s="51"/>
      <c r="B35" s="309" t="s">
        <v>845</v>
      </c>
      <c r="C35" s="330">
        <f>SUM(C30+C34)</f>
        <v>118132</v>
      </c>
      <c r="D35" s="330">
        <f>SUM(D30+D34)</f>
        <v>123860</v>
      </c>
      <c r="E35" s="563">
        <f>SUM(D35/C35)</f>
        <v>1.0484881319202248</v>
      </c>
    </row>
    <row r="36" spans="1:5" ht="15">
      <c r="A36" s="310">
        <v>2309</v>
      </c>
      <c r="B36" s="312" t="s">
        <v>137</v>
      </c>
      <c r="C36" s="281"/>
      <c r="D36" s="281"/>
      <c r="E36" s="560"/>
    </row>
    <row r="37" spans="1:5" ht="12.75">
      <c r="A37" s="53"/>
      <c r="B37" s="54" t="s">
        <v>114</v>
      </c>
      <c r="C37" s="281">
        <v>900</v>
      </c>
      <c r="D37" s="281"/>
      <c r="E37" s="560">
        <f>SUM(D37/C37)</f>
        <v>0</v>
      </c>
    </row>
    <row r="38" spans="1:5" ht="12.75">
      <c r="A38" s="53"/>
      <c r="B38" s="54" t="s">
        <v>115</v>
      </c>
      <c r="C38" s="281"/>
      <c r="D38" s="281"/>
      <c r="E38" s="560"/>
    </row>
    <row r="39" spans="1:5" ht="12.75">
      <c r="A39" s="53"/>
      <c r="B39" s="54" t="s">
        <v>116</v>
      </c>
      <c r="C39" s="281"/>
      <c r="D39" s="281"/>
      <c r="E39" s="560"/>
    </row>
    <row r="40" spans="1:5" ht="12.75">
      <c r="A40" s="53"/>
      <c r="B40" s="54" t="s">
        <v>118</v>
      </c>
      <c r="C40" s="281">
        <v>6350</v>
      </c>
      <c r="D40" s="281">
        <v>6378</v>
      </c>
      <c r="E40" s="560">
        <f>SUM(D40/C40)</f>
        <v>1.0044094488188977</v>
      </c>
    </row>
    <row r="41" spans="1:5" ht="12.75">
      <c r="A41" s="53"/>
      <c r="B41" s="54" t="s">
        <v>119</v>
      </c>
      <c r="C41" s="281">
        <v>3400</v>
      </c>
      <c r="D41" s="281">
        <v>1722</v>
      </c>
      <c r="E41" s="560">
        <f>SUM(D41/C41)</f>
        <v>0.5064705882352941</v>
      </c>
    </row>
    <row r="42" spans="1:5" ht="13.5" thickBot="1">
      <c r="A42" s="53"/>
      <c r="B42" s="59" t="s">
        <v>120</v>
      </c>
      <c r="C42" s="325"/>
      <c r="D42" s="325"/>
      <c r="E42" s="561"/>
    </row>
    <row r="43" spans="1:5" ht="13.5" thickBot="1">
      <c r="A43" s="53"/>
      <c r="B43" s="226" t="s">
        <v>113</v>
      </c>
      <c r="C43" s="329">
        <f>SUM(C37:C42)</f>
        <v>10650</v>
      </c>
      <c r="D43" s="329">
        <f>SUM(D37:D42)</f>
        <v>8100</v>
      </c>
      <c r="E43" s="562">
        <f>SUM(D43/C43)</f>
        <v>0.7605633802816901</v>
      </c>
    </row>
    <row r="44" spans="1:5" ht="13.5" thickBot="1">
      <c r="A44" s="53"/>
      <c r="B44" s="56" t="s">
        <v>596</v>
      </c>
      <c r="C44" s="283"/>
      <c r="D44" s="283"/>
      <c r="E44" s="562"/>
    </row>
    <row r="45" spans="1:5" ht="13.5" thickBot="1">
      <c r="A45" s="53"/>
      <c r="B45" s="176" t="s">
        <v>573</v>
      </c>
      <c r="C45" s="283"/>
      <c r="D45" s="283"/>
      <c r="E45" s="562"/>
    </row>
    <row r="46" spans="1:5" ht="13.5" thickBot="1">
      <c r="A46" s="53"/>
      <c r="B46" s="684" t="s">
        <v>570</v>
      </c>
      <c r="C46" s="685">
        <f>SUM(C44+C43+C45)</f>
        <v>10650</v>
      </c>
      <c r="D46" s="685">
        <f>SUM(D44+D43+D45)</f>
        <v>8100</v>
      </c>
      <c r="E46" s="686">
        <f>SUM(D46/C46)</f>
        <v>0.7605633802816901</v>
      </c>
    </row>
    <row r="47" spans="1:5" ht="13.5" thickBot="1">
      <c r="A47" s="53"/>
      <c r="B47" s="687" t="s">
        <v>576</v>
      </c>
      <c r="C47" s="688"/>
      <c r="D47" s="688"/>
      <c r="E47" s="689"/>
    </row>
    <row r="48" spans="1:5" ht="12.75">
      <c r="A48" s="53"/>
      <c r="B48" s="54" t="s">
        <v>121</v>
      </c>
      <c r="C48" s="281">
        <v>109771</v>
      </c>
      <c r="D48" s="281">
        <v>115612</v>
      </c>
      <c r="E48" s="560">
        <f aca="true" t="shared" si="0" ref="E48:E54">SUM(D48/C48)</f>
        <v>1.053210775159195</v>
      </c>
    </row>
    <row r="49" spans="1:5" ht="13.5" thickBot="1">
      <c r="A49" s="53"/>
      <c r="B49" s="302" t="s">
        <v>122</v>
      </c>
      <c r="C49" s="325">
        <v>12000</v>
      </c>
      <c r="D49" s="325">
        <v>5718</v>
      </c>
      <c r="E49" s="561">
        <f t="shared" si="0"/>
        <v>0.4765</v>
      </c>
    </row>
    <row r="50" spans="1:5" ht="13.5" thickBot="1">
      <c r="A50" s="53"/>
      <c r="B50" s="690" t="s">
        <v>535</v>
      </c>
      <c r="C50" s="691">
        <f>SUM(C48:C49)</f>
        <v>121771</v>
      </c>
      <c r="D50" s="691">
        <f>SUM(D48:D49)</f>
        <v>121330</v>
      </c>
      <c r="E50" s="686">
        <f t="shared" si="0"/>
        <v>0.9963784480705586</v>
      </c>
    </row>
    <row r="51" spans="1:5" ht="15.75" thickBot="1">
      <c r="A51" s="58"/>
      <c r="B51" s="308" t="s">
        <v>598</v>
      </c>
      <c r="C51" s="330">
        <f>SUM(C46+C47+C50)</f>
        <v>132421</v>
      </c>
      <c r="D51" s="330">
        <f>SUM(D46+D47+D50)</f>
        <v>129430</v>
      </c>
      <c r="E51" s="686">
        <f t="shared" si="0"/>
        <v>0.9774129480973561</v>
      </c>
    </row>
    <row r="52" spans="1:5" ht="12.75">
      <c r="A52" s="15"/>
      <c r="B52" s="303" t="s">
        <v>124</v>
      </c>
      <c r="C52" s="281">
        <v>72867</v>
      </c>
      <c r="D52" s="281">
        <v>72516</v>
      </c>
      <c r="E52" s="560">
        <f t="shared" si="0"/>
        <v>0.9951830046523118</v>
      </c>
    </row>
    <row r="53" spans="1:5" ht="12.75">
      <c r="A53" s="15"/>
      <c r="B53" s="303" t="s">
        <v>125</v>
      </c>
      <c r="C53" s="281">
        <v>19118</v>
      </c>
      <c r="D53" s="281">
        <v>19004</v>
      </c>
      <c r="E53" s="560">
        <f t="shared" si="0"/>
        <v>0.9940370331624647</v>
      </c>
    </row>
    <row r="54" spans="1:5" ht="12.75" customHeight="1">
      <c r="A54" s="15"/>
      <c r="B54" s="303" t="s">
        <v>126</v>
      </c>
      <c r="C54" s="281">
        <v>40436</v>
      </c>
      <c r="D54" s="281">
        <v>37910</v>
      </c>
      <c r="E54" s="560">
        <f t="shared" si="0"/>
        <v>0.9375309130477792</v>
      </c>
    </row>
    <row r="55" spans="1:5" ht="12.75" customHeight="1">
      <c r="A55" s="15"/>
      <c r="B55" s="303" t="s">
        <v>127</v>
      </c>
      <c r="C55" s="281"/>
      <c r="D55" s="281"/>
      <c r="E55" s="560"/>
    </row>
    <row r="56" spans="1:5" ht="12.75" customHeight="1" thickBot="1">
      <c r="A56" s="15"/>
      <c r="B56" s="305" t="s">
        <v>128</v>
      </c>
      <c r="C56" s="325"/>
      <c r="D56" s="325"/>
      <c r="E56" s="561"/>
    </row>
    <row r="57" spans="1:5" ht="12.75" customHeight="1" thickBot="1">
      <c r="A57" s="15"/>
      <c r="B57" s="304" t="s">
        <v>533</v>
      </c>
      <c r="C57" s="329">
        <f>SUM(C52:C56)</f>
        <v>132421</v>
      </c>
      <c r="D57" s="329">
        <f>SUM(D52:D56)</f>
        <v>129430</v>
      </c>
      <c r="E57" s="563">
        <f>SUM(D57/C57)</f>
        <v>0.9774129480973561</v>
      </c>
    </row>
    <row r="58" spans="1:5" ht="12.75" customHeight="1">
      <c r="A58" s="15"/>
      <c r="B58" s="303" t="s">
        <v>129</v>
      </c>
      <c r="C58" s="281"/>
      <c r="D58" s="281"/>
      <c r="E58" s="560"/>
    </row>
    <row r="59" spans="1:5" ht="12.75" customHeight="1">
      <c r="A59" s="15"/>
      <c r="B59" s="303" t="s">
        <v>130</v>
      </c>
      <c r="C59" s="281"/>
      <c r="D59" s="281"/>
      <c r="E59" s="560"/>
    </row>
    <row r="60" spans="1:5" ht="12.75" customHeight="1" thickBot="1">
      <c r="A60" s="15"/>
      <c r="B60" s="306" t="s">
        <v>136</v>
      </c>
      <c r="C60" s="325"/>
      <c r="D60" s="325"/>
      <c r="E60" s="561"/>
    </row>
    <row r="61" spans="1:5" ht="12.75" customHeight="1" thickBot="1">
      <c r="A61" s="15"/>
      <c r="B61" s="307" t="s">
        <v>563</v>
      </c>
      <c r="C61" s="324"/>
      <c r="D61" s="324"/>
      <c r="E61" s="564"/>
    </row>
    <row r="62" spans="1:5" ht="15.75" customHeight="1" thickBot="1">
      <c r="A62" s="51"/>
      <c r="B62" s="309" t="s">
        <v>845</v>
      </c>
      <c r="C62" s="330">
        <f>SUM(C57+C61)</f>
        <v>132421</v>
      </c>
      <c r="D62" s="330">
        <f>SUM(D57+D61)</f>
        <v>129430</v>
      </c>
      <c r="E62" s="563">
        <f>SUM(D62/C62)</f>
        <v>0.9774129480973561</v>
      </c>
    </row>
    <row r="63" spans="1:5" ht="15" customHeight="1">
      <c r="A63" s="310">
        <v>2310</v>
      </c>
      <c r="B63" s="312" t="s">
        <v>138</v>
      </c>
      <c r="C63" s="281"/>
      <c r="D63" s="281"/>
      <c r="E63" s="560"/>
    </row>
    <row r="64" spans="1:5" ht="12.75" customHeight="1">
      <c r="A64" s="53"/>
      <c r="B64" s="54" t="s">
        <v>114</v>
      </c>
      <c r="C64" s="281">
        <v>400</v>
      </c>
      <c r="D64" s="281"/>
      <c r="E64" s="560">
        <f>SUM(D64/C64)</f>
        <v>0</v>
      </c>
    </row>
    <row r="65" spans="1:5" ht="12.75" customHeight="1">
      <c r="A65" s="53"/>
      <c r="B65" s="54" t="s">
        <v>115</v>
      </c>
      <c r="C65" s="281"/>
      <c r="D65" s="281"/>
      <c r="E65" s="560"/>
    </row>
    <row r="66" spans="1:5" ht="12.75" customHeight="1">
      <c r="A66" s="53"/>
      <c r="B66" s="54" t="s">
        <v>116</v>
      </c>
      <c r="C66" s="281"/>
      <c r="D66" s="281"/>
      <c r="E66" s="560"/>
    </row>
    <row r="67" spans="1:5" ht="12.75" customHeight="1">
      <c r="A67" s="53"/>
      <c r="B67" s="54" t="s">
        <v>118</v>
      </c>
      <c r="C67" s="281">
        <v>6500</v>
      </c>
      <c r="D67" s="281">
        <v>4687</v>
      </c>
      <c r="E67" s="560">
        <f>SUM(D67/C67)</f>
        <v>0.7210769230769231</v>
      </c>
    </row>
    <row r="68" spans="1:5" ht="12.75" customHeight="1">
      <c r="A68" s="53"/>
      <c r="B68" s="54" t="s">
        <v>119</v>
      </c>
      <c r="C68" s="281"/>
      <c r="D68" s="281">
        <v>1213</v>
      </c>
      <c r="E68" s="560"/>
    </row>
    <row r="69" spans="1:5" ht="12.75" customHeight="1" thickBot="1">
      <c r="A69" s="53"/>
      <c r="B69" s="59" t="s">
        <v>120</v>
      </c>
      <c r="C69" s="325"/>
      <c r="D69" s="325"/>
      <c r="E69" s="561"/>
    </row>
    <row r="70" spans="1:5" ht="12.75" customHeight="1" thickBot="1">
      <c r="A70" s="53"/>
      <c r="B70" s="226" t="s">
        <v>113</v>
      </c>
      <c r="C70" s="329">
        <f>SUM(C64:C69)</f>
        <v>6900</v>
      </c>
      <c r="D70" s="329">
        <f>SUM(D64:D69)</f>
        <v>5900</v>
      </c>
      <c r="E70" s="563">
        <f>SUM(D70/C70)</f>
        <v>0.855072463768116</v>
      </c>
    </row>
    <row r="71" spans="1:5" ht="12.75" customHeight="1" thickBot="1">
      <c r="A71" s="53"/>
      <c r="B71" s="56" t="s">
        <v>596</v>
      </c>
      <c r="C71" s="283"/>
      <c r="D71" s="283"/>
      <c r="E71" s="562"/>
    </row>
    <row r="72" spans="1:5" ht="12.75" customHeight="1" thickBot="1">
      <c r="A72" s="53"/>
      <c r="B72" s="176" t="s">
        <v>573</v>
      </c>
      <c r="C72" s="283"/>
      <c r="D72" s="283"/>
      <c r="E72" s="562"/>
    </row>
    <row r="73" spans="1:5" ht="12.75" customHeight="1" thickBot="1">
      <c r="A73" s="53"/>
      <c r="B73" s="684" t="s">
        <v>570</v>
      </c>
      <c r="C73" s="685">
        <f>SUM(C71+C70+C72)</f>
        <v>6900</v>
      </c>
      <c r="D73" s="685">
        <f>SUM(D71+D70+D72)</f>
        <v>5900</v>
      </c>
      <c r="E73" s="686">
        <f>SUM(D73/C73)</f>
        <v>0.855072463768116</v>
      </c>
    </row>
    <row r="74" spans="1:5" ht="12.75" customHeight="1" thickBot="1">
      <c r="A74" s="53"/>
      <c r="B74" s="687" t="s">
        <v>576</v>
      </c>
      <c r="C74" s="688"/>
      <c r="D74" s="688"/>
      <c r="E74" s="689"/>
    </row>
    <row r="75" spans="1:5" ht="12.75" customHeight="1">
      <c r="A75" s="53"/>
      <c r="B75" s="54" t="s">
        <v>121</v>
      </c>
      <c r="C75" s="281">
        <v>61438</v>
      </c>
      <c r="D75" s="281">
        <v>67331</v>
      </c>
      <c r="E75" s="560">
        <f aca="true" t="shared" si="1" ref="E75:E81">SUM(D75/C75)</f>
        <v>1.095917835867053</v>
      </c>
    </row>
    <row r="76" spans="1:5" ht="12.75" customHeight="1" thickBot="1">
      <c r="A76" s="53"/>
      <c r="B76" s="302" t="s">
        <v>122</v>
      </c>
      <c r="C76" s="325">
        <v>5600</v>
      </c>
      <c r="D76" s="325">
        <v>3262</v>
      </c>
      <c r="E76" s="561">
        <f t="shared" si="1"/>
        <v>0.5825</v>
      </c>
    </row>
    <row r="77" spans="1:5" ht="12.75" customHeight="1" thickBot="1">
      <c r="A77" s="53"/>
      <c r="B77" s="690" t="s">
        <v>535</v>
      </c>
      <c r="C77" s="691">
        <f>SUM(C75:C76)</f>
        <v>67038</v>
      </c>
      <c r="D77" s="691">
        <f>SUM(D75:D76)</f>
        <v>70593</v>
      </c>
      <c r="E77" s="686">
        <f t="shared" si="1"/>
        <v>1.0530296249888123</v>
      </c>
    </row>
    <row r="78" spans="1:5" ht="15.75" customHeight="1" thickBot="1">
      <c r="A78" s="58"/>
      <c r="B78" s="308" t="s">
        <v>598</v>
      </c>
      <c r="C78" s="330">
        <f>SUM(C73+C74+C77)</f>
        <v>73938</v>
      </c>
      <c r="D78" s="330">
        <f>SUM(D73+D74+D77)</f>
        <v>76493</v>
      </c>
      <c r="E78" s="686">
        <f t="shared" si="1"/>
        <v>1.0345559793340366</v>
      </c>
    </row>
    <row r="79" spans="1:5" ht="12.75" customHeight="1">
      <c r="A79" s="15"/>
      <c r="B79" s="303" t="s">
        <v>124</v>
      </c>
      <c r="C79" s="281">
        <v>41523</v>
      </c>
      <c r="D79" s="281">
        <v>44674</v>
      </c>
      <c r="E79" s="560">
        <f t="shared" si="1"/>
        <v>1.075885653734075</v>
      </c>
    </row>
    <row r="80" spans="1:5" ht="12.75" customHeight="1">
      <c r="A80" s="15"/>
      <c r="B80" s="303" t="s">
        <v>125</v>
      </c>
      <c r="C80" s="281">
        <v>10915</v>
      </c>
      <c r="D80" s="281">
        <v>11837</v>
      </c>
      <c r="E80" s="560">
        <f t="shared" si="1"/>
        <v>1.0844709115895557</v>
      </c>
    </row>
    <row r="81" spans="1:5" ht="12.75" customHeight="1">
      <c r="A81" s="15"/>
      <c r="B81" s="303" t="s">
        <v>126</v>
      </c>
      <c r="C81" s="281">
        <v>21500</v>
      </c>
      <c r="D81" s="281">
        <v>19982</v>
      </c>
      <c r="E81" s="560">
        <f t="shared" si="1"/>
        <v>0.9293953488372093</v>
      </c>
    </row>
    <row r="82" spans="1:5" ht="12.75" customHeight="1">
      <c r="A82" s="15"/>
      <c r="B82" s="303" t="s">
        <v>127</v>
      </c>
      <c r="C82" s="281"/>
      <c r="D82" s="281"/>
      <c r="E82" s="560"/>
    </row>
    <row r="83" spans="1:5" ht="12.75" customHeight="1" thickBot="1">
      <c r="A83" s="15"/>
      <c r="B83" s="305" t="s">
        <v>128</v>
      </c>
      <c r="C83" s="325"/>
      <c r="D83" s="325"/>
      <c r="E83" s="561"/>
    </row>
    <row r="84" spans="1:5" ht="12.75" customHeight="1" thickBot="1">
      <c r="A84" s="15"/>
      <c r="B84" s="304" t="s">
        <v>533</v>
      </c>
      <c r="C84" s="329">
        <f>SUM(C79:C83)</f>
        <v>73938</v>
      </c>
      <c r="D84" s="329">
        <f>SUM(D79:D83)</f>
        <v>76493</v>
      </c>
      <c r="E84" s="563">
        <f>SUM(D84/C84)</f>
        <v>1.0345559793340366</v>
      </c>
    </row>
    <row r="85" spans="1:5" ht="12.75" customHeight="1">
      <c r="A85" s="15"/>
      <c r="B85" s="303" t="s">
        <v>129</v>
      </c>
      <c r="C85" s="281"/>
      <c r="D85" s="281"/>
      <c r="E85" s="560"/>
    </row>
    <row r="86" spans="1:5" ht="12.75" customHeight="1">
      <c r="A86" s="15"/>
      <c r="B86" s="303" t="s">
        <v>130</v>
      </c>
      <c r="C86" s="281"/>
      <c r="D86" s="281"/>
      <c r="E86" s="560"/>
    </row>
    <row r="87" spans="1:5" ht="12.75" customHeight="1" thickBot="1">
      <c r="A87" s="15"/>
      <c r="B87" s="306" t="s">
        <v>136</v>
      </c>
      <c r="C87" s="325"/>
      <c r="D87" s="325"/>
      <c r="E87" s="561"/>
    </row>
    <row r="88" spans="1:5" ht="12.75" customHeight="1" thickBot="1">
      <c r="A88" s="15"/>
      <c r="B88" s="307" t="s">
        <v>563</v>
      </c>
      <c r="C88" s="324"/>
      <c r="D88" s="324"/>
      <c r="E88" s="564"/>
    </row>
    <row r="89" spans="1:5" ht="15.75" thickBot="1">
      <c r="A89" s="315"/>
      <c r="B89" s="309" t="s">
        <v>845</v>
      </c>
      <c r="C89" s="330">
        <f>SUM(C84+C88)</f>
        <v>73938</v>
      </c>
      <c r="D89" s="330">
        <f>SUM(D84+D88)</f>
        <v>76493</v>
      </c>
      <c r="E89" s="563">
        <f>SUM(D89/C89)</f>
        <v>1.0345559793340366</v>
      </c>
    </row>
    <row r="90" spans="1:5" ht="15">
      <c r="A90" s="316">
        <v>2315</v>
      </c>
      <c r="B90" s="317" t="s">
        <v>139</v>
      </c>
      <c r="C90" s="281"/>
      <c r="D90" s="281"/>
      <c r="E90" s="560"/>
    </row>
    <row r="91" spans="1:5" ht="12.75">
      <c r="A91" s="314"/>
      <c r="B91" s="54" t="s">
        <v>114</v>
      </c>
      <c r="C91" s="281">
        <v>1000</v>
      </c>
      <c r="D91" s="281"/>
      <c r="E91" s="560">
        <f>SUM(D91/C91)</f>
        <v>0</v>
      </c>
    </row>
    <row r="92" spans="1:5" ht="12.75">
      <c r="A92" s="314"/>
      <c r="B92" s="54" t="s">
        <v>115</v>
      </c>
      <c r="C92" s="281"/>
      <c r="D92" s="281"/>
      <c r="E92" s="560"/>
    </row>
    <row r="93" spans="1:5" ht="12.75">
      <c r="A93" s="314"/>
      <c r="B93" s="54" t="s">
        <v>116</v>
      </c>
      <c r="C93" s="281"/>
      <c r="D93" s="281"/>
      <c r="E93" s="560"/>
    </row>
    <row r="94" spans="1:5" ht="12.75">
      <c r="A94" s="314"/>
      <c r="B94" s="54" t="s">
        <v>118</v>
      </c>
      <c r="C94" s="281">
        <v>13757</v>
      </c>
      <c r="D94" s="281">
        <v>11653</v>
      </c>
      <c r="E94" s="560">
        <f>SUM(D94/C94)</f>
        <v>0.8470596787090209</v>
      </c>
    </row>
    <row r="95" spans="1:5" ht="12.75">
      <c r="A95" s="314"/>
      <c r="B95" s="54" t="s">
        <v>119</v>
      </c>
      <c r="C95" s="281">
        <v>5000</v>
      </c>
      <c r="D95" s="281">
        <v>3146</v>
      </c>
      <c r="E95" s="560">
        <f>SUM(D95/C95)</f>
        <v>0.6292</v>
      </c>
    </row>
    <row r="96" spans="1:5" ht="13.5" thickBot="1">
      <c r="A96" s="314"/>
      <c r="B96" s="59" t="s">
        <v>120</v>
      </c>
      <c r="C96" s="325"/>
      <c r="D96" s="325"/>
      <c r="E96" s="561"/>
    </row>
    <row r="97" spans="1:5" ht="13.5" thickBot="1">
      <c r="A97" s="314"/>
      <c r="B97" s="226" t="s">
        <v>113</v>
      </c>
      <c r="C97" s="329">
        <f>SUM(C91:C96)</f>
        <v>19757</v>
      </c>
      <c r="D97" s="329">
        <f>SUM(D91:D96)</f>
        <v>14799</v>
      </c>
      <c r="E97" s="563">
        <f>SUM(D97/C97)</f>
        <v>0.749050969276712</v>
      </c>
    </row>
    <row r="98" spans="1:5" ht="13.5" thickBot="1">
      <c r="A98" s="314"/>
      <c r="B98" s="56" t="s">
        <v>596</v>
      </c>
      <c r="C98" s="283"/>
      <c r="D98" s="283"/>
      <c r="E98" s="562"/>
    </row>
    <row r="99" spans="1:5" ht="13.5" thickBot="1">
      <c r="A99" s="314"/>
      <c r="B99" s="176" t="s">
        <v>573</v>
      </c>
      <c r="C99" s="283"/>
      <c r="D99" s="283"/>
      <c r="E99" s="562"/>
    </row>
    <row r="100" spans="1:5" ht="13.5" thickBot="1">
      <c r="A100" s="314"/>
      <c r="B100" s="684" t="s">
        <v>570</v>
      </c>
      <c r="C100" s="685">
        <f>SUM(C98+C97+C99)</f>
        <v>19757</v>
      </c>
      <c r="D100" s="685">
        <f>SUM(D98+D97+D99)</f>
        <v>14799</v>
      </c>
      <c r="E100" s="686">
        <f>SUM(D100/C100)</f>
        <v>0.749050969276712</v>
      </c>
    </row>
    <row r="101" spans="1:5" ht="13.5" thickBot="1">
      <c r="A101" s="314"/>
      <c r="B101" s="687" t="s">
        <v>576</v>
      </c>
      <c r="C101" s="688"/>
      <c r="D101" s="688"/>
      <c r="E101" s="689"/>
    </row>
    <row r="102" spans="1:5" ht="12.75">
      <c r="A102" s="314"/>
      <c r="B102" s="54" t="s">
        <v>121</v>
      </c>
      <c r="C102" s="281">
        <v>197978</v>
      </c>
      <c r="D102" s="281">
        <v>214767</v>
      </c>
      <c r="E102" s="560">
        <f aca="true" t="shared" si="2" ref="E102:E108">SUM(D102/C102)</f>
        <v>1.08480235177646</v>
      </c>
    </row>
    <row r="103" spans="1:5" ht="13.5" thickBot="1">
      <c r="A103" s="314"/>
      <c r="B103" s="302" t="s">
        <v>122</v>
      </c>
      <c r="C103" s="325">
        <v>19000</v>
      </c>
      <c r="D103" s="325">
        <v>11688</v>
      </c>
      <c r="E103" s="561">
        <f t="shared" si="2"/>
        <v>0.6151578947368421</v>
      </c>
    </row>
    <row r="104" spans="1:5" ht="13.5" thickBot="1">
      <c r="A104" s="314"/>
      <c r="B104" s="690" t="s">
        <v>535</v>
      </c>
      <c r="C104" s="691">
        <f>SUM(C102:C103)</f>
        <v>216978</v>
      </c>
      <c r="D104" s="691">
        <f>SUM(D102:D103)</f>
        <v>226455</v>
      </c>
      <c r="E104" s="686">
        <f t="shared" si="2"/>
        <v>1.0436772391671045</v>
      </c>
    </row>
    <row r="105" spans="1:5" ht="15.75" thickBot="1">
      <c r="A105" s="314"/>
      <c r="B105" s="308" t="s">
        <v>598</v>
      </c>
      <c r="C105" s="330">
        <f>SUM(C100+C101+C104)</f>
        <v>236735</v>
      </c>
      <c r="D105" s="330">
        <f>SUM(D100+D101+D104)</f>
        <v>241254</v>
      </c>
      <c r="E105" s="686">
        <f t="shared" si="2"/>
        <v>1.0190888546264811</v>
      </c>
    </row>
    <row r="106" spans="1:5" ht="12.75">
      <c r="A106" s="313"/>
      <c r="B106" s="303" t="s">
        <v>124</v>
      </c>
      <c r="C106" s="281">
        <v>118822</v>
      </c>
      <c r="D106" s="281">
        <v>123451</v>
      </c>
      <c r="E106" s="560">
        <f t="shared" si="2"/>
        <v>1.038957432125364</v>
      </c>
    </row>
    <row r="107" spans="1:5" ht="12.75">
      <c r="A107" s="313"/>
      <c r="B107" s="303" t="s">
        <v>125</v>
      </c>
      <c r="C107" s="281">
        <v>31016</v>
      </c>
      <c r="D107" s="281">
        <v>32289</v>
      </c>
      <c r="E107" s="560">
        <f t="shared" si="2"/>
        <v>1.041043332473562</v>
      </c>
    </row>
    <row r="108" spans="1:5" ht="12.75">
      <c r="A108" s="313"/>
      <c r="B108" s="303" t="s">
        <v>126</v>
      </c>
      <c r="C108" s="281">
        <v>86897</v>
      </c>
      <c r="D108" s="281">
        <v>85514</v>
      </c>
      <c r="E108" s="560">
        <f t="shared" si="2"/>
        <v>0.9840846059127473</v>
      </c>
    </row>
    <row r="109" spans="1:5" ht="12.75">
      <c r="A109" s="313"/>
      <c r="B109" s="303" t="s">
        <v>127</v>
      </c>
      <c r="C109" s="281"/>
      <c r="D109" s="281"/>
      <c r="E109" s="560"/>
    </row>
    <row r="110" spans="1:5" ht="13.5" thickBot="1">
      <c r="A110" s="313"/>
      <c r="B110" s="305" t="s">
        <v>128</v>
      </c>
      <c r="C110" s="325"/>
      <c r="D110" s="325"/>
      <c r="E110" s="561"/>
    </row>
    <row r="111" spans="1:5" ht="13.5" thickBot="1">
      <c r="A111" s="313"/>
      <c r="B111" s="304" t="s">
        <v>533</v>
      </c>
      <c r="C111" s="329">
        <f>SUM(C106:C110)</f>
        <v>236735</v>
      </c>
      <c r="D111" s="329">
        <f>SUM(D106:D110)</f>
        <v>241254</v>
      </c>
      <c r="E111" s="563">
        <f>SUM(D111/C111)</f>
        <v>1.0190888546264811</v>
      </c>
    </row>
    <row r="112" spans="1:5" ht="12.75">
      <c r="A112" s="313"/>
      <c r="B112" s="303" t="s">
        <v>129</v>
      </c>
      <c r="C112" s="281"/>
      <c r="D112" s="281"/>
      <c r="E112" s="560"/>
    </row>
    <row r="113" spans="1:5" ht="12.75">
      <c r="A113" s="313"/>
      <c r="B113" s="303" t="s">
        <v>130</v>
      </c>
      <c r="C113" s="281"/>
      <c r="D113" s="281"/>
      <c r="E113" s="560"/>
    </row>
    <row r="114" spans="1:5" ht="13.5" thickBot="1">
      <c r="A114" s="313"/>
      <c r="B114" s="306" t="s">
        <v>136</v>
      </c>
      <c r="C114" s="325"/>
      <c r="D114" s="325"/>
      <c r="E114" s="561"/>
    </row>
    <row r="115" spans="1:5" ht="13.5" thickBot="1">
      <c r="A115" s="313"/>
      <c r="B115" s="307" t="s">
        <v>563</v>
      </c>
      <c r="C115" s="324"/>
      <c r="D115" s="324"/>
      <c r="E115" s="564"/>
    </row>
    <row r="116" spans="1:5" ht="15.75" thickBot="1">
      <c r="A116" s="315"/>
      <c r="B116" s="309" t="s">
        <v>845</v>
      </c>
      <c r="C116" s="330">
        <f>SUM(C111+C115)</f>
        <v>236735</v>
      </c>
      <c r="D116" s="330">
        <f>SUM(D111+D115)</f>
        <v>241254</v>
      </c>
      <c r="E116" s="563">
        <f>SUM(D116/C116)</f>
        <v>1.0190888546264811</v>
      </c>
    </row>
    <row r="117" spans="1:5" ht="15" customHeight="1">
      <c r="A117" s="316">
        <v>2325</v>
      </c>
      <c r="B117" s="318" t="s">
        <v>140</v>
      </c>
      <c r="C117" s="281"/>
      <c r="D117" s="281"/>
      <c r="E117" s="560"/>
    </row>
    <row r="118" spans="1:5" ht="12.75">
      <c r="A118" s="314"/>
      <c r="B118" s="54" t="s">
        <v>114</v>
      </c>
      <c r="C118" s="281">
        <v>600</v>
      </c>
      <c r="D118" s="281">
        <v>600</v>
      </c>
      <c r="E118" s="560">
        <f>SUM(D118/C118)</f>
        <v>1</v>
      </c>
    </row>
    <row r="119" spans="1:5" ht="12.75">
      <c r="A119" s="314"/>
      <c r="B119" s="54" t="s">
        <v>115</v>
      </c>
      <c r="C119" s="281"/>
      <c r="D119" s="281"/>
      <c r="E119" s="560"/>
    </row>
    <row r="120" spans="1:5" ht="12.75">
      <c r="A120" s="314"/>
      <c r="B120" s="54" t="s">
        <v>116</v>
      </c>
      <c r="C120" s="281"/>
      <c r="D120" s="281"/>
      <c r="E120" s="560"/>
    </row>
    <row r="121" spans="1:5" ht="12.75">
      <c r="A121" s="314"/>
      <c r="B121" s="54" t="s">
        <v>118</v>
      </c>
      <c r="C121" s="281">
        <v>6800</v>
      </c>
      <c r="D121" s="281">
        <v>4450</v>
      </c>
      <c r="E121" s="560">
        <f>SUM(D121/C121)</f>
        <v>0.6544117647058824</v>
      </c>
    </row>
    <row r="122" spans="1:5" ht="12.75">
      <c r="A122" s="314"/>
      <c r="B122" s="54" t="s">
        <v>119</v>
      </c>
      <c r="C122" s="281">
        <v>1800</v>
      </c>
      <c r="D122" s="281">
        <v>1470</v>
      </c>
      <c r="E122" s="560">
        <f>SUM(D122/C122)</f>
        <v>0.8166666666666667</v>
      </c>
    </row>
    <row r="123" spans="1:5" ht="13.5" thickBot="1">
      <c r="A123" s="314"/>
      <c r="B123" s="59" t="s">
        <v>120</v>
      </c>
      <c r="C123" s="325"/>
      <c r="D123" s="325"/>
      <c r="E123" s="561"/>
    </row>
    <row r="124" spans="1:5" ht="13.5" thickBot="1">
      <c r="A124" s="314"/>
      <c r="B124" s="226" t="s">
        <v>113</v>
      </c>
      <c r="C124" s="329">
        <f>SUM(C118:C123)</f>
        <v>9200</v>
      </c>
      <c r="D124" s="329">
        <f>SUM(D118:D123)</f>
        <v>6520</v>
      </c>
      <c r="E124" s="563">
        <f>SUM(D124/C124)</f>
        <v>0.7086956521739131</v>
      </c>
    </row>
    <row r="125" spans="1:5" ht="13.5" thickBot="1">
      <c r="A125" s="314"/>
      <c r="B125" s="56" t="s">
        <v>596</v>
      </c>
      <c r="C125" s="283"/>
      <c r="D125" s="283"/>
      <c r="E125" s="562"/>
    </row>
    <row r="126" spans="1:5" ht="13.5" thickBot="1">
      <c r="A126" s="314"/>
      <c r="B126" s="176" t="s">
        <v>573</v>
      </c>
      <c r="C126" s="283"/>
      <c r="D126" s="283"/>
      <c r="E126" s="562"/>
    </row>
    <row r="127" spans="1:5" ht="13.5" thickBot="1">
      <c r="A127" s="314"/>
      <c r="B127" s="684" t="s">
        <v>570</v>
      </c>
      <c r="C127" s="685">
        <f>SUM(C125+C124+C126)</f>
        <v>9200</v>
      </c>
      <c r="D127" s="685">
        <f>SUM(D125+D124+D126)</f>
        <v>6520</v>
      </c>
      <c r="E127" s="686">
        <f>SUM(D127/C127)</f>
        <v>0.7086956521739131</v>
      </c>
    </row>
    <row r="128" spans="1:5" ht="13.5" thickBot="1">
      <c r="A128" s="314"/>
      <c r="B128" s="687" t="s">
        <v>576</v>
      </c>
      <c r="C128" s="688"/>
      <c r="D128" s="688"/>
      <c r="E128" s="689"/>
    </row>
    <row r="129" spans="1:5" ht="12.75">
      <c r="A129" s="314"/>
      <c r="B129" s="54" t="s">
        <v>121</v>
      </c>
      <c r="C129" s="281">
        <v>88381</v>
      </c>
      <c r="D129" s="281">
        <v>96629</v>
      </c>
      <c r="E129" s="560">
        <f aca="true" t="shared" si="3" ref="E129:E135">SUM(D129/C129)</f>
        <v>1.0933232255801586</v>
      </c>
    </row>
    <row r="130" spans="1:5" ht="13.5" thickBot="1">
      <c r="A130" s="314"/>
      <c r="B130" s="302" t="s">
        <v>122</v>
      </c>
      <c r="C130" s="325">
        <v>7800</v>
      </c>
      <c r="D130" s="325">
        <v>6250</v>
      </c>
      <c r="E130" s="561">
        <f t="shared" si="3"/>
        <v>0.8012820512820513</v>
      </c>
    </row>
    <row r="131" spans="1:5" ht="13.5" thickBot="1">
      <c r="A131" s="314"/>
      <c r="B131" s="690" t="s">
        <v>535</v>
      </c>
      <c r="C131" s="691">
        <f>SUM(C129:C130)</f>
        <v>96181</v>
      </c>
      <c r="D131" s="691">
        <f>SUM(D129:D130)</f>
        <v>102879</v>
      </c>
      <c r="E131" s="686">
        <f t="shared" si="3"/>
        <v>1.0696395337956561</v>
      </c>
    </row>
    <row r="132" spans="1:5" ht="15.75" thickBot="1">
      <c r="A132" s="314"/>
      <c r="B132" s="308" t="s">
        <v>598</v>
      </c>
      <c r="C132" s="330">
        <f>SUM(C127+C128+C131)</f>
        <v>105381</v>
      </c>
      <c r="D132" s="330">
        <f>SUM(D127+D128+D131)</f>
        <v>109399</v>
      </c>
      <c r="E132" s="686">
        <f t="shared" si="3"/>
        <v>1.0381283153509646</v>
      </c>
    </row>
    <row r="133" spans="1:5" ht="12.75">
      <c r="A133" s="313"/>
      <c r="B133" s="303" t="s">
        <v>124</v>
      </c>
      <c r="C133" s="281">
        <v>58869</v>
      </c>
      <c r="D133" s="281">
        <v>60324</v>
      </c>
      <c r="E133" s="560">
        <f t="shared" si="3"/>
        <v>1.0247158946134638</v>
      </c>
    </row>
    <row r="134" spans="1:5" ht="12.75">
      <c r="A134" s="313"/>
      <c r="B134" s="303" t="s">
        <v>125</v>
      </c>
      <c r="C134" s="281">
        <v>15376</v>
      </c>
      <c r="D134" s="281">
        <v>15824</v>
      </c>
      <c r="E134" s="560">
        <f t="shared" si="3"/>
        <v>1.0291363163371487</v>
      </c>
    </row>
    <row r="135" spans="1:5" ht="12.75">
      <c r="A135" s="313"/>
      <c r="B135" s="303" t="s">
        <v>126</v>
      </c>
      <c r="C135" s="281">
        <v>31136</v>
      </c>
      <c r="D135" s="281">
        <v>33251</v>
      </c>
      <c r="E135" s="560">
        <f t="shared" si="3"/>
        <v>1.0679278006166495</v>
      </c>
    </row>
    <row r="136" spans="1:5" ht="12.75">
      <c r="A136" s="313"/>
      <c r="B136" s="303" t="s">
        <v>127</v>
      </c>
      <c r="C136" s="281"/>
      <c r="D136" s="281"/>
      <c r="E136" s="560"/>
    </row>
    <row r="137" spans="1:5" ht="13.5" thickBot="1">
      <c r="A137" s="313"/>
      <c r="B137" s="305" t="s">
        <v>128</v>
      </c>
      <c r="C137" s="325"/>
      <c r="D137" s="325"/>
      <c r="E137" s="561"/>
    </row>
    <row r="138" spans="1:5" ht="13.5" thickBot="1">
      <c r="A138" s="313"/>
      <c r="B138" s="304" t="s">
        <v>533</v>
      </c>
      <c r="C138" s="329">
        <f>SUM(C133:C137)</f>
        <v>105381</v>
      </c>
      <c r="D138" s="329">
        <f>SUM(D133:D137)</f>
        <v>109399</v>
      </c>
      <c r="E138" s="563">
        <f>SUM(D138/C138)</f>
        <v>1.0381283153509646</v>
      </c>
    </row>
    <row r="139" spans="1:5" ht="12.75">
      <c r="A139" s="313"/>
      <c r="B139" s="303" t="s">
        <v>129</v>
      </c>
      <c r="C139" s="281"/>
      <c r="D139" s="281"/>
      <c r="E139" s="560"/>
    </row>
    <row r="140" spans="1:5" ht="12.75">
      <c r="A140" s="313"/>
      <c r="B140" s="303" t="s">
        <v>130</v>
      </c>
      <c r="C140" s="281"/>
      <c r="D140" s="281"/>
      <c r="E140" s="560"/>
    </row>
    <row r="141" spans="1:5" ht="13.5" thickBot="1">
      <c r="A141" s="313"/>
      <c r="B141" s="306" t="s">
        <v>136</v>
      </c>
      <c r="C141" s="325"/>
      <c r="D141" s="325"/>
      <c r="E141" s="561"/>
    </row>
    <row r="142" spans="1:5" ht="13.5" thickBot="1">
      <c r="A142" s="313"/>
      <c r="B142" s="307" t="s">
        <v>563</v>
      </c>
      <c r="C142" s="324"/>
      <c r="D142" s="324"/>
      <c r="E142" s="564"/>
    </row>
    <row r="143" spans="1:5" ht="15.75" thickBot="1">
      <c r="A143" s="315"/>
      <c r="B143" s="309" t="s">
        <v>845</v>
      </c>
      <c r="C143" s="330">
        <f>SUM(C138+C142)</f>
        <v>105381</v>
      </c>
      <c r="D143" s="330">
        <f>SUM(D138+D142)</f>
        <v>109399</v>
      </c>
      <c r="E143" s="563">
        <f>SUM(D143/C143)</f>
        <v>1.0381283153509646</v>
      </c>
    </row>
    <row r="144" spans="1:5" ht="15">
      <c r="A144" s="316">
        <v>2330</v>
      </c>
      <c r="B144" s="317" t="s">
        <v>141</v>
      </c>
      <c r="C144" s="281"/>
      <c r="D144" s="281"/>
      <c r="E144" s="560"/>
    </row>
    <row r="145" spans="1:5" ht="12.75">
      <c r="A145" s="314"/>
      <c r="B145" s="54" t="s">
        <v>114</v>
      </c>
      <c r="C145" s="281">
        <v>900</v>
      </c>
      <c r="D145" s="281"/>
      <c r="E145" s="560">
        <f>SUM(D145/C145)</f>
        <v>0</v>
      </c>
    </row>
    <row r="146" spans="1:5" ht="12.75">
      <c r="A146" s="314"/>
      <c r="B146" s="54" t="s">
        <v>115</v>
      </c>
      <c r="C146" s="281"/>
      <c r="D146" s="281"/>
      <c r="E146" s="560"/>
    </row>
    <row r="147" spans="1:5" ht="12.75">
      <c r="A147" s="314"/>
      <c r="B147" s="54" t="s">
        <v>116</v>
      </c>
      <c r="C147" s="281"/>
      <c r="D147" s="281">
        <v>550</v>
      </c>
      <c r="E147" s="560"/>
    </row>
    <row r="148" spans="1:5" ht="12.75">
      <c r="A148" s="314"/>
      <c r="B148" s="54" t="s">
        <v>118</v>
      </c>
      <c r="C148" s="281">
        <v>8200</v>
      </c>
      <c r="D148" s="281">
        <v>4710</v>
      </c>
      <c r="E148" s="560">
        <f>SUM(D148/C148)</f>
        <v>0.574390243902439</v>
      </c>
    </row>
    <row r="149" spans="1:5" ht="12.75">
      <c r="A149" s="314"/>
      <c r="B149" s="54" t="s">
        <v>119</v>
      </c>
      <c r="C149" s="281">
        <v>2200</v>
      </c>
      <c r="D149" s="281">
        <v>1131</v>
      </c>
      <c r="E149" s="560">
        <f>SUM(D149/C149)</f>
        <v>0.514090909090909</v>
      </c>
    </row>
    <row r="150" spans="1:5" ht="13.5" thickBot="1">
      <c r="A150" s="314"/>
      <c r="B150" s="59" t="s">
        <v>120</v>
      </c>
      <c r="C150" s="325"/>
      <c r="D150" s="325"/>
      <c r="E150" s="561"/>
    </row>
    <row r="151" spans="1:5" ht="13.5" thickBot="1">
      <c r="A151" s="314"/>
      <c r="B151" s="226" t="s">
        <v>113</v>
      </c>
      <c r="C151" s="329">
        <f>SUM(C145:C150)</f>
        <v>11300</v>
      </c>
      <c r="D151" s="329">
        <f>SUM(D145:D150)</f>
        <v>6391</v>
      </c>
      <c r="E151" s="563">
        <f>SUM(D151/C151)</f>
        <v>0.5655752212389381</v>
      </c>
    </row>
    <row r="152" spans="1:5" ht="13.5" thickBot="1">
      <c r="A152" s="314"/>
      <c r="B152" s="56" t="s">
        <v>596</v>
      </c>
      <c r="C152" s="283"/>
      <c r="D152" s="283"/>
      <c r="E152" s="562"/>
    </row>
    <row r="153" spans="1:5" ht="13.5" thickBot="1">
      <c r="A153" s="314"/>
      <c r="B153" s="176" t="s">
        <v>573</v>
      </c>
      <c r="C153" s="283"/>
      <c r="D153" s="283"/>
      <c r="E153" s="562"/>
    </row>
    <row r="154" spans="1:5" ht="13.5" thickBot="1">
      <c r="A154" s="314"/>
      <c r="B154" s="684" t="s">
        <v>570</v>
      </c>
      <c r="C154" s="685">
        <f>SUM(C152+C151+C153)</f>
        <v>11300</v>
      </c>
      <c r="D154" s="685">
        <f>SUM(D152+D151+D153)</f>
        <v>6391</v>
      </c>
      <c r="E154" s="686">
        <f>SUM(D154/C154)</f>
        <v>0.5655752212389381</v>
      </c>
    </row>
    <row r="155" spans="1:5" ht="13.5" thickBot="1">
      <c r="A155" s="314"/>
      <c r="B155" s="687" t="s">
        <v>576</v>
      </c>
      <c r="C155" s="688"/>
      <c r="D155" s="688"/>
      <c r="E155" s="689"/>
    </row>
    <row r="156" spans="1:5" ht="12.75">
      <c r="A156" s="314"/>
      <c r="B156" s="54" t="s">
        <v>121</v>
      </c>
      <c r="C156" s="281">
        <v>84858</v>
      </c>
      <c r="D156" s="281">
        <v>94782</v>
      </c>
      <c r="E156" s="560">
        <f aca="true" t="shared" si="4" ref="E156:E162">SUM(D156/C156)</f>
        <v>1.1169483136533975</v>
      </c>
    </row>
    <row r="157" spans="1:5" ht="13.5" thickBot="1">
      <c r="A157" s="314"/>
      <c r="B157" s="302" t="s">
        <v>122</v>
      </c>
      <c r="C157" s="325">
        <v>8000</v>
      </c>
      <c r="D157" s="325">
        <v>5000</v>
      </c>
      <c r="E157" s="561">
        <f t="shared" si="4"/>
        <v>0.625</v>
      </c>
    </row>
    <row r="158" spans="1:5" ht="13.5" thickBot="1">
      <c r="A158" s="314"/>
      <c r="B158" s="690" t="s">
        <v>535</v>
      </c>
      <c r="C158" s="691">
        <f>SUM(C156:C157)</f>
        <v>92858</v>
      </c>
      <c r="D158" s="691">
        <f>SUM(D156:D157)</f>
        <v>99782</v>
      </c>
      <c r="E158" s="686">
        <f t="shared" si="4"/>
        <v>1.0745654655495487</v>
      </c>
    </row>
    <row r="159" spans="1:5" ht="15.75" thickBot="1">
      <c r="A159" s="314"/>
      <c r="B159" s="308" t="s">
        <v>598</v>
      </c>
      <c r="C159" s="330">
        <f>SUM(C154+C155+C158)</f>
        <v>104158</v>
      </c>
      <c r="D159" s="330">
        <f>SUM(D154+D155+D158)</f>
        <v>106173</v>
      </c>
      <c r="E159" s="686">
        <f t="shared" si="4"/>
        <v>1.0193456095547149</v>
      </c>
    </row>
    <row r="160" spans="1:5" ht="12.75">
      <c r="A160" s="313"/>
      <c r="B160" s="303" t="s">
        <v>124</v>
      </c>
      <c r="C160" s="281">
        <v>50246</v>
      </c>
      <c r="D160" s="281">
        <v>54651</v>
      </c>
      <c r="E160" s="560">
        <f t="shared" si="4"/>
        <v>1.087668670142897</v>
      </c>
    </row>
    <row r="161" spans="1:5" ht="12.75">
      <c r="A161" s="313"/>
      <c r="B161" s="303" t="s">
        <v>125</v>
      </c>
      <c r="C161" s="281">
        <v>13128</v>
      </c>
      <c r="D161" s="281">
        <v>14307</v>
      </c>
      <c r="E161" s="560">
        <f t="shared" si="4"/>
        <v>1.0898080438756856</v>
      </c>
    </row>
    <row r="162" spans="1:5" ht="12.75">
      <c r="A162" s="313"/>
      <c r="B162" s="303" t="s">
        <v>126</v>
      </c>
      <c r="C162" s="281">
        <v>40784</v>
      </c>
      <c r="D162" s="281">
        <v>37215</v>
      </c>
      <c r="E162" s="560">
        <f t="shared" si="4"/>
        <v>0.9124901922322479</v>
      </c>
    </row>
    <row r="163" spans="1:5" ht="12.75">
      <c r="A163" s="313"/>
      <c r="B163" s="303" t="s">
        <v>127</v>
      </c>
      <c r="C163" s="281"/>
      <c r="D163" s="281"/>
      <c r="E163" s="560"/>
    </row>
    <row r="164" spans="1:5" ht="13.5" thickBot="1">
      <c r="A164" s="313"/>
      <c r="B164" s="305" t="s">
        <v>128</v>
      </c>
      <c r="C164" s="325"/>
      <c r="D164" s="325"/>
      <c r="E164" s="561"/>
    </row>
    <row r="165" spans="1:5" ht="13.5" thickBot="1">
      <c r="A165" s="313"/>
      <c r="B165" s="304" t="s">
        <v>533</v>
      </c>
      <c r="C165" s="329">
        <f>SUM(C160:C164)</f>
        <v>104158</v>
      </c>
      <c r="D165" s="329">
        <f>SUM(D160:D164)</f>
        <v>106173</v>
      </c>
      <c r="E165" s="563">
        <f>SUM(D165/C165)</f>
        <v>1.0193456095547149</v>
      </c>
    </row>
    <row r="166" spans="1:5" ht="12.75">
      <c r="A166" s="313"/>
      <c r="B166" s="303" t="s">
        <v>129</v>
      </c>
      <c r="C166" s="281"/>
      <c r="D166" s="281"/>
      <c r="E166" s="560"/>
    </row>
    <row r="167" spans="1:5" ht="12.75">
      <c r="A167" s="313"/>
      <c r="B167" s="303" t="s">
        <v>130</v>
      </c>
      <c r="C167" s="281"/>
      <c r="D167" s="281"/>
      <c r="E167" s="560"/>
    </row>
    <row r="168" spans="1:5" ht="13.5" thickBot="1">
      <c r="A168" s="313"/>
      <c r="B168" s="306" t="s">
        <v>136</v>
      </c>
      <c r="C168" s="325"/>
      <c r="D168" s="325"/>
      <c r="E168" s="561"/>
    </row>
    <row r="169" spans="1:5" ht="13.5" thickBot="1">
      <c r="A169" s="313"/>
      <c r="B169" s="307" t="s">
        <v>563</v>
      </c>
      <c r="C169" s="324"/>
      <c r="D169" s="324"/>
      <c r="E169" s="564"/>
    </row>
    <row r="170" spans="1:5" ht="15.75" thickBot="1">
      <c r="A170" s="315"/>
      <c r="B170" s="309" t="s">
        <v>845</v>
      </c>
      <c r="C170" s="330">
        <f>SUM(C165+C169)</f>
        <v>104158</v>
      </c>
      <c r="D170" s="330">
        <f>SUM(D165+D169)</f>
        <v>106173</v>
      </c>
      <c r="E170" s="563">
        <f>SUM(D170/C170)</f>
        <v>1.0193456095547149</v>
      </c>
    </row>
    <row r="171" spans="1:5" ht="15">
      <c r="A171" s="319">
        <v>2335</v>
      </c>
      <c r="B171" s="317" t="s">
        <v>142</v>
      </c>
      <c r="C171" s="281"/>
      <c r="D171" s="281"/>
      <c r="E171" s="560"/>
    </row>
    <row r="172" spans="1:5" ht="12.75">
      <c r="A172" s="314"/>
      <c r="B172" s="54" t="s">
        <v>114</v>
      </c>
      <c r="C172" s="281">
        <v>400</v>
      </c>
      <c r="D172" s="281"/>
      <c r="E172" s="560">
        <f>SUM(D172/C172)</f>
        <v>0</v>
      </c>
    </row>
    <row r="173" spans="1:5" ht="12.75">
      <c r="A173" s="314"/>
      <c r="B173" s="54" t="s">
        <v>115</v>
      </c>
      <c r="C173" s="281"/>
      <c r="D173" s="281"/>
      <c r="E173" s="560"/>
    </row>
    <row r="174" spans="1:5" ht="12.75">
      <c r="A174" s="314"/>
      <c r="B174" s="54" t="s">
        <v>116</v>
      </c>
      <c r="C174" s="281"/>
      <c r="D174" s="281"/>
      <c r="E174" s="560"/>
    </row>
    <row r="175" spans="1:5" ht="12.75">
      <c r="A175" s="314"/>
      <c r="B175" s="54" t="s">
        <v>118</v>
      </c>
      <c r="C175" s="281">
        <v>6250</v>
      </c>
      <c r="D175" s="281">
        <v>4829</v>
      </c>
      <c r="E175" s="560">
        <f>SUM(D175/C175)</f>
        <v>0.77264</v>
      </c>
    </row>
    <row r="176" spans="1:5" ht="12.75">
      <c r="A176" s="314"/>
      <c r="B176" s="54" t="s">
        <v>119</v>
      </c>
      <c r="C176" s="281"/>
      <c r="D176" s="281">
        <v>1251</v>
      </c>
      <c r="E176" s="560"/>
    </row>
    <row r="177" spans="1:5" ht="13.5" thickBot="1">
      <c r="A177" s="314"/>
      <c r="B177" s="59" t="s">
        <v>120</v>
      </c>
      <c r="C177" s="325"/>
      <c r="D177" s="325"/>
      <c r="E177" s="562"/>
    </row>
    <row r="178" spans="1:5" ht="13.5" thickBot="1">
      <c r="A178" s="314"/>
      <c r="B178" s="226" t="s">
        <v>113</v>
      </c>
      <c r="C178" s="329">
        <f>SUM(C172:C177)</f>
        <v>6650</v>
      </c>
      <c r="D178" s="329">
        <f>SUM(D172:D177)</f>
        <v>6080</v>
      </c>
      <c r="E178" s="562">
        <f>SUM(D178/C178)</f>
        <v>0.9142857142857143</v>
      </c>
    </row>
    <row r="179" spans="1:5" ht="13.5" thickBot="1">
      <c r="A179" s="314"/>
      <c r="B179" s="56" t="s">
        <v>596</v>
      </c>
      <c r="C179" s="283"/>
      <c r="D179" s="283"/>
      <c r="E179" s="562"/>
    </row>
    <row r="180" spans="1:5" ht="13.5" thickBot="1">
      <c r="A180" s="314"/>
      <c r="B180" s="176" t="s">
        <v>573</v>
      </c>
      <c r="C180" s="283"/>
      <c r="D180" s="283"/>
      <c r="E180" s="562"/>
    </row>
    <row r="181" spans="1:5" ht="13.5" thickBot="1">
      <c r="A181" s="314"/>
      <c r="B181" s="684" t="s">
        <v>570</v>
      </c>
      <c r="C181" s="685">
        <f>SUM(C179+C178+C180)</f>
        <v>6650</v>
      </c>
      <c r="D181" s="685">
        <f>SUM(D179+D178+D180)</f>
        <v>6080</v>
      </c>
      <c r="E181" s="686">
        <f>SUM(D181/C181)</f>
        <v>0.9142857142857143</v>
      </c>
    </row>
    <row r="182" spans="1:5" ht="13.5" thickBot="1">
      <c r="A182" s="314"/>
      <c r="B182" s="687" t="s">
        <v>576</v>
      </c>
      <c r="C182" s="688"/>
      <c r="D182" s="688"/>
      <c r="E182" s="689"/>
    </row>
    <row r="183" spans="1:5" ht="12.75">
      <c r="A183" s="314"/>
      <c r="B183" s="54" t="s">
        <v>121</v>
      </c>
      <c r="C183" s="281">
        <v>47894</v>
      </c>
      <c r="D183" s="281">
        <v>48649</v>
      </c>
      <c r="E183" s="560">
        <f>SUM(D183/C183)</f>
        <v>1.0157639787864867</v>
      </c>
    </row>
    <row r="184" spans="1:5" ht="13.5" thickBot="1">
      <c r="A184" s="314"/>
      <c r="B184" s="302" t="s">
        <v>122</v>
      </c>
      <c r="C184" s="325">
        <v>5000</v>
      </c>
      <c r="D184" s="325">
        <v>2615</v>
      </c>
      <c r="E184" s="561">
        <f>SUM(D184/C184)</f>
        <v>0.523</v>
      </c>
    </row>
    <row r="185" spans="1:5" ht="13.5" thickBot="1">
      <c r="A185" s="314"/>
      <c r="B185" s="690" t="s">
        <v>535</v>
      </c>
      <c r="C185" s="691">
        <f>SUM(C183:C184)</f>
        <v>52894</v>
      </c>
      <c r="D185" s="691">
        <f>SUM(D183:D184)</f>
        <v>51264</v>
      </c>
      <c r="E185" s="686">
        <f>SUM(D185/C185)</f>
        <v>0.9691836503195069</v>
      </c>
    </row>
    <row r="186" spans="1:5" ht="15.75" thickBot="1">
      <c r="A186" s="314"/>
      <c r="B186" s="308" t="s">
        <v>598</v>
      </c>
      <c r="C186" s="330">
        <f>SUM(C181+C182+C185)</f>
        <v>59544</v>
      </c>
      <c r="D186" s="330">
        <f>SUM(D181+D182+D185)</f>
        <v>57344</v>
      </c>
      <c r="E186" s="686">
        <f>SUM(D186/C186)</f>
        <v>0.9630525325809486</v>
      </c>
    </row>
    <row r="187" spans="1:5" ht="12.75">
      <c r="A187" s="313"/>
      <c r="B187" s="303" t="s">
        <v>124</v>
      </c>
      <c r="C187" s="281">
        <v>31045</v>
      </c>
      <c r="D187" s="281">
        <v>30837</v>
      </c>
      <c r="E187" s="560">
        <f>SUM(D187/C187)</f>
        <v>0.9933000483169593</v>
      </c>
    </row>
    <row r="188" spans="1:5" ht="12.75">
      <c r="A188" s="313"/>
      <c r="B188" s="303" t="s">
        <v>125</v>
      </c>
      <c r="C188" s="281">
        <v>8136</v>
      </c>
      <c r="D188" s="281">
        <v>8148</v>
      </c>
      <c r="E188" s="560"/>
    </row>
    <row r="189" spans="1:5" ht="12.75">
      <c r="A189" s="313"/>
      <c r="B189" s="303" t="s">
        <v>126</v>
      </c>
      <c r="C189" s="281">
        <v>20363</v>
      </c>
      <c r="D189" s="281">
        <v>18359</v>
      </c>
      <c r="E189" s="560">
        <f>SUM(D189/C189)</f>
        <v>0.9015862102833571</v>
      </c>
    </row>
    <row r="190" spans="1:5" ht="12.75">
      <c r="A190" s="313"/>
      <c r="B190" s="303" t="s">
        <v>127</v>
      </c>
      <c r="C190" s="281"/>
      <c r="D190" s="281"/>
      <c r="E190" s="560"/>
    </row>
    <row r="191" spans="1:5" ht="13.5" thickBot="1">
      <c r="A191" s="313"/>
      <c r="B191" s="305" t="s">
        <v>128</v>
      </c>
      <c r="C191" s="325"/>
      <c r="D191" s="325"/>
      <c r="E191" s="561"/>
    </row>
    <row r="192" spans="1:5" ht="13.5" thickBot="1">
      <c r="A192" s="313"/>
      <c r="B192" s="304" t="s">
        <v>533</v>
      </c>
      <c r="C192" s="329">
        <f>SUM(C187:C191)</f>
        <v>59544</v>
      </c>
      <c r="D192" s="329">
        <f>SUM(D187:D191)</f>
        <v>57344</v>
      </c>
      <c r="E192" s="563">
        <f>SUM(D192/C192)</f>
        <v>0.9630525325809486</v>
      </c>
    </row>
    <row r="193" spans="1:5" ht="12.75">
      <c r="A193" s="313"/>
      <c r="B193" s="303" t="s">
        <v>129</v>
      </c>
      <c r="C193" s="281"/>
      <c r="D193" s="281"/>
      <c r="E193" s="560"/>
    </row>
    <row r="194" spans="1:5" ht="12.75">
      <c r="A194" s="313"/>
      <c r="B194" s="303" t="s">
        <v>130</v>
      </c>
      <c r="C194" s="281"/>
      <c r="D194" s="281"/>
      <c r="E194" s="560"/>
    </row>
    <row r="195" spans="1:5" ht="13.5" thickBot="1">
      <c r="A195" s="313"/>
      <c r="B195" s="306" t="s">
        <v>136</v>
      </c>
      <c r="C195" s="325"/>
      <c r="D195" s="325"/>
      <c r="E195" s="561"/>
    </row>
    <row r="196" spans="1:5" ht="13.5" thickBot="1">
      <c r="A196" s="313"/>
      <c r="B196" s="307" t="s">
        <v>563</v>
      </c>
      <c r="C196" s="324"/>
      <c r="D196" s="324"/>
      <c r="E196" s="564"/>
    </row>
    <row r="197" spans="1:5" ht="15.75" thickBot="1">
      <c r="A197" s="315"/>
      <c r="B197" s="309" t="s">
        <v>845</v>
      </c>
      <c r="C197" s="330">
        <f>SUM(C192+C196)</f>
        <v>59544</v>
      </c>
      <c r="D197" s="330">
        <f>SUM(D192+D196)</f>
        <v>57344</v>
      </c>
      <c r="E197" s="563">
        <f>SUM(D197/C197)</f>
        <v>0.9630525325809486</v>
      </c>
    </row>
    <row r="198" spans="1:5" ht="15">
      <c r="A198" s="316">
        <v>2345</v>
      </c>
      <c r="B198" s="320" t="s">
        <v>143</v>
      </c>
      <c r="C198" s="281"/>
      <c r="D198" s="281"/>
      <c r="E198" s="560"/>
    </row>
    <row r="199" spans="1:5" ht="12.75">
      <c r="A199" s="314"/>
      <c r="B199" s="54" t="s">
        <v>114</v>
      </c>
      <c r="C199" s="281">
        <v>300</v>
      </c>
      <c r="D199" s="281"/>
      <c r="E199" s="560">
        <f>SUM(D199/C199)</f>
        <v>0</v>
      </c>
    </row>
    <row r="200" spans="1:5" ht="12.75">
      <c r="A200" s="314"/>
      <c r="B200" s="54" t="s">
        <v>115</v>
      </c>
      <c r="C200" s="281"/>
      <c r="D200" s="281"/>
      <c r="E200" s="560"/>
    </row>
    <row r="201" spans="1:5" ht="12.75">
      <c r="A201" s="314"/>
      <c r="B201" s="54" t="s">
        <v>116</v>
      </c>
      <c r="C201" s="281"/>
      <c r="D201" s="281"/>
      <c r="E201" s="560"/>
    </row>
    <row r="202" spans="1:5" ht="12.75">
      <c r="A202" s="314"/>
      <c r="B202" s="54" t="s">
        <v>118</v>
      </c>
      <c r="C202" s="281">
        <v>6250</v>
      </c>
      <c r="D202" s="281">
        <v>5004</v>
      </c>
      <c r="E202" s="560">
        <f>SUM(D202/C202)</f>
        <v>0.80064</v>
      </c>
    </row>
    <row r="203" spans="1:5" ht="12.75">
      <c r="A203" s="314"/>
      <c r="B203" s="54" t="s">
        <v>119</v>
      </c>
      <c r="C203" s="281"/>
      <c r="D203" s="281">
        <v>1312</v>
      </c>
      <c r="E203" s="560"/>
    </row>
    <row r="204" spans="1:5" ht="13.5" thickBot="1">
      <c r="A204" s="314"/>
      <c r="B204" s="59" t="s">
        <v>120</v>
      </c>
      <c r="C204" s="325"/>
      <c r="D204" s="325"/>
      <c r="E204" s="561"/>
    </row>
    <row r="205" spans="1:5" ht="13.5" thickBot="1">
      <c r="A205" s="314"/>
      <c r="B205" s="226" t="s">
        <v>113</v>
      </c>
      <c r="C205" s="329">
        <f>SUM(C199:C204)</f>
        <v>6550</v>
      </c>
      <c r="D205" s="329">
        <f>SUM(D199:D204)</f>
        <v>6316</v>
      </c>
      <c r="E205" s="563">
        <f>SUM(D205/C205)</f>
        <v>0.9642748091603054</v>
      </c>
    </row>
    <row r="206" spans="1:5" ht="13.5" thickBot="1">
      <c r="A206" s="314"/>
      <c r="B206" s="56" t="s">
        <v>596</v>
      </c>
      <c r="C206" s="283"/>
      <c r="D206" s="283"/>
      <c r="E206" s="562"/>
    </row>
    <row r="207" spans="1:5" ht="13.5" thickBot="1">
      <c r="A207" s="314"/>
      <c r="B207" s="176" t="s">
        <v>573</v>
      </c>
      <c r="C207" s="283"/>
      <c r="D207" s="283"/>
      <c r="E207" s="562"/>
    </row>
    <row r="208" spans="1:5" ht="13.5" thickBot="1">
      <c r="A208" s="314"/>
      <c r="B208" s="684" t="s">
        <v>570</v>
      </c>
      <c r="C208" s="685">
        <f>SUM(C206+C205+C207)</f>
        <v>6550</v>
      </c>
      <c r="D208" s="685">
        <f>SUM(D206+D205+D207)</f>
        <v>6316</v>
      </c>
      <c r="E208" s="686">
        <f>SUM(D208/C208)</f>
        <v>0.9642748091603054</v>
      </c>
    </row>
    <row r="209" spans="1:5" ht="13.5" thickBot="1">
      <c r="A209" s="314"/>
      <c r="B209" s="687" t="s">
        <v>576</v>
      </c>
      <c r="C209" s="688"/>
      <c r="D209" s="688"/>
      <c r="E209" s="689"/>
    </row>
    <row r="210" spans="1:5" ht="12.75">
      <c r="A210" s="314"/>
      <c r="B210" s="54" t="s">
        <v>121</v>
      </c>
      <c r="C210" s="281">
        <v>48966</v>
      </c>
      <c r="D210" s="281">
        <v>48018</v>
      </c>
      <c r="E210" s="560">
        <f aca="true" t="shared" si="5" ref="E210:E216">SUM(D210/C210)</f>
        <v>0.9806396274966304</v>
      </c>
    </row>
    <row r="211" spans="1:5" ht="13.5" thickBot="1">
      <c r="A211" s="314"/>
      <c r="B211" s="302" t="s">
        <v>122</v>
      </c>
      <c r="C211" s="325">
        <v>4000</v>
      </c>
      <c r="D211" s="325">
        <v>2129</v>
      </c>
      <c r="E211" s="561">
        <f t="shared" si="5"/>
        <v>0.53225</v>
      </c>
    </row>
    <row r="212" spans="1:5" ht="13.5" thickBot="1">
      <c r="A212" s="314"/>
      <c r="B212" s="690" t="s">
        <v>535</v>
      </c>
      <c r="C212" s="691">
        <f>SUM(C210:C211)</f>
        <v>52966</v>
      </c>
      <c r="D212" s="691">
        <f>SUM(D210:D211)</f>
        <v>50147</v>
      </c>
      <c r="E212" s="686">
        <f t="shared" si="5"/>
        <v>0.9467771778121814</v>
      </c>
    </row>
    <row r="213" spans="1:5" ht="15.75" thickBot="1">
      <c r="A213" s="314"/>
      <c r="B213" s="308" t="s">
        <v>598</v>
      </c>
      <c r="C213" s="330">
        <f>SUM(C208+C209+C212)</f>
        <v>59516</v>
      </c>
      <c r="D213" s="330">
        <f>SUM(D208+D209+D212)</f>
        <v>56463</v>
      </c>
      <c r="E213" s="686">
        <f t="shared" si="5"/>
        <v>0.94870286981652</v>
      </c>
    </row>
    <row r="214" spans="1:5" ht="12.75">
      <c r="A214" s="313"/>
      <c r="B214" s="303" t="s">
        <v>124</v>
      </c>
      <c r="C214" s="281">
        <v>32745</v>
      </c>
      <c r="D214" s="281">
        <v>31076</v>
      </c>
      <c r="E214" s="560">
        <f t="shared" si="5"/>
        <v>0.9490303863185219</v>
      </c>
    </row>
    <row r="215" spans="1:5" ht="12.75">
      <c r="A215" s="313"/>
      <c r="B215" s="303" t="s">
        <v>125</v>
      </c>
      <c r="C215" s="281">
        <v>8623</v>
      </c>
      <c r="D215" s="281">
        <v>8368</v>
      </c>
      <c r="E215" s="560">
        <f t="shared" si="5"/>
        <v>0.9704279253160153</v>
      </c>
    </row>
    <row r="216" spans="1:5" ht="12.75">
      <c r="A216" s="313"/>
      <c r="B216" s="303" t="s">
        <v>126</v>
      </c>
      <c r="C216" s="281">
        <v>18148</v>
      </c>
      <c r="D216" s="281">
        <v>17019</v>
      </c>
      <c r="E216" s="560">
        <f t="shared" si="5"/>
        <v>0.9377892880758211</v>
      </c>
    </row>
    <row r="217" spans="1:5" ht="12.75">
      <c r="A217" s="313"/>
      <c r="B217" s="303" t="s">
        <v>127</v>
      </c>
      <c r="C217" s="281"/>
      <c r="D217" s="281"/>
      <c r="E217" s="560"/>
    </row>
    <row r="218" spans="1:5" ht="13.5" thickBot="1">
      <c r="A218" s="313"/>
      <c r="B218" s="305" t="s">
        <v>128</v>
      </c>
      <c r="C218" s="325"/>
      <c r="D218" s="325"/>
      <c r="E218" s="561"/>
    </row>
    <row r="219" spans="1:5" ht="13.5" thickBot="1">
      <c r="A219" s="313"/>
      <c r="B219" s="304" t="s">
        <v>533</v>
      </c>
      <c r="C219" s="329">
        <f>SUM(C214:C218)</f>
        <v>59516</v>
      </c>
      <c r="D219" s="329">
        <f>SUM(D214:D218)</f>
        <v>56463</v>
      </c>
      <c r="E219" s="563">
        <f>SUM(D219/C219)</f>
        <v>0.94870286981652</v>
      </c>
    </row>
    <row r="220" spans="1:5" ht="12.75">
      <c r="A220" s="313"/>
      <c r="B220" s="303" t="s">
        <v>129</v>
      </c>
      <c r="C220" s="281"/>
      <c r="D220" s="281"/>
      <c r="E220" s="560"/>
    </row>
    <row r="221" spans="1:5" ht="12.75">
      <c r="A221" s="313"/>
      <c r="B221" s="303" t="s">
        <v>130</v>
      </c>
      <c r="C221" s="281"/>
      <c r="D221" s="281"/>
      <c r="E221" s="560"/>
    </row>
    <row r="222" spans="1:5" ht="13.5" thickBot="1">
      <c r="A222" s="313"/>
      <c r="B222" s="306" t="s">
        <v>136</v>
      </c>
      <c r="C222" s="325"/>
      <c r="D222" s="325"/>
      <c r="E222" s="561"/>
    </row>
    <row r="223" spans="1:5" ht="13.5" thickBot="1">
      <c r="A223" s="313"/>
      <c r="B223" s="307" t="s">
        <v>563</v>
      </c>
      <c r="C223" s="324"/>
      <c r="D223" s="324"/>
      <c r="E223" s="564"/>
    </row>
    <row r="224" spans="1:5" ht="15.75" thickBot="1">
      <c r="A224" s="315"/>
      <c r="B224" s="309" t="s">
        <v>845</v>
      </c>
      <c r="C224" s="330">
        <f>SUM(C219+C223)</f>
        <v>59516</v>
      </c>
      <c r="D224" s="330">
        <f>SUM(D219+D223)</f>
        <v>56463</v>
      </c>
      <c r="E224" s="563">
        <f>SUM(D224/C224)</f>
        <v>0.94870286981652</v>
      </c>
    </row>
    <row r="225" spans="1:5" ht="15">
      <c r="A225" s="316">
        <v>2360</v>
      </c>
      <c r="B225" s="318" t="s">
        <v>144</v>
      </c>
      <c r="C225" s="281"/>
      <c r="D225" s="281"/>
      <c r="E225" s="560"/>
    </row>
    <row r="226" spans="1:5" ht="12.75">
      <c r="A226" s="314"/>
      <c r="B226" s="54" t="s">
        <v>114</v>
      </c>
      <c r="C226" s="281">
        <v>350</v>
      </c>
      <c r="D226" s="281"/>
      <c r="E226" s="560">
        <f>SUM(D226/C226)</f>
        <v>0</v>
      </c>
    </row>
    <row r="227" spans="1:5" ht="12.75">
      <c r="A227" s="314"/>
      <c r="B227" s="54" t="s">
        <v>115</v>
      </c>
      <c r="C227" s="281"/>
      <c r="D227" s="281"/>
      <c r="E227" s="560"/>
    </row>
    <row r="228" spans="1:5" ht="12.75">
      <c r="A228" s="314"/>
      <c r="B228" s="54" t="s">
        <v>116</v>
      </c>
      <c r="C228" s="281"/>
      <c r="D228" s="281"/>
      <c r="E228" s="560"/>
    </row>
    <row r="229" spans="1:5" ht="12.75">
      <c r="A229" s="314"/>
      <c r="B229" s="54" t="s">
        <v>118</v>
      </c>
      <c r="C229" s="281">
        <v>5900</v>
      </c>
      <c r="D229" s="281">
        <v>4896</v>
      </c>
      <c r="E229" s="560">
        <f>SUM(D229/C229)</f>
        <v>0.8298305084745763</v>
      </c>
    </row>
    <row r="230" spans="1:5" ht="12.75">
      <c r="A230" s="314"/>
      <c r="B230" s="54" t="s">
        <v>119</v>
      </c>
      <c r="C230" s="281"/>
      <c r="D230" s="281">
        <v>1277</v>
      </c>
      <c r="E230" s="560"/>
    </row>
    <row r="231" spans="1:5" ht="13.5" thickBot="1">
      <c r="A231" s="314"/>
      <c r="B231" s="59" t="s">
        <v>120</v>
      </c>
      <c r="C231" s="325"/>
      <c r="D231" s="325"/>
      <c r="E231" s="561"/>
    </row>
    <row r="232" spans="1:5" ht="13.5" thickBot="1">
      <c r="A232" s="314"/>
      <c r="B232" s="226" t="s">
        <v>113</v>
      </c>
      <c r="C232" s="329">
        <f>SUM(C226:C231)</f>
        <v>6250</v>
      </c>
      <c r="D232" s="329">
        <f>SUM(D226:D231)</f>
        <v>6173</v>
      </c>
      <c r="E232" s="563">
        <f>SUM(D232/C232)</f>
        <v>0.98768</v>
      </c>
    </row>
    <row r="233" spans="1:5" ht="13.5" thickBot="1">
      <c r="A233" s="314"/>
      <c r="B233" s="56" t="s">
        <v>596</v>
      </c>
      <c r="C233" s="283"/>
      <c r="D233" s="283"/>
      <c r="E233" s="562"/>
    </row>
    <row r="234" spans="1:5" ht="13.5" thickBot="1">
      <c r="A234" s="314"/>
      <c r="B234" s="176" t="s">
        <v>573</v>
      </c>
      <c r="C234" s="283"/>
      <c r="D234" s="283"/>
      <c r="E234" s="562"/>
    </row>
    <row r="235" spans="1:5" ht="13.5" thickBot="1">
      <c r="A235" s="314"/>
      <c r="B235" s="684" t="s">
        <v>570</v>
      </c>
      <c r="C235" s="685">
        <f>SUM(C233+C232+C234)</f>
        <v>6250</v>
      </c>
      <c r="D235" s="685">
        <f>SUM(D233+D232+D234)</f>
        <v>6173</v>
      </c>
      <c r="E235" s="686">
        <f>SUM(D235/C235)</f>
        <v>0.98768</v>
      </c>
    </row>
    <row r="236" spans="1:5" ht="13.5" thickBot="1">
      <c r="A236" s="314"/>
      <c r="B236" s="687" t="s">
        <v>576</v>
      </c>
      <c r="C236" s="688"/>
      <c r="D236" s="688"/>
      <c r="E236" s="689"/>
    </row>
    <row r="237" spans="1:5" ht="12.75">
      <c r="A237" s="314"/>
      <c r="B237" s="54" t="s">
        <v>121</v>
      </c>
      <c r="C237" s="281">
        <v>49443</v>
      </c>
      <c r="D237" s="281">
        <v>48894</v>
      </c>
      <c r="E237" s="560">
        <f aca="true" t="shared" si="6" ref="E237:E243">SUM(D237/C237)</f>
        <v>0.9888963048358717</v>
      </c>
    </row>
    <row r="238" spans="1:5" ht="13.5" thickBot="1">
      <c r="A238" s="314"/>
      <c r="B238" s="302" t="s">
        <v>122</v>
      </c>
      <c r="C238" s="325">
        <v>4600</v>
      </c>
      <c r="D238" s="325">
        <v>2493</v>
      </c>
      <c r="E238" s="561">
        <f t="shared" si="6"/>
        <v>0.5419565217391304</v>
      </c>
    </row>
    <row r="239" spans="1:5" ht="13.5" thickBot="1">
      <c r="A239" s="314"/>
      <c r="B239" s="690" t="s">
        <v>535</v>
      </c>
      <c r="C239" s="691">
        <f>SUM(C237:C238)</f>
        <v>54043</v>
      </c>
      <c r="D239" s="691">
        <f>SUM(D237:D238)</f>
        <v>51387</v>
      </c>
      <c r="E239" s="686">
        <f t="shared" si="6"/>
        <v>0.9508539496326999</v>
      </c>
    </row>
    <row r="240" spans="1:5" ht="15.75" thickBot="1">
      <c r="A240" s="314"/>
      <c r="B240" s="308" t="s">
        <v>598</v>
      </c>
      <c r="C240" s="330">
        <f>SUM(C235+C236+C239)</f>
        <v>60293</v>
      </c>
      <c r="D240" s="330">
        <f>SUM(D235+D236+D239)</f>
        <v>57560</v>
      </c>
      <c r="E240" s="686">
        <f t="shared" si="6"/>
        <v>0.9546713548836515</v>
      </c>
    </row>
    <row r="241" spans="1:5" ht="12.75">
      <c r="A241" s="313"/>
      <c r="B241" s="303" t="s">
        <v>124</v>
      </c>
      <c r="C241" s="281">
        <v>32088</v>
      </c>
      <c r="D241" s="281">
        <v>31048</v>
      </c>
      <c r="E241" s="560">
        <f t="shared" si="6"/>
        <v>0.9675891298927948</v>
      </c>
    </row>
    <row r="242" spans="1:5" ht="12.75">
      <c r="A242" s="313"/>
      <c r="B242" s="303" t="s">
        <v>125</v>
      </c>
      <c r="C242" s="281">
        <v>8446</v>
      </c>
      <c r="D242" s="281">
        <v>8205</v>
      </c>
      <c r="E242" s="560">
        <f t="shared" si="6"/>
        <v>0.9714657826189912</v>
      </c>
    </row>
    <row r="243" spans="1:5" ht="12.75">
      <c r="A243" s="313"/>
      <c r="B243" s="303" t="s">
        <v>126</v>
      </c>
      <c r="C243" s="281">
        <v>19759</v>
      </c>
      <c r="D243" s="281">
        <v>18307</v>
      </c>
      <c r="E243" s="560">
        <f t="shared" si="6"/>
        <v>0.9265144997216458</v>
      </c>
    </row>
    <row r="244" spans="1:5" ht="12.75">
      <c r="A244" s="313"/>
      <c r="B244" s="303" t="s">
        <v>127</v>
      </c>
      <c r="C244" s="281"/>
      <c r="D244" s="281"/>
      <c r="E244" s="560"/>
    </row>
    <row r="245" spans="1:5" ht="13.5" thickBot="1">
      <c r="A245" s="313"/>
      <c r="B245" s="305" t="s">
        <v>128</v>
      </c>
      <c r="C245" s="325"/>
      <c r="D245" s="325"/>
      <c r="E245" s="561"/>
    </row>
    <row r="246" spans="1:5" ht="13.5" thickBot="1">
      <c r="A246" s="313"/>
      <c r="B246" s="304" t="s">
        <v>533</v>
      </c>
      <c r="C246" s="329">
        <f>SUM(C241:C245)</f>
        <v>60293</v>
      </c>
      <c r="D246" s="329">
        <f>SUM(D241:D245)</f>
        <v>57560</v>
      </c>
      <c r="E246" s="563">
        <f>SUM(D246/C246)</f>
        <v>0.9546713548836515</v>
      </c>
    </row>
    <row r="247" spans="1:5" ht="12.75">
      <c r="A247" s="313"/>
      <c r="B247" s="303" t="s">
        <v>129</v>
      </c>
      <c r="C247" s="281"/>
      <c r="D247" s="281"/>
      <c r="E247" s="560"/>
    </row>
    <row r="248" spans="1:5" ht="12.75">
      <c r="A248" s="313"/>
      <c r="B248" s="303" t="s">
        <v>130</v>
      </c>
      <c r="C248" s="281"/>
      <c r="D248" s="281"/>
      <c r="E248" s="560"/>
    </row>
    <row r="249" spans="1:5" ht="13.5" thickBot="1">
      <c r="A249" s="313"/>
      <c r="B249" s="306" t="s">
        <v>136</v>
      </c>
      <c r="C249" s="325"/>
      <c r="D249" s="325"/>
      <c r="E249" s="561"/>
    </row>
    <row r="250" spans="1:5" ht="13.5" thickBot="1">
      <c r="A250" s="313"/>
      <c r="B250" s="307" t="s">
        <v>563</v>
      </c>
      <c r="C250" s="324"/>
      <c r="D250" s="324"/>
      <c r="E250" s="564"/>
    </row>
    <row r="251" spans="1:5" ht="15.75" thickBot="1">
      <c r="A251" s="315"/>
      <c r="B251" s="309" t="s">
        <v>845</v>
      </c>
      <c r="C251" s="330">
        <f>SUM(C246+C250)</f>
        <v>60293</v>
      </c>
      <c r="D251" s="330">
        <f>SUM(D246+D250)</f>
        <v>57560</v>
      </c>
      <c r="E251" s="563">
        <f>SUM(D251/C251)</f>
        <v>0.9546713548836515</v>
      </c>
    </row>
    <row r="252" spans="1:5" ht="15">
      <c r="A252" s="318">
        <v>2499</v>
      </c>
      <c r="B252" s="317" t="s">
        <v>145</v>
      </c>
      <c r="C252" s="327"/>
      <c r="D252" s="327"/>
      <c r="E252" s="560"/>
    </row>
    <row r="253" spans="1:5" ht="12.75">
      <c r="A253" s="314"/>
      <c r="B253" s="54" t="s">
        <v>114</v>
      </c>
      <c r="C253" s="327">
        <f aca="true" t="shared" si="7" ref="C253:D258">SUM(C10+C37+C64+C91+C118+C145+C172+C199+C226)</f>
        <v>5550</v>
      </c>
      <c r="D253" s="327">
        <f t="shared" si="7"/>
        <v>600</v>
      </c>
      <c r="E253" s="560">
        <f>SUM(D253/C253)</f>
        <v>0.10810810810810811</v>
      </c>
    </row>
    <row r="254" spans="1:5" ht="12.75">
      <c r="A254" s="314"/>
      <c r="B254" s="54" t="s">
        <v>115</v>
      </c>
      <c r="C254" s="327">
        <f t="shared" si="7"/>
        <v>0</v>
      </c>
      <c r="D254" s="327">
        <f t="shared" si="7"/>
        <v>0</v>
      </c>
      <c r="E254" s="560"/>
    </row>
    <row r="255" spans="1:5" ht="12.75">
      <c r="A255" s="314"/>
      <c r="B255" s="54" t="s">
        <v>116</v>
      </c>
      <c r="C255" s="327">
        <f t="shared" si="7"/>
        <v>1600</v>
      </c>
      <c r="D255" s="327">
        <f t="shared" si="7"/>
        <v>1350</v>
      </c>
      <c r="E255" s="560">
        <f>SUM(D255/C255)</f>
        <v>0.84375</v>
      </c>
    </row>
    <row r="256" spans="1:5" ht="12.75">
      <c r="A256" s="314"/>
      <c r="B256" s="54" t="s">
        <v>118</v>
      </c>
      <c r="C256" s="327">
        <f t="shared" si="7"/>
        <v>67007</v>
      </c>
      <c r="D256" s="327">
        <f t="shared" si="7"/>
        <v>50577</v>
      </c>
      <c r="E256" s="560">
        <f>SUM(D256/C256)</f>
        <v>0.7548017371319414</v>
      </c>
    </row>
    <row r="257" spans="1:5" ht="12.75">
      <c r="A257" s="314"/>
      <c r="B257" s="54" t="s">
        <v>119</v>
      </c>
      <c r="C257" s="327">
        <f t="shared" si="7"/>
        <v>14300</v>
      </c>
      <c r="D257" s="327">
        <f t="shared" si="7"/>
        <v>13594</v>
      </c>
      <c r="E257" s="560">
        <f>SUM(D257/C257)</f>
        <v>0.9506293706293706</v>
      </c>
    </row>
    <row r="258" spans="1:5" ht="13.5" thickBot="1">
      <c r="A258" s="314"/>
      <c r="B258" s="59" t="s">
        <v>120</v>
      </c>
      <c r="C258" s="328">
        <f t="shared" si="7"/>
        <v>0</v>
      </c>
      <c r="D258" s="328">
        <f t="shared" si="7"/>
        <v>0</v>
      </c>
      <c r="E258" s="561"/>
    </row>
    <row r="259" spans="1:5" ht="13.5" thickBot="1">
      <c r="A259" s="314"/>
      <c r="B259" s="226" t="s">
        <v>113</v>
      </c>
      <c r="C259" s="333">
        <f>SUM(C253:C258)</f>
        <v>88457</v>
      </c>
      <c r="D259" s="333">
        <f>SUM(D253:D258)</f>
        <v>66121</v>
      </c>
      <c r="E259" s="563">
        <f>SUM(D259/C259)</f>
        <v>0.7474931322563505</v>
      </c>
    </row>
    <row r="260" spans="1:5" ht="13.5" thickBot="1">
      <c r="A260" s="314"/>
      <c r="B260" s="56" t="s">
        <v>596</v>
      </c>
      <c r="C260" s="283"/>
      <c r="D260" s="283"/>
      <c r="E260" s="562"/>
    </row>
    <row r="261" spans="1:5" ht="13.5" thickBot="1">
      <c r="A261" s="314"/>
      <c r="B261" s="176" t="s">
        <v>573</v>
      </c>
      <c r="C261" s="283"/>
      <c r="D261" s="283"/>
      <c r="E261" s="562"/>
    </row>
    <row r="262" spans="1:5" ht="13.5" thickBot="1">
      <c r="A262" s="314"/>
      <c r="B262" s="684" t="s">
        <v>570</v>
      </c>
      <c r="C262" s="685">
        <f>SUM(C260+C259+C261)</f>
        <v>88457</v>
      </c>
      <c r="D262" s="685">
        <f>SUM(D260+D259+D261)</f>
        <v>66121</v>
      </c>
      <c r="E262" s="686">
        <f>SUM(D262/C262)</f>
        <v>0.7474931322563505</v>
      </c>
    </row>
    <row r="263" spans="1:5" ht="13.5" thickBot="1">
      <c r="A263" s="314"/>
      <c r="B263" s="687" t="s">
        <v>576</v>
      </c>
      <c r="C263" s="688"/>
      <c r="D263" s="688"/>
      <c r="E263" s="689"/>
    </row>
    <row r="264" spans="1:5" ht="12.75">
      <c r="A264" s="314"/>
      <c r="B264" s="54" t="s">
        <v>121</v>
      </c>
      <c r="C264" s="327">
        <f>SUM(C21+C48+C75+C102+C129+C156+C183+C210+C237)</f>
        <v>785661</v>
      </c>
      <c r="D264" s="327">
        <f>SUM(D21+D48+D75+D102+D129+D156+D183+D210+D237)</f>
        <v>845900</v>
      </c>
      <c r="E264" s="560">
        <f aca="true" t="shared" si="8" ref="E264:E270">SUM(D264/C264)</f>
        <v>1.0766730180064938</v>
      </c>
    </row>
    <row r="265" spans="1:5" ht="13.5" thickBot="1">
      <c r="A265" s="314"/>
      <c r="B265" s="302" t="s">
        <v>122</v>
      </c>
      <c r="C265" s="328">
        <f>SUM(C22+C49+C76+C103+C130+C157+C184+C211+C238)</f>
        <v>76000</v>
      </c>
      <c r="D265" s="328">
        <f>SUM(D22+D49+D76+D103+D130+D157+D184+D211+D238)</f>
        <v>45955</v>
      </c>
      <c r="E265" s="561">
        <f t="shared" si="8"/>
        <v>0.6046710526315789</v>
      </c>
    </row>
    <row r="266" spans="1:5" ht="13.5" thickBot="1">
      <c r="A266" s="314"/>
      <c r="B266" s="690" t="s">
        <v>535</v>
      </c>
      <c r="C266" s="691">
        <f>SUM(C264:C265)</f>
        <v>861661</v>
      </c>
      <c r="D266" s="691">
        <f>SUM(D264:D265)</f>
        <v>891855</v>
      </c>
      <c r="E266" s="686">
        <f t="shared" si="8"/>
        <v>1.0350416230977149</v>
      </c>
    </row>
    <row r="267" spans="1:5" ht="15.75" thickBot="1">
      <c r="A267" s="314"/>
      <c r="B267" s="308" t="s">
        <v>598</v>
      </c>
      <c r="C267" s="330">
        <f>SUM(C262+C263+C266)</f>
        <v>950118</v>
      </c>
      <c r="D267" s="330">
        <f>SUM(D262+D263+D266)</f>
        <v>957976</v>
      </c>
      <c r="E267" s="686">
        <f t="shared" si="8"/>
        <v>1.0082705516577941</v>
      </c>
    </row>
    <row r="268" spans="1:5" ht="12.75">
      <c r="A268" s="313"/>
      <c r="B268" s="303" t="s">
        <v>124</v>
      </c>
      <c r="C268" s="327">
        <f aca="true" t="shared" si="9" ref="C268:D272">SUM(C25+C52+C79+C106+C133+C160+C187+C214+C241)</f>
        <v>499491</v>
      </c>
      <c r="D268" s="327">
        <f t="shared" si="9"/>
        <v>512109</v>
      </c>
      <c r="E268" s="560">
        <f t="shared" si="8"/>
        <v>1.025261716427323</v>
      </c>
    </row>
    <row r="269" spans="1:5" ht="12.75">
      <c r="A269" s="313"/>
      <c r="B269" s="303" t="s">
        <v>125</v>
      </c>
      <c r="C269" s="327">
        <f t="shared" si="9"/>
        <v>130680</v>
      </c>
      <c r="D269" s="327">
        <f t="shared" si="9"/>
        <v>134563</v>
      </c>
      <c r="E269" s="560">
        <f t="shared" si="8"/>
        <v>1.0297138047138048</v>
      </c>
    </row>
    <row r="270" spans="1:5" ht="12.75">
      <c r="A270" s="313"/>
      <c r="B270" s="303" t="s">
        <v>126</v>
      </c>
      <c r="C270" s="327">
        <f t="shared" si="9"/>
        <v>319947</v>
      </c>
      <c r="D270" s="327">
        <f t="shared" si="9"/>
        <v>311304</v>
      </c>
      <c r="E270" s="560">
        <f t="shared" si="8"/>
        <v>0.9729861508312314</v>
      </c>
    </row>
    <row r="271" spans="1:5" ht="12.75">
      <c r="A271" s="313"/>
      <c r="B271" s="303" t="s">
        <v>127</v>
      </c>
      <c r="C271" s="327">
        <f t="shared" si="9"/>
        <v>0</v>
      </c>
      <c r="D271" s="327">
        <f t="shared" si="9"/>
        <v>0</v>
      </c>
      <c r="E271" s="560"/>
    </row>
    <row r="272" spans="1:5" ht="13.5" thickBot="1">
      <c r="A272" s="313"/>
      <c r="B272" s="305" t="s">
        <v>128</v>
      </c>
      <c r="C272" s="328">
        <f t="shared" si="9"/>
        <v>0</v>
      </c>
      <c r="D272" s="328">
        <f t="shared" si="9"/>
        <v>0</v>
      </c>
      <c r="E272" s="561"/>
    </row>
    <row r="273" spans="1:5" ht="13.5" thickBot="1">
      <c r="A273" s="313"/>
      <c r="B273" s="304" t="s">
        <v>533</v>
      </c>
      <c r="C273" s="332">
        <f>SUM(C268:C272)</f>
        <v>950118</v>
      </c>
      <c r="D273" s="332">
        <f>SUM(D268:D272)</f>
        <v>957976</v>
      </c>
      <c r="E273" s="563">
        <f>SUM(D273/C273)</f>
        <v>1.0082705516577941</v>
      </c>
    </row>
    <row r="274" spans="1:5" ht="12.75">
      <c r="A274" s="313"/>
      <c r="B274" s="303" t="s">
        <v>129</v>
      </c>
      <c r="C274" s="327">
        <f aca="true" t="shared" si="10" ref="C274:D277">SUM(C31+C58+C85+C112+C139+C166+C193+C220+C247)</f>
        <v>0</v>
      </c>
      <c r="D274" s="327">
        <f t="shared" si="10"/>
        <v>0</v>
      </c>
      <c r="E274" s="560"/>
    </row>
    <row r="275" spans="1:5" ht="12.75">
      <c r="A275" s="313"/>
      <c r="B275" s="303" t="s">
        <v>130</v>
      </c>
      <c r="C275" s="327">
        <f t="shared" si="10"/>
        <v>0</v>
      </c>
      <c r="D275" s="327">
        <f t="shared" si="10"/>
        <v>0</v>
      </c>
      <c r="E275" s="560"/>
    </row>
    <row r="276" spans="1:5" ht="13.5" thickBot="1">
      <c r="A276" s="313"/>
      <c r="B276" s="306" t="s">
        <v>136</v>
      </c>
      <c r="C276" s="328">
        <f t="shared" si="10"/>
        <v>0</v>
      </c>
      <c r="D276" s="328">
        <f t="shared" si="10"/>
        <v>0</v>
      </c>
      <c r="E276" s="561"/>
    </row>
    <row r="277" spans="1:5" ht="13.5" thickBot="1">
      <c r="A277" s="313"/>
      <c r="B277" s="307" t="s">
        <v>563</v>
      </c>
      <c r="C277" s="326">
        <f t="shared" si="10"/>
        <v>0</v>
      </c>
      <c r="D277" s="326">
        <f t="shared" si="10"/>
        <v>0</v>
      </c>
      <c r="E277" s="564"/>
    </row>
    <row r="278" spans="1:5" ht="15.75" thickBot="1">
      <c r="A278" s="315"/>
      <c r="B278" s="309" t="s">
        <v>845</v>
      </c>
      <c r="C278" s="334">
        <f>SUM(C273+C277)</f>
        <v>950118</v>
      </c>
      <c r="D278" s="334">
        <f>SUM(D273+D277)</f>
        <v>957976</v>
      </c>
      <c r="E278" s="563">
        <f>SUM(D278/C278)</f>
        <v>1.0082705516577941</v>
      </c>
    </row>
    <row r="279" spans="1:5" ht="15">
      <c r="A279" s="319">
        <v>2510</v>
      </c>
      <c r="B279" s="317" t="s">
        <v>146</v>
      </c>
      <c r="C279" s="281"/>
      <c r="D279" s="281"/>
      <c r="E279" s="559"/>
    </row>
    <row r="280" spans="1:5" ht="12.75">
      <c r="A280" s="314"/>
      <c r="B280" s="54" t="s">
        <v>114</v>
      </c>
      <c r="C280" s="281"/>
      <c r="D280" s="281"/>
      <c r="E280" s="559"/>
    </row>
    <row r="281" spans="1:5" ht="12.75">
      <c r="A281" s="314"/>
      <c r="B281" s="54" t="s">
        <v>115</v>
      </c>
      <c r="C281" s="281">
        <v>2500</v>
      </c>
      <c r="D281" s="281"/>
      <c r="E281" s="559"/>
    </row>
    <row r="282" spans="1:5" ht="12.75">
      <c r="A282" s="314"/>
      <c r="B282" s="54" t="s">
        <v>116</v>
      </c>
      <c r="C282" s="281"/>
      <c r="D282" s="281"/>
      <c r="E282" s="559"/>
    </row>
    <row r="283" spans="1:5" ht="12.75">
      <c r="A283" s="314"/>
      <c r="B283" s="54" t="s">
        <v>118</v>
      </c>
      <c r="C283" s="281">
        <v>15000</v>
      </c>
      <c r="D283" s="281"/>
      <c r="E283" s="559"/>
    </row>
    <row r="284" spans="1:5" ht="12.75">
      <c r="A284" s="314"/>
      <c r="B284" s="54" t="s">
        <v>119</v>
      </c>
      <c r="C284" s="281">
        <v>3700</v>
      </c>
      <c r="D284" s="281"/>
      <c r="E284" s="559"/>
    </row>
    <row r="285" spans="1:5" ht="13.5" thickBot="1">
      <c r="A285" s="314"/>
      <c r="B285" s="59" t="s">
        <v>120</v>
      </c>
      <c r="C285" s="325"/>
      <c r="D285" s="325"/>
      <c r="E285" s="565"/>
    </row>
    <row r="286" spans="1:5" ht="13.5" thickBot="1">
      <c r="A286" s="314"/>
      <c r="B286" s="226" t="s">
        <v>113</v>
      </c>
      <c r="C286" s="329">
        <f>SUM(C280:C285)</f>
        <v>21200</v>
      </c>
      <c r="D286" s="329">
        <f>SUM(D280:D285)</f>
        <v>0</v>
      </c>
      <c r="E286" s="565"/>
    </row>
    <row r="287" spans="1:5" ht="13.5" thickBot="1">
      <c r="A287" s="314"/>
      <c r="B287" s="56" t="s">
        <v>596</v>
      </c>
      <c r="C287" s="283"/>
      <c r="D287" s="283"/>
      <c r="E287" s="562"/>
    </row>
    <row r="288" spans="1:5" ht="13.5" thickBot="1">
      <c r="A288" s="314"/>
      <c r="B288" s="176" t="s">
        <v>573</v>
      </c>
      <c r="C288" s="283"/>
      <c r="D288" s="283"/>
      <c r="E288" s="562"/>
    </row>
    <row r="289" spans="1:5" ht="13.5" thickBot="1">
      <c r="A289" s="314"/>
      <c r="B289" s="684" t="s">
        <v>570</v>
      </c>
      <c r="C289" s="685">
        <f>SUM(C287+C286+C288)</f>
        <v>21200</v>
      </c>
      <c r="D289" s="685">
        <f>SUM(D287+D286+D288)</f>
        <v>0</v>
      </c>
      <c r="E289" s="686"/>
    </row>
    <row r="290" spans="1:5" ht="13.5" thickBot="1">
      <c r="A290" s="314"/>
      <c r="B290" s="687" t="s">
        <v>576</v>
      </c>
      <c r="C290" s="688"/>
      <c r="D290" s="688"/>
      <c r="E290" s="689"/>
    </row>
    <row r="291" spans="1:5" ht="12.75">
      <c r="A291" s="314"/>
      <c r="B291" s="54" t="s">
        <v>121</v>
      </c>
      <c r="C291" s="281">
        <v>179183</v>
      </c>
      <c r="D291" s="281"/>
      <c r="E291" s="560"/>
    </row>
    <row r="292" spans="1:5" ht="13.5" thickBot="1">
      <c r="A292" s="314"/>
      <c r="B292" s="302" t="s">
        <v>122</v>
      </c>
      <c r="C292" s="325">
        <v>15000</v>
      </c>
      <c r="D292" s="325"/>
      <c r="E292" s="561"/>
    </row>
    <row r="293" spans="1:5" ht="13.5" thickBot="1">
      <c r="A293" s="314"/>
      <c r="B293" s="690" t="s">
        <v>535</v>
      </c>
      <c r="C293" s="691">
        <f>SUM(C291:C292)</f>
        <v>194183</v>
      </c>
      <c r="D293" s="691">
        <f>SUM(D291:D292)</f>
        <v>0</v>
      </c>
      <c r="E293" s="686"/>
    </row>
    <row r="294" spans="1:5" ht="15.75" thickBot="1">
      <c r="A294" s="314"/>
      <c r="B294" s="308" t="s">
        <v>598</v>
      </c>
      <c r="C294" s="330">
        <f>SUM(C289+C290+C293)</f>
        <v>215383</v>
      </c>
      <c r="D294" s="330">
        <f>SUM(D289+D290+D293)</f>
        <v>0</v>
      </c>
      <c r="E294" s="686"/>
    </row>
    <row r="295" spans="1:5" ht="12.75">
      <c r="A295" s="313"/>
      <c r="B295" s="303" t="s">
        <v>124</v>
      </c>
      <c r="C295" s="281">
        <v>111602</v>
      </c>
      <c r="D295" s="281"/>
      <c r="E295" s="559"/>
    </row>
    <row r="296" spans="1:5" ht="12.75">
      <c r="A296" s="313"/>
      <c r="B296" s="303" t="s">
        <v>125</v>
      </c>
      <c r="C296" s="281">
        <v>29321</v>
      </c>
      <c r="D296" s="281"/>
      <c r="E296" s="559"/>
    </row>
    <row r="297" spans="1:5" ht="12.75">
      <c r="A297" s="313"/>
      <c r="B297" s="303" t="s">
        <v>126</v>
      </c>
      <c r="C297" s="281">
        <v>74460</v>
      </c>
      <c r="D297" s="281"/>
      <c r="E297" s="559"/>
    </row>
    <row r="298" spans="1:5" ht="12.75">
      <c r="A298" s="313"/>
      <c r="B298" s="303" t="s">
        <v>127</v>
      </c>
      <c r="C298" s="281"/>
      <c r="D298" s="281"/>
      <c r="E298" s="559"/>
    </row>
    <row r="299" spans="1:5" ht="13.5" thickBot="1">
      <c r="A299" s="313"/>
      <c r="B299" s="305" t="s">
        <v>128</v>
      </c>
      <c r="C299" s="325"/>
      <c r="D299" s="325"/>
      <c r="E299" s="565"/>
    </row>
    <row r="300" spans="1:5" ht="13.5" thickBot="1">
      <c r="A300" s="313"/>
      <c r="B300" s="304" t="s">
        <v>533</v>
      </c>
      <c r="C300" s="329">
        <f>SUM(C295:C299)</f>
        <v>215383</v>
      </c>
      <c r="D300" s="329">
        <f>SUM(D295:D299)</f>
        <v>0</v>
      </c>
      <c r="E300" s="565"/>
    </row>
    <row r="301" spans="1:5" ht="12.75">
      <c r="A301" s="313"/>
      <c r="B301" s="303" t="s">
        <v>129</v>
      </c>
      <c r="C301" s="281"/>
      <c r="D301" s="281"/>
      <c r="E301" s="559"/>
    </row>
    <row r="302" spans="1:5" ht="12.75">
      <c r="A302" s="313"/>
      <c r="B302" s="303" t="s">
        <v>130</v>
      </c>
      <c r="C302" s="281"/>
      <c r="D302" s="281"/>
      <c r="E302" s="559"/>
    </row>
    <row r="303" spans="1:5" ht="13.5" thickBot="1">
      <c r="A303" s="313"/>
      <c r="B303" s="306" t="s">
        <v>136</v>
      </c>
      <c r="C303" s="325"/>
      <c r="D303" s="325"/>
      <c r="E303" s="565"/>
    </row>
    <row r="304" spans="1:5" ht="13.5" thickBot="1">
      <c r="A304" s="313"/>
      <c r="B304" s="307" t="s">
        <v>563</v>
      </c>
      <c r="C304" s="324"/>
      <c r="D304" s="324"/>
      <c r="E304" s="565"/>
    </row>
    <row r="305" spans="1:5" ht="15.75" thickBot="1">
      <c r="A305" s="315"/>
      <c r="B305" s="309" t="s">
        <v>845</v>
      </c>
      <c r="C305" s="330">
        <f>SUM(C300+C304)</f>
        <v>215383</v>
      </c>
      <c r="D305" s="330">
        <f>SUM(D300+D304)</f>
        <v>0</v>
      </c>
      <c r="E305" s="565"/>
    </row>
    <row r="306" spans="1:5" ht="15">
      <c r="A306" s="316">
        <v>2512</v>
      </c>
      <c r="B306" s="317" t="s">
        <v>147</v>
      </c>
      <c r="C306" s="281"/>
      <c r="D306" s="281"/>
      <c r="E306" s="559"/>
    </row>
    <row r="307" spans="1:5" ht="12.75">
      <c r="A307" s="314"/>
      <c r="B307" s="54" t="s">
        <v>114</v>
      </c>
      <c r="C307" s="281">
        <v>200</v>
      </c>
      <c r="D307" s="281"/>
      <c r="E307" s="559"/>
    </row>
    <row r="308" spans="1:5" ht="12.75">
      <c r="A308" s="314"/>
      <c r="B308" s="54" t="s">
        <v>115</v>
      </c>
      <c r="C308" s="281">
        <v>958</v>
      </c>
      <c r="D308" s="281"/>
      <c r="E308" s="559"/>
    </row>
    <row r="309" spans="1:5" ht="12.75">
      <c r="A309" s="314"/>
      <c r="B309" s="54" t="s">
        <v>116</v>
      </c>
      <c r="C309" s="281"/>
      <c r="D309" s="281"/>
      <c r="E309" s="559"/>
    </row>
    <row r="310" spans="1:5" ht="12.75">
      <c r="A310" s="314"/>
      <c r="B310" s="54" t="s">
        <v>118</v>
      </c>
      <c r="C310" s="281">
        <v>500</v>
      </c>
      <c r="D310" s="281"/>
      <c r="E310" s="559"/>
    </row>
    <row r="311" spans="1:5" ht="12.75">
      <c r="A311" s="314"/>
      <c r="B311" s="54" t="s">
        <v>119</v>
      </c>
      <c r="C311" s="281">
        <v>394</v>
      </c>
      <c r="D311" s="281"/>
      <c r="E311" s="559"/>
    </row>
    <row r="312" spans="1:5" ht="13.5" thickBot="1">
      <c r="A312" s="314"/>
      <c r="B312" s="59" t="s">
        <v>120</v>
      </c>
      <c r="C312" s="325"/>
      <c r="D312" s="325"/>
      <c r="E312" s="565"/>
    </row>
    <row r="313" spans="1:5" ht="13.5" thickBot="1">
      <c r="A313" s="314"/>
      <c r="B313" s="226" t="s">
        <v>113</v>
      </c>
      <c r="C313" s="329">
        <f>SUM(C307:C312)</f>
        <v>2052</v>
      </c>
      <c r="D313" s="329">
        <f>SUM(D307:D312)</f>
        <v>0</v>
      </c>
      <c r="E313" s="565"/>
    </row>
    <row r="314" spans="1:5" ht="13.5" thickBot="1">
      <c r="A314" s="314"/>
      <c r="B314" s="56" t="s">
        <v>596</v>
      </c>
      <c r="C314" s="283"/>
      <c r="D314" s="283"/>
      <c r="E314" s="562"/>
    </row>
    <row r="315" spans="1:5" ht="13.5" thickBot="1">
      <c r="A315" s="314"/>
      <c r="B315" s="176" t="s">
        <v>573</v>
      </c>
      <c r="C315" s="283"/>
      <c r="D315" s="283"/>
      <c r="E315" s="562"/>
    </row>
    <row r="316" spans="1:5" ht="13.5" thickBot="1">
      <c r="A316" s="314"/>
      <c r="B316" s="684" t="s">
        <v>570</v>
      </c>
      <c r="C316" s="685">
        <f>SUM(C314+C313+C315)</f>
        <v>2052</v>
      </c>
      <c r="D316" s="685">
        <f>SUM(D314+D313+D315)</f>
        <v>0</v>
      </c>
      <c r="E316" s="686"/>
    </row>
    <row r="317" spans="1:5" ht="13.5" thickBot="1">
      <c r="A317" s="314"/>
      <c r="B317" s="687" t="s">
        <v>576</v>
      </c>
      <c r="C317" s="688"/>
      <c r="D317" s="688"/>
      <c r="E317" s="689"/>
    </row>
    <row r="318" spans="1:5" ht="12.75">
      <c r="A318" s="314"/>
      <c r="B318" s="54" t="s">
        <v>121</v>
      </c>
      <c r="C318" s="281">
        <v>110547</v>
      </c>
      <c r="D318" s="281"/>
      <c r="E318" s="560"/>
    </row>
    <row r="319" spans="1:5" ht="13.5" thickBot="1">
      <c r="A319" s="314"/>
      <c r="B319" s="302" t="s">
        <v>122</v>
      </c>
      <c r="C319" s="325">
        <v>6377</v>
      </c>
      <c r="D319" s="325"/>
      <c r="E319" s="561"/>
    </row>
    <row r="320" spans="1:5" ht="13.5" thickBot="1">
      <c r="A320" s="314"/>
      <c r="B320" s="690" t="s">
        <v>535</v>
      </c>
      <c r="C320" s="691">
        <f>SUM(C318:C319)</f>
        <v>116924</v>
      </c>
      <c r="D320" s="691">
        <f>SUM(D318:D319)</f>
        <v>0</v>
      </c>
      <c r="E320" s="686"/>
    </row>
    <row r="321" spans="1:5" ht="15.75" thickBot="1">
      <c r="A321" s="314"/>
      <c r="B321" s="308" t="s">
        <v>598</v>
      </c>
      <c r="C321" s="330">
        <f>SUM(C316+C317+C320)</f>
        <v>118976</v>
      </c>
      <c r="D321" s="330">
        <f>SUM(D316+D317+D320)</f>
        <v>0</v>
      </c>
      <c r="E321" s="686"/>
    </row>
    <row r="322" spans="1:5" ht="12.75">
      <c r="A322" s="313"/>
      <c r="B322" s="303" t="s">
        <v>124</v>
      </c>
      <c r="C322" s="281">
        <v>64961</v>
      </c>
      <c r="D322" s="281"/>
      <c r="E322" s="559"/>
    </row>
    <row r="323" spans="1:5" ht="12.75">
      <c r="A323" s="313"/>
      <c r="B323" s="303" t="s">
        <v>125</v>
      </c>
      <c r="C323" s="281">
        <v>16915</v>
      </c>
      <c r="D323" s="281"/>
      <c r="E323" s="559"/>
    </row>
    <row r="324" spans="1:5" ht="12.75">
      <c r="A324" s="313"/>
      <c r="B324" s="303" t="s">
        <v>126</v>
      </c>
      <c r="C324" s="281">
        <v>37100</v>
      </c>
      <c r="D324" s="281"/>
      <c r="E324" s="559"/>
    </row>
    <row r="325" spans="1:5" ht="12.75">
      <c r="A325" s="313"/>
      <c r="B325" s="303" t="s">
        <v>127</v>
      </c>
      <c r="C325" s="281"/>
      <c r="D325" s="281"/>
      <c r="E325" s="559"/>
    </row>
    <row r="326" spans="1:5" ht="13.5" thickBot="1">
      <c r="A326" s="313"/>
      <c r="B326" s="305" t="s">
        <v>128</v>
      </c>
      <c r="C326" s="325"/>
      <c r="D326" s="325"/>
      <c r="E326" s="565"/>
    </row>
    <row r="327" spans="1:5" ht="13.5" thickBot="1">
      <c r="A327" s="313"/>
      <c r="B327" s="304" t="s">
        <v>533</v>
      </c>
      <c r="C327" s="329">
        <f>SUM(C322:C326)</f>
        <v>118976</v>
      </c>
      <c r="D327" s="329">
        <f>SUM(D322:D326)</f>
        <v>0</v>
      </c>
      <c r="E327" s="565"/>
    </row>
    <row r="328" spans="1:5" ht="12.75">
      <c r="A328" s="313"/>
      <c r="B328" s="303" t="s">
        <v>129</v>
      </c>
      <c r="C328" s="281"/>
      <c r="D328" s="281"/>
      <c r="E328" s="559"/>
    </row>
    <row r="329" spans="1:5" ht="12.75">
      <c r="A329" s="313"/>
      <c r="B329" s="303" t="s">
        <v>130</v>
      </c>
      <c r="C329" s="281"/>
      <c r="D329" s="281"/>
      <c r="E329" s="559"/>
    </row>
    <row r="330" spans="1:5" ht="13.5" thickBot="1">
      <c r="A330" s="313"/>
      <c r="B330" s="306" t="s">
        <v>136</v>
      </c>
      <c r="C330" s="325"/>
      <c r="D330" s="325"/>
      <c r="E330" s="565"/>
    </row>
    <row r="331" spans="1:5" ht="13.5" thickBot="1">
      <c r="A331" s="313"/>
      <c r="B331" s="307" t="s">
        <v>563</v>
      </c>
      <c r="C331" s="324"/>
      <c r="D331" s="324"/>
      <c r="E331" s="565"/>
    </row>
    <row r="332" spans="1:5" ht="15.75" thickBot="1">
      <c r="A332" s="315"/>
      <c r="B332" s="309" t="s">
        <v>845</v>
      </c>
      <c r="C332" s="330">
        <f>SUM(C327+C331)</f>
        <v>118976</v>
      </c>
      <c r="D332" s="330">
        <f>SUM(D327+D331)</f>
        <v>0</v>
      </c>
      <c r="E332" s="565"/>
    </row>
    <row r="333" spans="1:5" ht="15">
      <c r="A333" s="316">
        <v>2515</v>
      </c>
      <c r="B333" s="317" t="s">
        <v>148</v>
      </c>
      <c r="C333" s="281"/>
      <c r="D333" s="281"/>
      <c r="E333" s="559"/>
    </row>
    <row r="334" spans="1:5" ht="12.75">
      <c r="A334" s="314"/>
      <c r="B334" s="54" t="s">
        <v>114</v>
      </c>
      <c r="C334" s="281"/>
      <c r="D334" s="281"/>
      <c r="E334" s="559"/>
    </row>
    <row r="335" spans="1:5" ht="12.75">
      <c r="A335" s="314"/>
      <c r="B335" s="54" t="s">
        <v>115</v>
      </c>
      <c r="C335" s="281"/>
      <c r="D335" s="281"/>
      <c r="E335" s="559"/>
    </row>
    <row r="336" spans="1:5" ht="12.75">
      <c r="A336" s="314"/>
      <c r="B336" s="54" t="s">
        <v>116</v>
      </c>
      <c r="C336" s="281">
        <v>244</v>
      </c>
      <c r="D336" s="281"/>
      <c r="E336" s="559"/>
    </row>
    <row r="337" spans="1:5" ht="12.75">
      <c r="A337" s="314"/>
      <c r="B337" s="54" t="s">
        <v>118</v>
      </c>
      <c r="C337" s="281">
        <v>820</v>
      </c>
      <c r="D337" s="281"/>
      <c r="E337" s="559"/>
    </row>
    <row r="338" spans="1:5" ht="12.75">
      <c r="A338" s="314"/>
      <c r="B338" s="54" t="s">
        <v>119</v>
      </c>
      <c r="C338" s="281"/>
      <c r="D338" s="281"/>
      <c r="E338" s="559"/>
    </row>
    <row r="339" spans="1:5" ht="13.5" thickBot="1">
      <c r="A339" s="314"/>
      <c r="B339" s="59" t="s">
        <v>120</v>
      </c>
      <c r="C339" s="325"/>
      <c r="D339" s="325"/>
      <c r="E339" s="565"/>
    </row>
    <row r="340" spans="1:5" ht="13.5" thickBot="1">
      <c r="A340" s="314"/>
      <c r="B340" s="226" t="s">
        <v>113</v>
      </c>
      <c r="C340" s="329">
        <f>SUM(C334:C339)</f>
        <v>1064</v>
      </c>
      <c r="D340" s="329">
        <f>SUM(D334:D339)</f>
        <v>0</v>
      </c>
      <c r="E340" s="565"/>
    </row>
    <row r="341" spans="1:5" ht="13.5" thickBot="1">
      <c r="A341" s="314"/>
      <c r="B341" s="56" t="s">
        <v>596</v>
      </c>
      <c r="C341" s="283"/>
      <c r="D341" s="283"/>
      <c r="E341" s="562"/>
    </row>
    <row r="342" spans="1:5" ht="13.5" thickBot="1">
      <c r="A342" s="314"/>
      <c r="B342" s="176" t="s">
        <v>573</v>
      </c>
      <c r="C342" s="283"/>
      <c r="D342" s="283"/>
      <c r="E342" s="562"/>
    </row>
    <row r="343" spans="1:5" ht="13.5" thickBot="1">
      <c r="A343" s="314"/>
      <c r="B343" s="684" t="s">
        <v>570</v>
      </c>
      <c r="C343" s="685">
        <f>SUM(C341+C340+C342)</f>
        <v>1064</v>
      </c>
      <c r="D343" s="685">
        <f>SUM(D341+D340+D342)</f>
        <v>0</v>
      </c>
      <c r="E343" s="686"/>
    </row>
    <row r="344" spans="1:5" ht="13.5" thickBot="1">
      <c r="A344" s="314"/>
      <c r="B344" s="687" t="s">
        <v>576</v>
      </c>
      <c r="C344" s="688"/>
      <c r="D344" s="688"/>
      <c r="E344" s="689"/>
    </row>
    <row r="345" spans="1:5" ht="12.75">
      <c r="A345" s="314"/>
      <c r="B345" s="54" t="s">
        <v>121</v>
      </c>
      <c r="C345" s="281">
        <v>174337</v>
      </c>
      <c r="D345" s="281"/>
      <c r="E345" s="560"/>
    </row>
    <row r="346" spans="1:5" ht="13.5" thickBot="1">
      <c r="A346" s="314"/>
      <c r="B346" s="302" t="s">
        <v>122</v>
      </c>
      <c r="C346" s="325">
        <v>14627</v>
      </c>
      <c r="D346" s="325"/>
      <c r="E346" s="561"/>
    </row>
    <row r="347" spans="1:5" ht="13.5" thickBot="1">
      <c r="A347" s="314"/>
      <c r="B347" s="690" t="s">
        <v>535</v>
      </c>
      <c r="C347" s="691">
        <f>SUM(C345:C346)</f>
        <v>188964</v>
      </c>
      <c r="D347" s="691">
        <f>SUM(D345:D346)</f>
        <v>0</v>
      </c>
      <c r="E347" s="686"/>
    </row>
    <row r="348" spans="1:5" ht="15.75" thickBot="1">
      <c r="A348" s="314"/>
      <c r="B348" s="308" t="s">
        <v>598</v>
      </c>
      <c r="C348" s="330">
        <f>SUM(C343+C344+C347)</f>
        <v>190028</v>
      </c>
      <c r="D348" s="330">
        <f>SUM(D343+D344+D347)</f>
        <v>0</v>
      </c>
      <c r="E348" s="686"/>
    </row>
    <row r="349" spans="1:5" ht="12.75">
      <c r="A349" s="313"/>
      <c r="B349" s="303" t="s">
        <v>124</v>
      </c>
      <c r="C349" s="281">
        <v>111908</v>
      </c>
      <c r="D349" s="281"/>
      <c r="E349" s="559"/>
    </row>
    <row r="350" spans="1:5" ht="12.75">
      <c r="A350" s="313"/>
      <c r="B350" s="303" t="s">
        <v>125</v>
      </c>
      <c r="C350" s="281">
        <v>29607</v>
      </c>
      <c r="D350" s="281"/>
      <c r="E350" s="559"/>
    </row>
    <row r="351" spans="1:5" ht="12.75">
      <c r="A351" s="313"/>
      <c r="B351" s="303" t="s">
        <v>126</v>
      </c>
      <c r="C351" s="281">
        <v>48513</v>
      </c>
      <c r="D351" s="281"/>
      <c r="E351" s="559"/>
    </row>
    <row r="352" spans="1:5" ht="12.75">
      <c r="A352" s="313"/>
      <c r="B352" s="303" t="s">
        <v>127</v>
      </c>
      <c r="C352" s="281"/>
      <c r="D352" s="281"/>
      <c r="E352" s="559"/>
    </row>
    <row r="353" spans="1:5" ht="13.5" thickBot="1">
      <c r="A353" s="313"/>
      <c r="B353" s="305" t="s">
        <v>128</v>
      </c>
      <c r="C353" s="325"/>
      <c r="D353" s="325"/>
      <c r="E353" s="565"/>
    </row>
    <row r="354" spans="1:5" ht="13.5" thickBot="1">
      <c r="A354" s="313"/>
      <c r="B354" s="304" t="s">
        <v>533</v>
      </c>
      <c r="C354" s="329">
        <f>SUM(C349:C353)</f>
        <v>190028</v>
      </c>
      <c r="D354" s="329">
        <f>SUM(D349:D353)</f>
        <v>0</v>
      </c>
      <c r="E354" s="565"/>
    </row>
    <row r="355" spans="1:5" ht="12.75">
      <c r="A355" s="313"/>
      <c r="B355" s="303" t="s">
        <v>129</v>
      </c>
      <c r="C355" s="281"/>
      <c r="D355" s="281"/>
      <c r="E355" s="559"/>
    </row>
    <row r="356" spans="1:5" ht="12.75">
      <c r="A356" s="313"/>
      <c r="B356" s="303" t="s">
        <v>130</v>
      </c>
      <c r="C356" s="281"/>
      <c r="D356" s="281"/>
      <c r="E356" s="559"/>
    </row>
    <row r="357" spans="1:5" ht="13.5" thickBot="1">
      <c r="A357" s="313"/>
      <c r="B357" s="306" t="s">
        <v>136</v>
      </c>
      <c r="C357" s="325"/>
      <c r="D357" s="325"/>
      <c r="E357" s="565"/>
    </row>
    <row r="358" spans="1:5" ht="13.5" thickBot="1">
      <c r="A358" s="313"/>
      <c r="B358" s="307" t="s">
        <v>563</v>
      </c>
      <c r="C358" s="324"/>
      <c r="D358" s="324"/>
      <c r="E358" s="565"/>
    </row>
    <row r="359" spans="1:5" ht="15.75" thickBot="1">
      <c r="A359" s="315"/>
      <c r="B359" s="309" t="s">
        <v>845</v>
      </c>
      <c r="C359" s="330">
        <f>SUM(C354+C358)</f>
        <v>190028</v>
      </c>
      <c r="D359" s="330">
        <f>SUM(D354+D358)</f>
        <v>0</v>
      </c>
      <c r="E359" s="565"/>
    </row>
    <row r="360" spans="1:5" ht="15">
      <c r="A360" s="316">
        <v>2520</v>
      </c>
      <c r="B360" s="317" t="s">
        <v>149</v>
      </c>
      <c r="C360" s="281"/>
      <c r="D360" s="281"/>
      <c r="E360" s="559"/>
    </row>
    <row r="361" spans="1:5" ht="12.75">
      <c r="A361" s="314"/>
      <c r="B361" s="54" t="s">
        <v>114</v>
      </c>
      <c r="C361" s="281">
        <v>500</v>
      </c>
      <c r="D361" s="281"/>
      <c r="E361" s="559"/>
    </row>
    <row r="362" spans="1:5" ht="12.75">
      <c r="A362" s="314"/>
      <c r="B362" s="54" t="s">
        <v>115</v>
      </c>
      <c r="C362" s="281">
        <v>2329</v>
      </c>
      <c r="D362" s="281"/>
      <c r="E362" s="559"/>
    </row>
    <row r="363" spans="1:5" ht="12.75">
      <c r="A363" s="314"/>
      <c r="B363" s="54" t="s">
        <v>116</v>
      </c>
      <c r="C363" s="281"/>
      <c r="D363" s="281"/>
      <c r="E363" s="559"/>
    </row>
    <row r="364" spans="1:5" ht="12.75">
      <c r="A364" s="314"/>
      <c r="B364" s="54" t="s">
        <v>118</v>
      </c>
      <c r="C364" s="281">
        <v>3430</v>
      </c>
      <c r="D364" s="281"/>
      <c r="E364" s="559"/>
    </row>
    <row r="365" spans="1:5" ht="12.75">
      <c r="A365" s="314"/>
      <c r="B365" s="54" t="s">
        <v>119</v>
      </c>
      <c r="C365" s="281">
        <v>1555</v>
      </c>
      <c r="D365" s="281"/>
      <c r="E365" s="559"/>
    </row>
    <row r="366" spans="1:5" ht="13.5" thickBot="1">
      <c r="A366" s="314"/>
      <c r="B366" s="59" t="s">
        <v>120</v>
      </c>
      <c r="C366" s="325"/>
      <c r="D366" s="325"/>
      <c r="E366" s="565"/>
    </row>
    <row r="367" spans="1:5" ht="13.5" thickBot="1">
      <c r="A367" s="314"/>
      <c r="B367" s="226" t="s">
        <v>113</v>
      </c>
      <c r="C367" s="329">
        <f>SUM(C361:C366)</f>
        <v>7814</v>
      </c>
      <c r="D367" s="329">
        <f>SUM(D361:D366)</f>
        <v>0</v>
      </c>
      <c r="E367" s="565"/>
    </row>
    <row r="368" spans="1:5" ht="13.5" thickBot="1">
      <c r="A368" s="314"/>
      <c r="B368" s="56" t="s">
        <v>596</v>
      </c>
      <c r="C368" s="283"/>
      <c r="D368" s="283"/>
      <c r="E368" s="562"/>
    </row>
    <row r="369" spans="1:5" ht="13.5" thickBot="1">
      <c r="A369" s="314"/>
      <c r="B369" s="176" t="s">
        <v>573</v>
      </c>
      <c r="C369" s="283"/>
      <c r="D369" s="283"/>
      <c r="E369" s="562"/>
    </row>
    <row r="370" spans="1:5" ht="13.5" thickBot="1">
      <c r="A370" s="314"/>
      <c r="B370" s="684" t="s">
        <v>570</v>
      </c>
      <c r="C370" s="685">
        <f>SUM(C368+C367+C369)</f>
        <v>7814</v>
      </c>
      <c r="D370" s="685">
        <f>SUM(D368+D367+D369)</f>
        <v>0</v>
      </c>
      <c r="E370" s="686"/>
    </row>
    <row r="371" spans="1:5" ht="13.5" thickBot="1">
      <c r="A371" s="314"/>
      <c r="B371" s="687" t="s">
        <v>576</v>
      </c>
      <c r="C371" s="688"/>
      <c r="D371" s="688"/>
      <c r="E371" s="689"/>
    </row>
    <row r="372" spans="1:5" ht="12.75">
      <c r="A372" s="314"/>
      <c r="B372" s="54" t="s">
        <v>121</v>
      </c>
      <c r="C372" s="281">
        <v>234695</v>
      </c>
      <c r="D372" s="281"/>
      <c r="E372" s="560"/>
    </row>
    <row r="373" spans="1:5" ht="13.5" thickBot="1">
      <c r="A373" s="314"/>
      <c r="B373" s="302" t="s">
        <v>122</v>
      </c>
      <c r="C373" s="325">
        <v>8788</v>
      </c>
      <c r="D373" s="325"/>
      <c r="E373" s="561"/>
    </row>
    <row r="374" spans="1:5" ht="13.5" thickBot="1">
      <c r="A374" s="314"/>
      <c r="B374" s="690" t="s">
        <v>535</v>
      </c>
      <c r="C374" s="691">
        <f>SUM(C372:C373)</f>
        <v>243483</v>
      </c>
      <c r="D374" s="691">
        <f>SUM(D372:D373)</f>
        <v>0</v>
      </c>
      <c r="E374" s="686"/>
    </row>
    <row r="375" spans="1:5" ht="15.75" thickBot="1">
      <c r="A375" s="314"/>
      <c r="B375" s="308" t="s">
        <v>598</v>
      </c>
      <c r="C375" s="330">
        <f>SUM(C370+C371+C374)</f>
        <v>251297</v>
      </c>
      <c r="D375" s="330">
        <f>SUM(D370+D371+D374)</f>
        <v>0</v>
      </c>
      <c r="E375" s="686"/>
    </row>
    <row r="376" spans="1:5" ht="12.75">
      <c r="A376" s="313"/>
      <c r="B376" s="303" t="s">
        <v>124</v>
      </c>
      <c r="C376" s="281">
        <v>164457</v>
      </c>
      <c r="D376" s="281"/>
      <c r="E376" s="559"/>
    </row>
    <row r="377" spans="1:5" ht="12.75">
      <c r="A377" s="313"/>
      <c r="B377" s="303" t="s">
        <v>125</v>
      </c>
      <c r="C377" s="281">
        <v>42857</v>
      </c>
      <c r="D377" s="281"/>
      <c r="E377" s="559"/>
    </row>
    <row r="378" spans="1:5" ht="12.75">
      <c r="A378" s="313"/>
      <c r="B378" s="303" t="s">
        <v>126</v>
      </c>
      <c r="C378" s="281">
        <v>43983</v>
      </c>
      <c r="D378" s="281"/>
      <c r="E378" s="559"/>
    </row>
    <row r="379" spans="1:5" ht="12.75">
      <c r="A379" s="313"/>
      <c r="B379" s="303" t="s">
        <v>127</v>
      </c>
      <c r="C379" s="281"/>
      <c r="D379" s="281"/>
      <c r="E379" s="559"/>
    </row>
    <row r="380" spans="1:5" ht="13.5" thickBot="1">
      <c r="A380" s="313"/>
      <c r="B380" s="305" t="s">
        <v>128</v>
      </c>
      <c r="C380" s="325"/>
      <c r="D380" s="325"/>
      <c r="E380" s="565"/>
    </row>
    <row r="381" spans="1:5" ht="13.5" thickBot="1">
      <c r="A381" s="313"/>
      <c r="B381" s="304" t="s">
        <v>533</v>
      </c>
      <c r="C381" s="329">
        <f>SUM(C376:C380)</f>
        <v>251297</v>
      </c>
      <c r="D381" s="329">
        <f>SUM(D376:D380)</f>
        <v>0</v>
      </c>
      <c r="E381" s="565"/>
    </row>
    <row r="382" spans="1:5" ht="12.75">
      <c r="A382" s="313"/>
      <c r="B382" s="303" t="s">
        <v>129</v>
      </c>
      <c r="C382" s="281"/>
      <c r="D382" s="281"/>
      <c r="E382" s="559"/>
    </row>
    <row r="383" spans="1:5" ht="12.75">
      <c r="A383" s="313"/>
      <c r="B383" s="303" t="s">
        <v>130</v>
      </c>
      <c r="C383" s="281"/>
      <c r="D383" s="281"/>
      <c r="E383" s="559"/>
    </row>
    <row r="384" spans="1:5" ht="13.5" thickBot="1">
      <c r="A384" s="313"/>
      <c r="B384" s="306" t="s">
        <v>136</v>
      </c>
      <c r="C384" s="325"/>
      <c r="D384" s="325"/>
      <c r="E384" s="565"/>
    </row>
    <row r="385" spans="1:5" ht="13.5" thickBot="1">
      <c r="A385" s="313"/>
      <c r="B385" s="307" t="s">
        <v>563</v>
      </c>
      <c r="C385" s="324"/>
      <c r="D385" s="324"/>
      <c r="E385" s="565"/>
    </row>
    <row r="386" spans="1:5" ht="15.75" thickBot="1">
      <c r="A386" s="315"/>
      <c r="B386" s="309" t="s">
        <v>845</v>
      </c>
      <c r="C386" s="330">
        <f>SUM(C381+C385)</f>
        <v>251297</v>
      </c>
      <c r="D386" s="330">
        <f>SUM(D381+D385)</f>
        <v>0</v>
      </c>
      <c r="E386" s="565"/>
    </row>
    <row r="387" spans="1:5" ht="15">
      <c r="A387" s="316">
        <v>2530</v>
      </c>
      <c r="B387" s="317" t="s">
        <v>150</v>
      </c>
      <c r="C387" s="281"/>
      <c r="D387" s="281"/>
      <c r="E387" s="559"/>
    </row>
    <row r="388" spans="1:5" ht="12.75">
      <c r="A388" s="314"/>
      <c r="B388" s="54" t="s">
        <v>114</v>
      </c>
      <c r="C388" s="281"/>
      <c r="D388" s="281"/>
      <c r="E388" s="559"/>
    </row>
    <row r="389" spans="1:5" ht="12.75">
      <c r="A389" s="314"/>
      <c r="B389" s="54" t="s">
        <v>115</v>
      </c>
      <c r="C389" s="281">
        <v>2244</v>
      </c>
      <c r="D389" s="281"/>
      <c r="E389" s="559"/>
    </row>
    <row r="390" spans="1:5" ht="12.75">
      <c r="A390" s="314"/>
      <c r="B390" s="54" t="s">
        <v>116</v>
      </c>
      <c r="C390" s="281">
        <v>1260</v>
      </c>
      <c r="D390" s="281"/>
      <c r="E390" s="559"/>
    </row>
    <row r="391" spans="1:5" ht="12.75">
      <c r="A391" s="314"/>
      <c r="B391" s="54" t="s">
        <v>118</v>
      </c>
      <c r="C391" s="281">
        <v>9022</v>
      </c>
      <c r="D391" s="281"/>
      <c r="E391" s="559"/>
    </row>
    <row r="392" spans="1:5" ht="12.75">
      <c r="A392" s="314"/>
      <c r="B392" s="54" t="s">
        <v>119</v>
      </c>
      <c r="C392" s="281">
        <v>5106</v>
      </c>
      <c r="D392" s="281"/>
      <c r="E392" s="559"/>
    </row>
    <row r="393" spans="1:5" ht="13.5" thickBot="1">
      <c r="A393" s="314"/>
      <c r="B393" s="59" t="s">
        <v>120</v>
      </c>
      <c r="C393" s="325"/>
      <c r="D393" s="325"/>
      <c r="E393" s="565"/>
    </row>
    <row r="394" spans="1:5" ht="13.5" thickBot="1">
      <c r="A394" s="314"/>
      <c r="B394" s="226" t="s">
        <v>113</v>
      </c>
      <c r="C394" s="329">
        <f>SUM(C388:C393)</f>
        <v>17632</v>
      </c>
      <c r="D394" s="329">
        <f>SUM(D388:D393)</f>
        <v>0</v>
      </c>
      <c r="E394" s="565"/>
    </row>
    <row r="395" spans="1:5" ht="13.5" thickBot="1">
      <c r="A395" s="314"/>
      <c r="B395" s="56" t="s">
        <v>596</v>
      </c>
      <c r="C395" s="283"/>
      <c r="D395" s="283"/>
      <c r="E395" s="562"/>
    </row>
    <row r="396" spans="1:5" ht="13.5" thickBot="1">
      <c r="A396" s="314"/>
      <c r="B396" s="176" t="s">
        <v>573</v>
      </c>
      <c r="C396" s="283"/>
      <c r="D396" s="283"/>
      <c r="E396" s="562"/>
    </row>
    <row r="397" spans="1:5" ht="13.5" thickBot="1">
      <c r="A397" s="314"/>
      <c r="B397" s="684" t="s">
        <v>570</v>
      </c>
      <c r="C397" s="685">
        <f>SUM(C395+C394+C396)</f>
        <v>17632</v>
      </c>
      <c r="D397" s="685">
        <f>SUM(D395+D394+D396)</f>
        <v>0</v>
      </c>
      <c r="E397" s="686"/>
    </row>
    <row r="398" spans="1:5" ht="13.5" thickBot="1">
      <c r="A398" s="314"/>
      <c r="B398" s="687" t="s">
        <v>576</v>
      </c>
      <c r="C398" s="688"/>
      <c r="D398" s="688"/>
      <c r="E398" s="689"/>
    </row>
    <row r="399" spans="1:5" ht="12.75">
      <c r="A399" s="314"/>
      <c r="B399" s="54" t="s">
        <v>121</v>
      </c>
      <c r="C399" s="281">
        <v>171685</v>
      </c>
      <c r="D399" s="281"/>
      <c r="E399" s="560"/>
    </row>
    <row r="400" spans="1:5" ht="13.5" thickBot="1">
      <c r="A400" s="314"/>
      <c r="B400" s="302" t="s">
        <v>122</v>
      </c>
      <c r="C400" s="325">
        <v>14970</v>
      </c>
      <c r="D400" s="325"/>
      <c r="E400" s="561"/>
    </row>
    <row r="401" spans="1:5" ht="13.5" thickBot="1">
      <c r="A401" s="314"/>
      <c r="B401" s="690" t="s">
        <v>535</v>
      </c>
      <c r="C401" s="691">
        <f>SUM(C399:C400)</f>
        <v>186655</v>
      </c>
      <c r="D401" s="691">
        <f>SUM(D399:D400)</f>
        <v>0</v>
      </c>
      <c r="E401" s="686"/>
    </row>
    <row r="402" spans="1:5" ht="15.75" thickBot="1">
      <c r="A402" s="314"/>
      <c r="B402" s="308" t="s">
        <v>598</v>
      </c>
      <c r="C402" s="330">
        <f>SUM(C397+C398+C401)</f>
        <v>204287</v>
      </c>
      <c r="D402" s="330">
        <f>SUM(D397+D398+D401)</f>
        <v>0</v>
      </c>
      <c r="E402" s="686"/>
    </row>
    <row r="403" spans="1:5" ht="12.75">
      <c r="A403" s="313"/>
      <c r="B403" s="303" t="s">
        <v>124</v>
      </c>
      <c r="C403" s="281">
        <v>118564</v>
      </c>
      <c r="D403" s="281"/>
      <c r="E403" s="559"/>
    </row>
    <row r="404" spans="1:5" ht="12.75">
      <c r="A404" s="313"/>
      <c r="B404" s="303" t="s">
        <v>125</v>
      </c>
      <c r="C404" s="281">
        <v>31223</v>
      </c>
      <c r="D404" s="281"/>
      <c r="E404" s="559"/>
    </row>
    <row r="405" spans="1:5" ht="12.75">
      <c r="A405" s="313"/>
      <c r="B405" s="303" t="s">
        <v>126</v>
      </c>
      <c r="C405" s="281">
        <v>54500</v>
      </c>
      <c r="D405" s="281"/>
      <c r="E405" s="559"/>
    </row>
    <row r="406" spans="1:5" ht="12.75">
      <c r="A406" s="313"/>
      <c r="B406" s="303" t="s">
        <v>127</v>
      </c>
      <c r="C406" s="281"/>
      <c r="D406" s="281"/>
      <c r="E406" s="559"/>
    </row>
    <row r="407" spans="1:5" ht="13.5" thickBot="1">
      <c r="A407" s="313"/>
      <c r="B407" s="305" t="s">
        <v>128</v>
      </c>
      <c r="C407" s="325"/>
      <c r="D407" s="325"/>
      <c r="E407" s="565"/>
    </row>
    <row r="408" spans="1:5" ht="13.5" thickBot="1">
      <c r="A408" s="313"/>
      <c r="B408" s="304" t="s">
        <v>533</v>
      </c>
      <c r="C408" s="329">
        <f>SUM(C403:C407)</f>
        <v>204287</v>
      </c>
      <c r="D408" s="329">
        <f>SUM(D403:D407)</f>
        <v>0</v>
      </c>
      <c r="E408" s="565"/>
    </row>
    <row r="409" spans="1:5" ht="12.75">
      <c r="A409" s="313"/>
      <c r="B409" s="303" t="s">
        <v>129</v>
      </c>
      <c r="C409" s="281"/>
      <c r="D409" s="281"/>
      <c r="E409" s="559"/>
    </row>
    <row r="410" spans="1:5" ht="12.75">
      <c r="A410" s="313"/>
      <c r="B410" s="303" t="s">
        <v>130</v>
      </c>
      <c r="C410" s="281"/>
      <c r="D410" s="281"/>
      <c r="E410" s="559"/>
    </row>
    <row r="411" spans="1:5" ht="13.5" thickBot="1">
      <c r="A411" s="313"/>
      <c r="B411" s="306" t="s">
        <v>136</v>
      </c>
      <c r="C411" s="325"/>
      <c r="D411" s="325"/>
      <c r="E411" s="565"/>
    </row>
    <row r="412" spans="1:5" ht="13.5" thickBot="1">
      <c r="A412" s="313"/>
      <c r="B412" s="307" t="s">
        <v>563</v>
      </c>
      <c r="C412" s="324"/>
      <c r="D412" s="324"/>
      <c r="E412" s="565"/>
    </row>
    <row r="413" spans="1:5" ht="15.75" thickBot="1">
      <c r="A413" s="315"/>
      <c r="B413" s="309" t="s">
        <v>845</v>
      </c>
      <c r="C413" s="330">
        <f>SUM(C408+C412)</f>
        <v>204287</v>
      </c>
      <c r="D413" s="330">
        <f>SUM(D408+D412)</f>
        <v>0</v>
      </c>
      <c r="E413" s="565"/>
    </row>
    <row r="414" spans="1:5" ht="15">
      <c r="A414" s="316">
        <v>2540</v>
      </c>
      <c r="B414" s="317" t="s">
        <v>151</v>
      </c>
      <c r="C414" s="281"/>
      <c r="D414" s="281"/>
      <c r="E414" s="559"/>
    </row>
    <row r="415" spans="1:5" ht="12.75">
      <c r="A415" s="314"/>
      <c r="B415" s="54" t="s">
        <v>114</v>
      </c>
      <c r="C415" s="281"/>
      <c r="D415" s="281"/>
      <c r="E415" s="559"/>
    </row>
    <row r="416" spans="1:5" ht="12.75">
      <c r="A416" s="314"/>
      <c r="B416" s="54" t="s">
        <v>115</v>
      </c>
      <c r="C416" s="281">
        <v>700</v>
      </c>
      <c r="D416" s="281"/>
      <c r="E416" s="559"/>
    </row>
    <row r="417" spans="1:5" ht="12.75">
      <c r="A417" s="314"/>
      <c r="B417" s="54" t="s">
        <v>116</v>
      </c>
      <c r="C417" s="281">
        <v>1662</v>
      </c>
      <c r="D417" s="281"/>
      <c r="E417" s="559"/>
    </row>
    <row r="418" spans="1:5" ht="12.75">
      <c r="A418" s="314"/>
      <c r="B418" s="54" t="s">
        <v>118</v>
      </c>
      <c r="C418" s="281">
        <v>13057</v>
      </c>
      <c r="D418" s="281"/>
      <c r="E418" s="559"/>
    </row>
    <row r="419" spans="1:5" ht="12.75">
      <c r="A419" s="314"/>
      <c r="B419" s="54" t="s">
        <v>119</v>
      </c>
      <c r="C419" s="281">
        <v>3714</v>
      </c>
      <c r="D419" s="281"/>
      <c r="E419" s="559"/>
    </row>
    <row r="420" spans="1:5" ht="13.5" thickBot="1">
      <c r="A420" s="314"/>
      <c r="B420" s="59" t="s">
        <v>120</v>
      </c>
      <c r="C420" s="325"/>
      <c r="D420" s="325"/>
      <c r="E420" s="565"/>
    </row>
    <row r="421" spans="1:5" ht="13.5" thickBot="1">
      <c r="A421" s="314"/>
      <c r="B421" s="226" t="s">
        <v>113</v>
      </c>
      <c r="C421" s="329">
        <f>SUM(C415:C420)</f>
        <v>19133</v>
      </c>
      <c r="D421" s="329">
        <f>SUM(D415:D420)</f>
        <v>0</v>
      </c>
      <c r="E421" s="565"/>
    </row>
    <row r="422" spans="1:5" ht="13.5" thickBot="1">
      <c r="A422" s="314"/>
      <c r="B422" s="56" t="s">
        <v>596</v>
      </c>
      <c r="C422" s="283"/>
      <c r="D422" s="283"/>
      <c r="E422" s="562"/>
    </row>
    <row r="423" spans="1:5" ht="13.5" thickBot="1">
      <c r="A423" s="314"/>
      <c r="B423" s="176" t="s">
        <v>573</v>
      </c>
      <c r="C423" s="283"/>
      <c r="D423" s="283"/>
      <c r="E423" s="562"/>
    </row>
    <row r="424" spans="1:5" ht="13.5" thickBot="1">
      <c r="A424" s="314"/>
      <c r="B424" s="684" t="s">
        <v>570</v>
      </c>
      <c r="C424" s="685">
        <f>SUM(C422+C421+C423)</f>
        <v>19133</v>
      </c>
      <c r="D424" s="685">
        <f>SUM(D422+D421+D423)</f>
        <v>0</v>
      </c>
      <c r="E424" s="686"/>
    </row>
    <row r="425" spans="1:5" ht="13.5" thickBot="1">
      <c r="A425" s="314"/>
      <c r="B425" s="687" t="s">
        <v>576</v>
      </c>
      <c r="C425" s="688"/>
      <c r="D425" s="688"/>
      <c r="E425" s="689"/>
    </row>
    <row r="426" spans="1:5" ht="12.75">
      <c r="A426" s="314"/>
      <c r="B426" s="54" t="s">
        <v>121</v>
      </c>
      <c r="C426" s="281">
        <v>186139</v>
      </c>
      <c r="D426" s="281"/>
      <c r="E426" s="560"/>
    </row>
    <row r="427" spans="1:5" ht="13.5" thickBot="1">
      <c r="A427" s="314"/>
      <c r="B427" s="302" t="s">
        <v>122</v>
      </c>
      <c r="C427" s="325">
        <v>19514</v>
      </c>
      <c r="D427" s="325"/>
      <c r="E427" s="561"/>
    </row>
    <row r="428" spans="1:5" ht="13.5" thickBot="1">
      <c r="A428" s="314"/>
      <c r="B428" s="690" t="s">
        <v>535</v>
      </c>
      <c r="C428" s="691">
        <f>SUM(C426:C427)</f>
        <v>205653</v>
      </c>
      <c r="D428" s="691">
        <f>SUM(D426:D427)</f>
        <v>0</v>
      </c>
      <c r="E428" s="686"/>
    </row>
    <row r="429" spans="1:5" ht="15.75" thickBot="1">
      <c r="A429" s="314"/>
      <c r="B429" s="308" t="s">
        <v>598</v>
      </c>
      <c r="C429" s="330">
        <f>SUM(C424+C425+C428)</f>
        <v>224786</v>
      </c>
      <c r="D429" s="330">
        <f>SUM(D424+D425+D428)</f>
        <v>0</v>
      </c>
      <c r="E429" s="686"/>
    </row>
    <row r="430" spans="1:5" ht="12.75">
      <c r="A430" s="313"/>
      <c r="B430" s="303" t="s">
        <v>124</v>
      </c>
      <c r="C430" s="281">
        <v>113439</v>
      </c>
      <c r="D430" s="281"/>
      <c r="E430" s="559"/>
    </row>
    <row r="431" spans="1:5" ht="12.75">
      <c r="A431" s="313"/>
      <c r="B431" s="303" t="s">
        <v>125</v>
      </c>
      <c r="C431" s="281">
        <v>29072</v>
      </c>
      <c r="D431" s="281"/>
      <c r="E431" s="559"/>
    </row>
    <row r="432" spans="1:5" ht="12.75">
      <c r="A432" s="313"/>
      <c r="B432" s="303" t="s">
        <v>126</v>
      </c>
      <c r="C432" s="281">
        <v>81386</v>
      </c>
      <c r="D432" s="281"/>
      <c r="E432" s="559"/>
    </row>
    <row r="433" spans="1:5" ht="12.75">
      <c r="A433" s="313"/>
      <c r="B433" s="303" t="s">
        <v>127</v>
      </c>
      <c r="C433" s="281"/>
      <c r="D433" s="281"/>
      <c r="E433" s="559"/>
    </row>
    <row r="434" spans="1:5" ht="13.5" thickBot="1">
      <c r="A434" s="313"/>
      <c r="B434" s="305" t="s">
        <v>128</v>
      </c>
      <c r="C434" s="325"/>
      <c r="D434" s="325"/>
      <c r="E434" s="565"/>
    </row>
    <row r="435" spans="1:5" ht="13.5" thickBot="1">
      <c r="A435" s="313"/>
      <c r="B435" s="304" t="s">
        <v>533</v>
      </c>
      <c r="C435" s="329">
        <f>SUM(C430:C434)</f>
        <v>223897</v>
      </c>
      <c r="D435" s="329">
        <f>SUM(D430:D434)</f>
        <v>0</v>
      </c>
      <c r="E435" s="565"/>
    </row>
    <row r="436" spans="1:5" ht="12.75">
      <c r="A436" s="313"/>
      <c r="B436" s="303" t="s">
        <v>129</v>
      </c>
      <c r="C436" s="281">
        <v>508</v>
      </c>
      <c r="D436" s="281"/>
      <c r="E436" s="559"/>
    </row>
    <row r="437" spans="1:5" ht="12.75">
      <c r="A437" s="313"/>
      <c r="B437" s="303" t="s">
        <v>130</v>
      </c>
      <c r="C437" s="281">
        <v>381</v>
      </c>
      <c r="D437" s="281"/>
      <c r="E437" s="559"/>
    </row>
    <row r="438" spans="1:5" ht="13.5" thickBot="1">
      <c r="A438" s="313"/>
      <c r="B438" s="306" t="s">
        <v>136</v>
      </c>
      <c r="C438" s="325"/>
      <c r="D438" s="325"/>
      <c r="E438" s="565"/>
    </row>
    <row r="439" spans="1:5" ht="13.5" thickBot="1">
      <c r="A439" s="313"/>
      <c r="B439" s="307" t="s">
        <v>563</v>
      </c>
      <c r="C439" s="329">
        <f>SUM(C436:C438)</f>
        <v>889</v>
      </c>
      <c r="D439" s="329">
        <f>SUM(D436:D438)</f>
        <v>0</v>
      </c>
      <c r="E439" s="565"/>
    </row>
    <row r="440" spans="1:5" ht="15.75" thickBot="1">
      <c r="A440" s="315"/>
      <c r="B440" s="309" t="s">
        <v>845</v>
      </c>
      <c r="C440" s="330">
        <f>SUM(C435+C439)</f>
        <v>224786</v>
      </c>
      <c r="D440" s="330">
        <f>SUM(D435+D439)</f>
        <v>0</v>
      </c>
      <c r="E440" s="565"/>
    </row>
    <row r="441" spans="1:5" ht="15">
      <c r="A441" s="316">
        <v>2560</v>
      </c>
      <c r="B441" s="321" t="s">
        <v>152</v>
      </c>
      <c r="C441" s="281"/>
      <c r="D441" s="281"/>
      <c r="E441" s="559"/>
    </row>
    <row r="442" spans="1:5" ht="12.75">
      <c r="A442" s="314"/>
      <c r="B442" s="54" t="s">
        <v>114</v>
      </c>
      <c r="C442" s="281"/>
      <c r="D442" s="281"/>
      <c r="E442" s="559"/>
    </row>
    <row r="443" spans="1:5" ht="12.75">
      <c r="A443" s="314"/>
      <c r="B443" s="54" t="s">
        <v>115</v>
      </c>
      <c r="C443" s="281">
        <v>4200</v>
      </c>
      <c r="D443" s="281"/>
      <c r="E443" s="559"/>
    </row>
    <row r="444" spans="1:5" ht="12.75">
      <c r="A444" s="314"/>
      <c r="B444" s="54" t="s">
        <v>116</v>
      </c>
      <c r="C444" s="281">
        <v>3874</v>
      </c>
      <c r="D444" s="281"/>
      <c r="E444" s="559"/>
    </row>
    <row r="445" spans="1:5" ht="12.75">
      <c r="A445" s="314"/>
      <c r="B445" s="54" t="s">
        <v>118</v>
      </c>
      <c r="C445" s="281">
        <v>7926</v>
      </c>
      <c r="D445" s="281"/>
      <c r="E445" s="559"/>
    </row>
    <row r="446" spans="1:5" ht="12.75">
      <c r="A446" s="314"/>
      <c r="B446" s="54" t="s">
        <v>119</v>
      </c>
      <c r="C446" s="281">
        <v>2900</v>
      </c>
      <c r="D446" s="281"/>
      <c r="E446" s="559"/>
    </row>
    <row r="447" spans="1:5" ht="13.5" thickBot="1">
      <c r="A447" s="314"/>
      <c r="B447" s="59" t="s">
        <v>120</v>
      </c>
      <c r="C447" s="325"/>
      <c r="D447" s="325"/>
      <c r="E447" s="565"/>
    </row>
    <row r="448" spans="1:5" ht="13.5" thickBot="1">
      <c r="A448" s="314"/>
      <c r="B448" s="226" t="s">
        <v>113</v>
      </c>
      <c r="C448" s="329">
        <f>SUM(C442:C447)</f>
        <v>18900</v>
      </c>
      <c r="D448" s="329">
        <f>SUM(D442:D447)</f>
        <v>0</v>
      </c>
      <c r="E448" s="565"/>
    </row>
    <row r="449" spans="1:5" ht="13.5" thickBot="1">
      <c r="A449" s="314"/>
      <c r="B449" s="56" t="s">
        <v>596</v>
      </c>
      <c r="C449" s="283"/>
      <c r="D449" s="283"/>
      <c r="E449" s="562"/>
    </row>
    <row r="450" spans="1:5" ht="13.5" thickBot="1">
      <c r="A450" s="314"/>
      <c r="B450" s="176" t="s">
        <v>573</v>
      </c>
      <c r="C450" s="283"/>
      <c r="D450" s="283"/>
      <c r="E450" s="562"/>
    </row>
    <row r="451" spans="1:5" ht="13.5" thickBot="1">
      <c r="A451" s="314"/>
      <c r="B451" s="684" t="s">
        <v>570</v>
      </c>
      <c r="C451" s="685">
        <f>SUM(C449+C448+C450)</f>
        <v>18900</v>
      </c>
      <c r="D451" s="685">
        <f>SUM(D449+D448+D450)</f>
        <v>0</v>
      </c>
      <c r="E451" s="686"/>
    </row>
    <row r="452" spans="1:5" ht="13.5" thickBot="1">
      <c r="A452" s="314"/>
      <c r="B452" s="687" t="s">
        <v>576</v>
      </c>
      <c r="C452" s="688"/>
      <c r="D452" s="688"/>
      <c r="E452" s="689"/>
    </row>
    <row r="453" spans="1:5" ht="12.75">
      <c r="A453" s="314"/>
      <c r="B453" s="54" t="s">
        <v>121</v>
      </c>
      <c r="C453" s="281">
        <v>177835</v>
      </c>
      <c r="D453" s="281"/>
      <c r="E453" s="560"/>
    </row>
    <row r="454" spans="1:5" ht="13.5" thickBot="1">
      <c r="A454" s="314"/>
      <c r="B454" s="302" t="s">
        <v>122</v>
      </c>
      <c r="C454" s="325">
        <v>22081</v>
      </c>
      <c r="D454" s="325"/>
      <c r="E454" s="561"/>
    </row>
    <row r="455" spans="1:5" ht="13.5" thickBot="1">
      <c r="A455" s="314"/>
      <c r="B455" s="690" t="s">
        <v>535</v>
      </c>
      <c r="C455" s="691">
        <f>SUM(C453:C454)</f>
        <v>199916</v>
      </c>
      <c r="D455" s="691">
        <f>SUM(D453:D454)</f>
        <v>0</v>
      </c>
      <c r="E455" s="686"/>
    </row>
    <row r="456" spans="1:5" ht="15.75" thickBot="1">
      <c r="A456" s="314"/>
      <c r="B456" s="308" t="s">
        <v>598</v>
      </c>
      <c r="C456" s="330">
        <f>SUM(C451+C452+C455)</f>
        <v>218816</v>
      </c>
      <c r="D456" s="330">
        <f>SUM(D451+D452+D455)</f>
        <v>0</v>
      </c>
      <c r="E456" s="686"/>
    </row>
    <row r="457" spans="1:5" ht="12.75">
      <c r="A457" s="313"/>
      <c r="B457" s="303" t="s">
        <v>124</v>
      </c>
      <c r="C457" s="281">
        <v>103131</v>
      </c>
      <c r="D457" s="281"/>
      <c r="E457" s="559"/>
    </row>
    <row r="458" spans="1:5" ht="12.75">
      <c r="A458" s="313"/>
      <c r="B458" s="303" t="s">
        <v>125</v>
      </c>
      <c r="C458" s="281">
        <v>27061</v>
      </c>
      <c r="D458" s="281"/>
      <c r="E458" s="559"/>
    </row>
    <row r="459" spans="1:5" ht="12.75">
      <c r="A459" s="313"/>
      <c r="B459" s="303" t="s">
        <v>126</v>
      </c>
      <c r="C459" s="281">
        <v>88624</v>
      </c>
      <c r="D459" s="281"/>
      <c r="E459" s="559"/>
    </row>
    <row r="460" spans="1:5" ht="12.75">
      <c r="A460" s="313"/>
      <c r="B460" s="303" t="s">
        <v>127</v>
      </c>
      <c r="C460" s="281"/>
      <c r="D460" s="281"/>
      <c r="E460" s="559"/>
    </row>
    <row r="461" spans="1:5" ht="13.5" thickBot="1">
      <c r="A461" s="313"/>
      <c r="B461" s="305" t="s">
        <v>128</v>
      </c>
      <c r="C461" s="325"/>
      <c r="D461" s="325"/>
      <c r="E461" s="565"/>
    </row>
    <row r="462" spans="1:5" ht="13.5" thickBot="1">
      <c r="A462" s="313"/>
      <c r="B462" s="304" t="s">
        <v>533</v>
      </c>
      <c r="C462" s="329">
        <f>SUM(C457:C461)</f>
        <v>218816</v>
      </c>
      <c r="D462" s="329">
        <f>SUM(D457:D461)</f>
        <v>0</v>
      </c>
      <c r="E462" s="565"/>
    </row>
    <row r="463" spans="1:5" ht="12.75">
      <c r="A463" s="313"/>
      <c r="B463" s="303" t="s">
        <v>129</v>
      </c>
      <c r="C463" s="281"/>
      <c r="D463" s="281"/>
      <c r="E463" s="559"/>
    </row>
    <row r="464" spans="1:5" ht="12.75">
      <c r="A464" s="313"/>
      <c r="B464" s="303" t="s">
        <v>130</v>
      </c>
      <c r="C464" s="281"/>
      <c r="D464" s="281"/>
      <c r="E464" s="559"/>
    </row>
    <row r="465" spans="1:5" ht="13.5" thickBot="1">
      <c r="A465" s="313"/>
      <c r="B465" s="306" t="s">
        <v>136</v>
      </c>
      <c r="C465" s="325"/>
      <c r="D465" s="325"/>
      <c r="E465" s="565"/>
    </row>
    <row r="466" spans="1:5" ht="13.5" thickBot="1">
      <c r="A466" s="313"/>
      <c r="B466" s="307" t="s">
        <v>563</v>
      </c>
      <c r="C466" s="324"/>
      <c r="D466" s="324"/>
      <c r="E466" s="565"/>
    </row>
    <row r="467" spans="1:5" ht="15.75" thickBot="1">
      <c r="A467" s="315"/>
      <c r="B467" s="309" t="s">
        <v>845</v>
      </c>
      <c r="C467" s="330">
        <f>SUM(C462+C466)</f>
        <v>218816</v>
      </c>
      <c r="D467" s="330">
        <f>SUM(D462+D466)</f>
        <v>0</v>
      </c>
      <c r="E467" s="565"/>
    </row>
    <row r="468" spans="1:5" ht="15">
      <c r="A468" s="322">
        <v>2599</v>
      </c>
      <c r="B468" s="317" t="s">
        <v>153</v>
      </c>
      <c r="C468" s="327"/>
      <c r="D468" s="327"/>
      <c r="E468" s="559"/>
    </row>
    <row r="469" spans="1:5" ht="12.75">
      <c r="A469" s="314"/>
      <c r="B469" s="54" t="s">
        <v>114</v>
      </c>
      <c r="C469" s="327">
        <f aca="true" t="shared" si="11" ref="C469:D474">SUM(C280+C307+C334+C361+C388+C415+C442)</f>
        <v>700</v>
      </c>
      <c r="D469" s="327">
        <f t="shared" si="11"/>
        <v>0</v>
      </c>
      <c r="E469" s="559"/>
    </row>
    <row r="470" spans="1:5" ht="12.75">
      <c r="A470" s="314"/>
      <c r="B470" s="54" t="s">
        <v>115</v>
      </c>
      <c r="C470" s="327">
        <f t="shared" si="11"/>
        <v>12931</v>
      </c>
      <c r="D470" s="327">
        <f t="shared" si="11"/>
        <v>0</v>
      </c>
      <c r="E470" s="559"/>
    </row>
    <row r="471" spans="1:5" ht="12.75">
      <c r="A471" s="314"/>
      <c r="B471" s="54" t="s">
        <v>116</v>
      </c>
      <c r="C471" s="327">
        <f t="shared" si="11"/>
        <v>7040</v>
      </c>
      <c r="D471" s="327">
        <f t="shared" si="11"/>
        <v>0</v>
      </c>
      <c r="E471" s="559"/>
    </row>
    <row r="472" spans="1:5" ht="12.75">
      <c r="A472" s="314"/>
      <c r="B472" s="54" t="s">
        <v>118</v>
      </c>
      <c r="C472" s="327">
        <f t="shared" si="11"/>
        <v>49755</v>
      </c>
      <c r="D472" s="327">
        <f t="shared" si="11"/>
        <v>0</v>
      </c>
      <c r="E472" s="559"/>
    </row>
    <row r="473" spans="1:5" ht="12.75">
      <c r="A473" s="314"/>
      <c r="B473" s="54" t="s">
        <v>119</v>
      </c>
      <c r="C473" s="327">
        <f t="shared" si="11"/>
        <v>17369</v>
      </c>
      <c r="D473" s="327">
        <f t="shared" si="11"/>
        <v>0</v>
      </c>
      <c r="E473" s="559"/>
    </row>
    <row r="474" spans="1:5" ht="13.5" thickBot="1">
      <c r="A474" s="314"/>
      <c r="B474" s="59" t="s">
        <v>120</v>
      </c>
      <c r="C474" s="328">
        <f t="shared" si="11"/>
        <v>0</v>
      </c>
      <c r="D474" s="328">
        <f t="shared" si="11"/>
        <v>0</v>
      </c>
      <c r="E474" s="565"/>
    </row>
    <row r="475" spans="1:5" ht="13.5" thickBot="1">
      <c r="A475" s="314"/>
      <c r="B475" s="226" t="s">
        <v>113</v>
      </c>
      <c r="C475" s="332">
        <f>SUM(C469:C474)</f>
        <v>87795</v>
      </c>
      <c r="D475" s="332">
        <f>SUM(D469:D474)</f>
        <v>0</v>
      </c>
      <c r="E475" s="565"/>
    </row>
    <row r="476" spans="1:5" ht="13.5" thickBot="1">
      <c r="A476" s="314"/>
      <c r="B476" s="56" t="s">
        <v>596</v>
      </c>
      <c r="C476" s="283"/>
      <c r="D476" s="283"/>
      <c r="E476" s="562"/>
    </row>
    <row r="477" spans="1:5" ht="13.5" thickBot="1">
      <c r="A477" s="314"/>
      <c r="B477" s="176" t="s">
        <v>573</v>
      </c>
      <c r="C477" s="283"/>
      <c r="D477" s="283"/>
      <c r="E477" s="562"/>
    </row>
    <row r="478" spans="1:5" ht="13.5" thickBot="1">
      <c r="A478" s="314"/>
      <c r="B478" s="684" t="s">
        <v>570</v>
      </c>
      <c r="C478" s="685">
        <f>SUM(C476+C475+C477)</f>
        <v>87795</v>
      </c>
      <c r="D478" s="685">
        <f>SUM(D476+D475+D477)</f>
        <v>0</v>
      </c>
      <c r="E478" s="686"/>
    </row>
    <row r="479" spans="1:5" ht="13.5" thickBot="1">
      <c r="A479" s="314"/>
      <c r="B479" s="687" t="s">
        <v>576</v>
      </c>
      <c r="C479" s="688"/>
      <c r="D479" s="688"/>
      <c r="E479" s="689"/>
    </row>
    <row r="480" spans="1:5" ht="12.75">
      <c r="A480" s="314"/>
      <c r="B480" s="54" t="s">
        <v>121</v>
      </c>
      <c r="C480" s="281">
        <f>SUM(C453+C426+C399+C372+C345+C318+C291)</f>
        <v>1234421</v>
      </c>
      <c r="D480" s="281"/>
      <c r="E480" s="560"/>
    </row>
    <row r="481" spans="1:5" ht="13.5" thickBot="1">
      <c r="A481" s="314"/>
      <c r="B481" s="302" t="s">
        <v>122</v>
      </c>
      <c r="C481" s="325">
        <f>SUM(C454+C427+C400+C373+C346+C319+C292)</f>
        <v>101357</v>
      </c>
      <c r="D481" s="325"/>
      <c r="E481" s="561"/>
    </row>
    <row r="482" spans="1:5" ht="13.5" thickBot="1">
      <c r="A482" s="314"/>
      <c r="B482" s="690" t="s">
        <v>535</v>
      </c>
      <c r="C482" s="691">
        <f>SUM(C480:C481)</f>
        <v>1335778</v>
      </c>
      <c r="D482" s="691">
        <f>SUM(D480:D481)</f>
        <v>0</v>
      </c>
      <c r="E482" s="686"/>
    </row>
    <row r="483" spans="1:5" ht="15.75" thickBot="1">
      <c r="A483" s="314"/>
      <c r="B483" s="308" t="s">
        <v>598</v>
      </c>
      <c r="C483" s="330">
        <f>SUM(C478+C479+C482)</f>
        <v>1423573</v>
      </c>
      <c r="D483" s="330">
        <f>SUM(D478+D479+D482)</f>
        <v>0</v>
      </c>
      <c r="E483" s="686"/>
    </row>
    <row r="484" spans="1:5" ht="12.75">
      <c r="A484" s="313"/>
      <c r="B484" s="303" t="s">
        <v>124</v>
      </c>
      <c r="C484" s="327">
        <f aca="true" t="shared" si="12" ref="C484:D488">SUM(C295+C322+C349+C376+C403+C430+C457)</f>
        <v>788062</v>
      </c>
      <c r="D484" s="327">
        <f t="shared" si="12"/>
        <v>0</v>
      </c>
      <c r="E484" s="559"/>
    </row>
    <row r="485" spans="1:5" ht="12.75">
      <c r="A485" s="313"/>
      <c r="B485" s="303" t="s">
        <v>125</v>
      </c>
      <c r="C485" s="327">
        <f t="shared" si="12"/>
        <v>206056</v>
      </c>
      <c r="D485" s="327">
        <f t="shared" si="12"/>
        <v>0</v>
      </c>
      <c r="E485" s="559"/>
    </row>
    <row r="486" spans="1:5" ht="12.75">
      <c r="A486" s="313"/>
      <c r="B486" s="303" t="s">
        <v>126</v>
      </c>
      <c r="C486" s="327">
        <f t="shared" si="12"/>
        <v>428566</v>
      </c>
      <c r="D486" s="327">
        <f t="shared" si="12"/>
        <v>0</v>
      </c>
      <c r="E486" s="559"/>
    </row>
    <row r="487" spans="1:5" ht="12.75">
      <c r="A487" s="313"/>
      <c r="B487" s="303" t="s">
        <v>127</v>
      </c>
      <c r="C487" s="327">
        <f t="shared" si="12"/>
        <v>0</v>
      </c>
      <c r="D487" s="327">
        <f t="shared" si="12"/>
        <v>0</v>
      </c>
      <c r="E487" s="559"/>
    </row>
    <row r="488" spans="1:5" ht="13.5" thickBot="1">
      <c r="A488" s="313"/>
      <c r="B488" s="305" t="s">
        <v>128</v>
      </c>
      <c r="C488" s="328">
        <f t="shared" si="12"/>
        <v>0</v>
      </c>
      <c r="D488" s="328">
        <f t="shared" si="12"/>
        <v>0</v>
      </c>
      <c r="E488" s="565"/>
    </row>
    <row r="489" spans="1:5" ht="13.5" thickBot="1">
      <c r="A489" s="313"/>
      <c r="B489" s="304" t="s">
        <v>533</v>
      </c>
      <c r="C489" s="332">
        <f>SUM(C484:C488)</f>
        <v>1422684</v>
      </c>
      <c r="D489" s="332">
        <f>SUM(D484:D488)</f>
        <v>0</v>
      </c>
      <c r="E489" s="565"/>
    </row>
    <row r="490" spans="1:5" ht="12.75">
      <c r="A490" s="313"/>
      <c r="B490" s="303" t="s">
        <v>129</v>
      </c>
      <c r="C490" s="327">
        <f aca="true" t="shared" si="13" ref="C490:D492">SUM(C301+C328+C355+C382+C409+C436+C463)</f>
        <v>508</v>
      </c>
      <c r="D490" s="327">
        <f t="shared" si="13"/>
        <v>0</v>
      </c>
      <c r="E490" s="559"/>
    </row>
    <row r="491" spans="1:5" ht="12.75">
      <c r="A491" s="313"/>
      <c r="B491" s="303" t="s">
        <v>130</v>
      </c>
      <c r="C491" s="327">
        <f t="shared" si="13"/>
        <v>381</v>
      </c>
      <c r="D491" s="327">
        <f t="shared" si="13"/>
        <v>0</v>
      </c>
      <c r="E491" s="559"/>
    </row>
    <row r="492" spans="1:5" ht="13.5" thickBot="1">
      <c r="A492" s="313"/>
      <c r="B492" s="306" t="s">
        <v>136</v>
      </c>
      <c r="C492" s="328">
        <f t="shared" si="13"/>
        <v>0</v>
      </c>
      <c r="D492" s="328">
        <f t="shared" si="13"/>
        <v>0</v>
      </c>
      <c r="E492" s="565"/>
    </row>
    <row r="493" spans="1:5" ht="13.5" thickBot="1">
      <c r="A493" s="313"/>
      <c r="B493" s="307" t="s">
        <v>563</v>
      </c>
      <c r="C493" s="332">
        <f>SUM(C490:C492)</f>
        <v>889</v>
      </c>
      <c r="D493" s="332">
        <f>SUM(D490:D492)</f>
        <v>0</v>
      </c>
      <c r="E493" s="565"/>
    </row>
    <row r="494" spans="1:5" ht="15.75" thickBot="1">
      <c r="A494" s="315"/>
      <c r="B494" s="309" t="s">
        <v>845</v>
      </c>
      <c r="C494" s="334">
        <f>SUM(C305+C332+C359+C386+C413+C440+C467)</f>
        <v>1423573</v>
      </c>
      <c r="D494" s="334">
        <f>SUM(D305+D332+D359+D386+D413+D440+D467)</f>
        <v>0</v>
      </c>
      <c r="E494" s="565"/>
    </row>
    <row r="495" spans="1:5" ht="15">
      <c r="A495" s="316">
        <v>2630</v>
      </c>
      <c r="B495" s="331" t="s">
        <v>155</v>
      </c>
      <c r="C495" s="281"/>
      <c r="D495" s="281"/>
      <c r="E495" s="559"/>
    </row>
    <row r="496" spans="1:5" ht="12.75">
      <c r="A496" s="314"/>
      <c r="B496" s="54" t="s">
        <v>114</v>
      </c>
      <c r="C496" s="281"/>
      <c r="D496" s="281"/>
      <c r="E496" s="559"/>
    </row>
    <row r="497" spans="1:5" ht="12.75">
      <c r="A497" s="314"/>
      <c r="B497" s="54" t="s">
        <v>115</v>
      </c>
      <c r="C497" s="281"/>
      <c r="D497" s="281"/>
      <c r="E497" s="559"/>
    </row>
    <row r="498" spans="1:5" ht="12.75">
      <c r="A498" s="314"/>
      <c r="B498" s="54" t="s">
        <v>116</v>
      </c>
      <c r="C498" s="281">
        <v>5000</v>
      </c>
      <c r="D498" s="281"/>
      <c r="E498" s="559"/>
    </row>
    <row r="499" spans="1:5" ht="12.75">
      <c r="A499" s="314"/>
      <c r="B499" s="54" t="s">
        <v>118</v>
      </c>
      <c r="C499" s="281">
        <v>20000</v>
      </c>
      <c r="D499" s="281"/>
      <c r="E499" s="559"/>
    </row>
    <row r="500" spans="1:5" ht="12.75">
      <c r="A500" s="314"/>
      <c r="B500" s="54" t="s">
        <v>119</v>
      </c>
      <c r="C500" s="281">
        <v>5000</v>
      </c>
      <c r="D500" s="281"/>
      <c r="E500" s="559"/>
    </row>
    <row r="501" spans="1:5" ht="13.5" thickBot="1">
      <c r="A501" s="314"/>
      <c r="B501" s="59" t="s">
        <v>120</v>
      </c>
      <c r="C501" s="325"/>
      <c r="D501" s="325"/>
      <c r="E501" s="565"/>
    </row>
    <row r="502" spans="1:5" ht="13.5" thickBot="1">
      <c r="A502" s="314"/>
      <c r="B502" s="226" t="s">
        <v>113</v>
      </c>
      <c r="C502" s="329">
        <f>SUM(C496:C501)</f>
        <v>30000</v>
      </c>
      <c r="D502" s="329">
        <f>SUM(D496:D501)</f>
        <v>0</v>
      </c>
      <c r="E502" s="565"/>
    </row>
    <row r="503" spans="1:5" ht="13.5" thickBot="1">
      <c r="A503" s="314"/>
      <c r="B503" s="56" t="s">
        <v>596</v>
      </c>
      <c r="C503" s="283"/>
      <c r="D503" s="283"/>
      <c r="E503" s="562"/>
    </row>
    <row r="504" spans="1:5" ht="13.5" thickBot="1">
      <c r="A504" s="314"/>
      <c r="B504" s="176" t="s">
        <v>573</v>
      </c>
      <c r="C504" s="283"/>
      <c r="D504" s="283"/>
      <c r="E504" s="562"/>
    </row>
    <row r="505" spans="1:5" ht="13.5" thickBot="1">
      <c r="A505" s="314"/>
      <c r="B505" s="684" t="s">
        <v>570</v>
      </c>
      <c r="C505" s="685">
        <f>SUM(C503+C502+C504)</f>
        <v>30000</v>
      </c>
      <c r="D505" s="685">
        <f>SUM(D503+D502+D504)</f>
        <v>0</v>
      </c>
      <c r="E505" s="686"/>
    </row>
    <row r="506" spans="1:5" ht="13.5" thickBot="1">
      <c r="A506" s="314"/>
      <c r="B506" s="687" t="s">
        <v>576</v>
      </c>
      <c r="C506" s="688"/>
      <c r="D506" s="688"/>
      <c r="E506" s="689"/>
    </row>
    <row r="507" spans="1:5" ht="12.75">
      <c r="A507" s="314"/>
      <c r="B507" s="54" t="s">
        <v>121</v>
      </c>
      <c r="C507" s="281">
        <v>306547</v>
      </c>
      <c r="D507" s="281"/>
      <c r="E507" s="560"/>
    </row>
    <row r="508" spans="1:5" ht="13.5" thickBot="1">
      <c r="A508" s="314"/>
      <c r="B508" s="302" t="s">
        <v>122</v>
      </c>
      <c r="C508" s="325">
        <v>16000</v>
      </c>
      <c r="D508" s="325"/>
      <c r="E508" s="561"/>
    </row>
    <row r="509" spans="1:5" ht="13.5" thickBot="1">
      <c r="A509" s="314"/>
      <c r="B509" s="690" t="s">
        <v>535</v>
      </c>
      <c r="C509" s="691">
        <f>SUM(C507:C508)</f>
        <v>322547</v>
      </c>
      <c r="D509" s="691">
        <f>SUM(D507:D508)</f>
        <v>0</v>
      </c>
      <c r="E509" s="686"/>
    </row>
    <row r="510" spans="1:5" ht="15.75" thickBot="1">
      <c r="A510" s="314"/>
      <c r="B510" s="308" t="s">
        <v>598</v>
      </c>
      <c r="C510" s="330">
        <f>SUM(C505+C506+C509)</f>
        <v>352547</v>
      </c>
      <c r="D510" s="330">
        <f>SUM(D505+D506+D509)</f>
        <v>0</v>
      </c>
      <c r="E510" s="686"/>
    </row>
    <row r="511" spans="1:5" ht="12.75">
      <c r="A511" s="313"/>
      <c r="B511" s="303" t="s">
        <v>124</v>
      </c>
      <c r="C511" s="281">
        <v>211346</v>
      </c>
      <c r="D511" s="281"/>
      <c r="E511" s="559"/>
    </row>
    <row r="512" spans="1:5" ht="12.75">
      <c r="A512" s="313"/>
      <c r="B512" s="303" t="s">
        <v>125</v>
      </c>
      <c r="C512" s="281">
        <v>55864</v>
      </c>
      <c r="D512" s="281"/>
      <c r="E512" s="559"/>
    </row>
    <row r="513" spans="1:5" ht="12.75">
      <c r="A513" s="313"/>
      <c r="B513" s="303" t="s">
        <v>126</v>
      </c>
      <c r="C513" s="281">
        <v>84437</v>
      </c>
      <c r="D513" s="281"/>
      <c r="E513" s="559"/>
    </row>
    <row r="514" spans="1:5" ht="12.75">
      <c r="A514" s="313"/>
      <c r="B514" s="303" t="s">
        <v>127</v>
      </c>
      <c r="C514" s="281"/>
      <c r="D514" s="281"/>
      <c r="E514" s="559"/>
    </row>
    <row r="515" spans="1:5" ht="13.5" thickBot="1">
      <c r="A515" s="313"/>
      <c r="B515" s="305" t="s">
        <v>128</v>
      </c>
      <c r="C515" s="325"/>
      <c r="D515" s="325"/>
      <c r="E515" s="565"/>
    </row>
    <row r="516" spans="1:5" ht="13.5" thickBot="1">
      <c r="A516" s="313"/>
      <c r="B516" s="304" t="s">
        <v>533</v>
      </c>
      <c r="C516" s="329">
        <f>SUM(C511:C515)</f>
        <v>351647</v>
      </c>
      <c r="D516" s="329">
        <f>SUM(D511:D515)</f>
        <v>0</v>
      </c>
      <c r="E516" s="565"/>
    </row>
    <row r="517" spans="1:5" ht="12.75">
      <c r="A517" s="313"/>
      <c r="B517" s="303" t="s">
        <v>129</v>
      </c>
      <c r="C517" s="281"/>
      <c r="D517" s="281"/>
      <c r="E517" s="559"/>
    </row>
    <row r="518" spans="1:5" ht="12.75">
      <c r="A518" s="313"/>
      <c r="B518" s="303" t="s">
        <v>130</v>
      </c>
      <c r="C518" s="281">
        <v>900</v>
      </c>
      <c r="D518" s="281"/>
      <c r="E518" s="559"/>
    </row>
    <row r="519" spans="1:5" ht="13.5" thickBot="1">
      <c r="A519" s="313"/>
      <c r="B519" s="306" t="s">
        <v>136</v>
      </c>
      <c r="C519" s="325"/>
      <c r="D519" s="325"/>
      <c r="E519" s="565"/>
    </row>
    <row r="520" spans="1:5" ht="13.5" thickBot="1">
      <c r="A520" s="313"/>
      <c r="B520" s="307" t="s">
        <v>563</v>
      </c>
      <c r="C520" s="329">
        <f>SUM(C518:C519)</f>
        <v>900</v>
      </c>
      <c r="D520" s="329">
        <f>SUM(D518:D519)</f>
        <v>0</v>
      </c>
      <c r="E520" s="565"/>
    </row>
    <row r="521" spans="1:5" ht="15.75" thickBot="1">
      <c r="A521" s="315"/>
      <c r="B521" s="309" t="s">
        <v>845</v>
      </c>
      <c r="C521" s="330">
        <f>SUM(C516+C520)</f>
        <v>352547</v>
      </c>
      <c r="D521" s="330">
        <f>SUM(D516+D520)</f>
        <v>0</v>
      </c>
      <c r="E521" s="565"/>
    </row>
    <row r="522" spans="1:5" ht="15">
      <c r="A522" s="316">
        <v>2640</v>
      </c>
      <c r="B522" s="317" t="s">
        <v>156</v>
      </c>
      <c r="C522" s="281"/>
      <c r="D522" s="281"/>
      <c r="E522" s="559"/>
    </row>
    <row r="523" spans="1:5" ht="12.75">
      <c r="A523" s="314"/>
      <c r="B523" s="54" t="s">
        <v>114</v>
      </c>
      <c r="C523" s="281"/>
      <c r="D523" s="281"/>
      <c r="E523" s="559"/>
    </row>
    <row r="524" spans="1:5" ht="12.75">
      <c r="A524" s="314"/>
      <c r="B524" s="54" t="s">
        <v>115</v>
      </c>
      <c r="C524" s="281"/>
      <c r="D524" s="281"/>
      <c r="E524" s="559"/>
    </row>
    <row r="525" spans="1:5" ht="12.75">
      <c r="A525" s="314"/>
      <c r="B525" s="54" t="s">
        <v>116</v>
      </c>
      <c r="C525" s="281">
        <v>2692</v>
      </c>
      <c r="D525" s="281"/>
      <c r="E525" s="559"/>
    </row>
    <row r="526" spans="1:5" ht="12.75">
      <c r="A526" s="314"/>
      <c r="B526" s="54" t="s">
        <v>118</v>
      </c>
      <c r="C526" s="281">
        <v>8874</v>
      </c>
      <c r="D526" s="281"/>
      <c r="E526" s="559"/>
    </row>
    <row r="527" spans="1:5" ht="12.75">
      <c r="A527" s="314"/>
      <c r="B527" s="54" t="s">
        <v>119</v>
      </c>
      <c r="C527" s="281">
        <v>1438</v>
      </c>
      <c r="D527" s="281"/>
      <c r="E527" s="559"/>
    </row>
    <row r="528" spans="1:5" ht="13.5" thickBot="1">
      <c r="A528" s="314"/>
      <c r="B528" s="59" t="s">
        <v>120</v>
      </c>
      <c r="C528" s="325"/>
      <c r="D528" s="325"/>
      <c r="E528" s="565"/>
    </row>
    <row r="529" spans="1:5" ht="13.5" thickBot="1">
      <c r="A529" s="314"/>
      <c r="B529" s="226" t="s">
        <v>113</v>
      </c>
      <c r="C529" s="329">
        <f>SUM(C523:C528)</f>
        <v>13004</v>
      </c>
      <c r="D529" s="329">
        <f>SUM(D523:D528)</f>
        <v>0</v>
      </c>
      <c r="E529" s="565"/>
    </row>
    <row r="530" spans="1:5" ht="13.5" thickBot="1">
      <c r="A530" s="314"/>
      <c r="B530" s="56" t="s">
        <v>596</v>
      </c>
      <c r="C530" s="283"/>
      <c r="D530" s="283"/>
      <c r="E530" s="562"/>
    </row>
    <row r="531" spans="1:5" ht="13.5" thickBot="1">
      <c r="A531" s="314"/>
      <c r="B531" s="176" t="s">
        <v>573</v>
      </c>
      <c r="C531" s="283"/>
      <c r="D531" s="283"/>
      <c r="E531" s="562"/>
    </row>
    <row r="532" spans="1:5" ht="13.5" thickBot="1">
      <c r="A532" s="314"/>
      <c r="B532" s="684" t="s">
        <v>570</v>
      </c>
      <c r="C532" s="685">
        <f>SUM(C530+C529+C531)</f>
        <v>13004</v>
      </c>
      <c r="D532" s="685">
        <f>SUM(D530+D529+D531)</f>
        <v>0</v>
      </c>
      <c r="E532" s="686"/>
    </row>
    <row r="533" spans="1:5" ht="13.5" thickBot="1">
      <c r="A533" s="314"/>
      <c r="B533" s="687" t="s">
        <v>576</v>
      </c>
      <c r="C533" s="688"/>
      <c r="D533" s="688"/>
      <c r="E533" s="689"/>
    </row>
    <row r="534" spans="1:5" ht="12.75">
      <c r="A534" s="314"/>
      <c r="B534" s="54" t="s">
        <v>121</v>
      </c>
      <c r="C534" s="281">
        <v>292231</v>
      </c>
      <c r="D534" s="281"/>
      <c r="E534" s="560"/>
    </row>
    <row r="535" spans="1:5" ht="13.5" thickBot="1">
      <c r="A535" s="314"/>
      <c r="B535" s="302" t="s">
        <v>122</v>
      </c>
      <c r="C535" s="325">
        <v>13735</v>
      </c>
      <c r="D535" s="325"/>
      <c r="E535" s="561"/>
    </row>
    <row r="536" spans="1:5" ht="13.5" thickBot="1">
      <c r="A536" s="314"/>
      <c r="B536" s="690" t="s">
        <v>535</v>
      </c>
      <c r="C536" s="691">
        <f>SUM(C534:C535)</f>
        <v>305966</v>
      </c>
      <c r="D536" s="691">
        <f>SUM(D534:D535)</f>
        <v>0</v>
      </c>
      <c r="E536" s="686"/>
    </row>
    <row r="537" spans="1:5" ht="15.75" thickBot="1">
      <c r="A537" s="314"/>
      <c r="B537" s="308" t="s">
        <v>598</v>
      </c>
      <c r="C537" s="330">
        <f>SUM(C532+C533+C536)</f>
        <v>318970</v>
      </c>
      <c r="D537" s="330">
        <f>SUM(D532+D533+D536)</f>
        <v>0</v>
      </c>
      <c r="E537" s="686"/>
    </row>
    <row r="538" spans="1:5" ht="12.75">
      <c r="A538" s="313"/>
      <c r="B538" s="303" t="s">
        <v>124</v>
      </c>
      <c r="C538" s="281">
        <v>192714</v>
      </c>
      <c r="D538" s="281"/>
      <c r="E538" s="559"/>
    </row>
    <row r="539" spans="1:5" ht="12.75">
      <c r="A539" s="313"/>
      <c r="B539" s="303" t="s">
        <v>125</v>
      </c>
      <c r="C539" s="281">
        <v>51373</v>
      </c>
      <c r="D539" s="281"/>
      <c r="E539" s="559"/>
    </row>
    <row r="540" spans="1:5" ht="12.75">
      <c r="A540" s="313"/>
      <c r="B540" s="303" t="s">
        <v>126</v>
      </c>
      <c r="C540" s="281">
        <v>74883</v>
      </c>
      <c r="D540" s="281"/>
      <c r="E540" s="559"/>
    </row>
    <row r="541" spans="1:5" ht="12.75">
      <c r="A541" s="313"/>
      <c r="B541" s="303" t="s">
        <v>127</v>
      </c>
      <c r="C541" s="281"/>
      <c r="D541" s="281"/>
      <c r="E541" s="559"/>
    </row>
    <row r="542" spans="1:5" ht="13.5" thickBot="1">
      <c r="A542" s="313"/>
      <c r="B542" s="305" t="s">
        <v>128</v>
      </c>
      <c r="C542" s="325"/>
      <c r="D542" s="325"/>
      <c r="E542" s="565"/>
    </row>
    <row r="543" spans="1:5" ht="13.5" thickBot="1">
      <c r="A543" s="313"/>
      <c r="B543" s="304" t="s">
        <v>533</v>
      </c>
      <c r="C543" s="329">
        <f>SUM(C538:C542)</f>
        <v>318970</v>
      </c>
      <c r="D543" s="329">
        <f>SUM(D538:D542)</f>
        <v>0</v>
      </c>
      <c r="E543" s="565"/>
    </row>
    <row r="544" spans="1:5" ht="12.75">
      <c r="A544" s="313"/>
      <c r="B544" s="303" t="s">
        <v>129</v>
      </c>
      <c r="C544" s="281"/>
      <c r="D544" s="281"/>
      <c r="E544" s="559"/>
    </row>
    <row r="545" spans="1:5" ht="12.75">
      <c r="A545" s="313"/>
      <c r="B545" s="303" t="s">
        <v>130</v>
      </c>
      <c r="C545" s="281"/>
      <c r="D545" s="281"/>
      <c r="E545" s="559"/>
    </row>
    <row r="546" spans="1:5" ht="13.5" thickBot="1">
      <c r="A546" s="313"/>
      <c r="B546" s="306" t="s">
        <v>136</v>
      </c>
      <c r="C546" s="325"/>
      <c r="D546" s="325"/>
      <c r="E546" s="565"/>
    </row>
    <row r="547" spans="1:5" ht="13.5" thickBot="1">
      <c r="A547" s="313"/>
      <c r="B547" s="307" t="s">
        <v>563</v>
      </c>
      <c r="C547" s="324"/>
      <c r="D547" s="324"/>
      <c r="E547" s="565"/>
    </row>
    <row r="548" spans="1:5" ht="15.75" thickBot="1">
      <c r="A548" s="315"/>
      <c r="B548" s="309" t="s">
        <v>845</v>
      </c>
      <c r="C548" s="330">
        <f>SUM(C543+C547)</f>
        <v>318970</v>
      </c>
      <c r="D548" s="330">
        <f>SUM(D543+D547)</f>
        <v>0</v>
      </c>
      <c r="E548" s="565"/>
    </row>
    <row r="549" spans="1:5" ht="15">
      <c r="A549" s="316">
        <v>2650</v>
      </c>
      <c r="B549" s="317" t="s">
        <v>157</v>
      </c>
      <c r="C549" s="281"/>
      <c r="D549" s="281"/>
      <c r="E549" s="559"/>
    </row>
    <row r="550" spans="1:5" ht="12.75">
      <c r="A550" s="314"/>
      <c r="B550" s="54" t="s">
        <v>114</v>
      </c>
      <c r="C550" s="281">
        <v>11700</v>
      </c>
      <c r="D550" s="281"/>
      <c r="E550" s="559"/>
    </row>
    <row r="551" spans="1:5" ht="12.75">
      <c r="A551" s="314"/>
      <c r="B551" s="54" t="s">
        <v>115</v>
      </c>
      <c r="C551" s="281">
        <v>2700</v>
      </c>
      <c r="D551" s="281"/>
      <c r="E551" s="559"/>
    </row>
    <row r="552" spans="1:5" ht="12.75">
      <c r="A552" s="314"/>
      <c r="B552" s="54" t="s">
        <v>116</v>
      </c>
      <c r="C552" s="281"/>
      <c r="D552" s="281"/>
      <c r="E552" s="559"/>
    </row>
    <row r="553" spans="1:5" ht="12.75">
      <c r="A553" s="314"/>
      <c r="B553" s="54" t="s">
        <v>118</v>
      </c>
      <c r="C553" s="281">
        <v>26950</v>
      </c>
      <c r="D553" s="281"/>
      <c r="E553" s="559"/>
    </row>
    <row r="554" spans="1:5" ht="12.75">
      <c r="A554" s="314"/>
      <c r="B554" s="54" t="s">
        <v>119</v>
      </c>
      <c r="C554" s="281">
        <v>4500</v>
      </c>
      <c r="D554" s="281"/>
      <c r="E554" s="559"/>
    </row>
    <row r="555" spans="1:5" ht="13.5" thickBot="1">
      <c r="A555" s="314"/>
      <c r="B555" s="59" t="s">
        <v>120</v>
      </c>
      <c r="C555" s="325"/>
      <c r="D555" s="325"/>
      <c r="E555" s="565"/>
    </row>
    <row r="556" spans="1:5" ht="13.5" thickBot="1">
      <c r="A556" s="314"/>
      <c r="B556" s="226" t="s">
        <v>113</v>
      </c>
      <c r="C556" s="329">
        <f>SUM(C550:C555)</f>
        <v>45850</v>
      </c>
      <c r="D556" s="329">
        <f>SUM(D550:D555)</f>
        <v>0</v>
      </c>
      <c r="E556" s="565"/>
    </row>
    <row r="557" spans="1:5" ht="13.5" thickBot="1">
      <c r="A557" s="314"/>
      <c r="B557" s="56" t="s">
        <v>596</v>
      </c>
      <c r="C557" s="283"/>
      <c r="D557" s="283"/>
      <c r="E557" s="562"/>
    </row>
    <row r="558" spans="1:5" ht="13.5" thickBot="1">
      <c r="A558" s="314"/>
      <c r="B558" s="176" t="s">
        <v>573</v>
      </c>
      <c r="C558" s="283"/>
      <c r="D558" s="283"/>
      <c r="E558" s="562"/>
    </row>
    <row r="559" spans="1:5" ht="13.5" thickBot="1">
      <c r="A559" s="314"/>
      <c r="B559" s="684" t="s">
        <v>570</v>
      </c>
      <c r="C559" s="685">
        <f>SUM(C557+C556+C558)</f>
        <v>45850</v>
      </c>
      <c r="D559" s="685">
        <f>SUM(D557+D556+D558)</f>
        <v>0</v>
      </c>
      <c r="E559" s="686"/>
    </row>
    <row r="560" spans="1:5" ht="13.5" thickBot="1">
      <c r="A560" s="314"/>
      <c r="B560" s="687" t="s">
        <v>576</v>
      </c>
      <c r="C560" s="688"/>
      <c r="D560" s="688"/>
      <c r="E560" s="689"/>
    </row>
    <row r="561" spans="1:5" ht="12.75">
      <c r="A561" s="314"/>
      <c r="B561" s="54" t="s">
        <v>121</v>
      </c>
      <c r="C561" s="281">
        <v>365737</v>
      </c>
      <c r="D561" s="281"/>
      <c r="E561" s="560"/>
    </row>
    <row r="562" spans="1:5" ht="13.5" thickBot="1">
      <c r="A562" s="314"/>
      <c r="B562" s="302" t="s">
        <v>122</v>
      </c>
      <c r="C562" s="325">
        <v>15900</v>
      </c>
      <c r="D562" s="325"/>
      <c r="E562" s="561"/>
    </row>
    <row r="563" spans="1:5" ht="13.5" thickBot="1">
      <c r="A563" s="314"/>
      <c r="B563" s="690" t="s">
        <v>535</v>
      </c>
      <c r="C563" s="691">
        <f>SUM(C561:C562)</f>
        <v>381637</v>
      </c>
      <c r="D563" s="691">
        <f>SUM(D561:D562)</f>
        <v>0</v>
      </c>
      <c r="E563" s="686"/>
    </row>
    <row r="564" spans="1:5" ht="15.75" thickBot="1">
      <c r="A564" s="314"/>
      <c r="B564" s="308" t="s">
        <v>598</v>
      </c>
      <c r="C564" s="330">
        <f>SUM(C559+C560+C563)</f>
        <v>427487</v>
      </c>
      <c r="D564" s="330">
        <f>SUM(D559+D560+D563)</f>
        <v>0</v>
      </c>
      <c r="E564" s="686"/>
    </row>
    <row r="565" spans="1:5" ht="12.75">
      <c r="A565" s="313"/>
      <c r="B565" s="303" t="s">
        <v>124</v>
      </c>
      <c r="C565" s="281">
        <v>240333</v>
      </c>
      <c r="D565" s="281"/>
      <c r="E565" s="559"/>
    </row>
    <row r="566" spans="1:5" ht="12.75">
      <c r="A566" s="313"/>
      <c r="B566" s="303" t="s">
        <v>125</v>
      </c>
      <c r="C566" s="281">
        <v>62897</v>
      </c>
      <c r="D566" s="281"/>
      <c r="E566" s="559"/>
    </row>
    <row r="567" spans="1:5" ht="12.75">
      <c r="A567" s="313"/>
      <c r="B567" s="303" t="s">
        <v>126</v>
      </c>
      <c r="C567" s="281">
        <v>124257</v>
      </c>
      <c r="D567" s="281"/>
      <c r="E567" s="559"/>
    </row>
    <row r="568" spans="1:5" ht="12.75">
      <c r="A568" s="313"/>
      <c r="B568" s="303" t="s">
        <v>127</v>
      </c>
      <c r="C568" s="281"/>
      <c r="D568" s="281"/>
      <c r="E568" s="559"/>
    </row>
    <row r="569" spans="1:5" ht="13.5" thickBot="1">
      <c r="A569" s="313"/>
      <c r="B569" s="305" t="s">
        <v>128</v>
      </c>
      <c r="C569" s="325"/>
      <c r="D569" s="325"/>
      <c r="E569" s="565"/>
    </row>
    <row r="570" spans="1:5" ht="13.5" thickBot="1">
      <c r="A570" s="313"/>
      <c r="B570" s="304" t="s">
        <v>533</v>
      </c>
      <c r="C570" s="329">
        <f>SUM(C565:C569)</f>
        <v>427487</v>
      </c>
      <c r="D570" s="329">
        <f>SUM(D565:D569)</f>
        <v>0</v>
      </c>
      <c r="E570" s="565"/>
    </row>
    <row r="571" spans="1:5" ht="12.75">
      <c r="A571" s="313"/>
      <c r="B571" s="303" t="s">
        <v>129</v>
      </c>
      <c r="C571" s="281"/>
      <c r="D571" s="281"/>
      <c r="E571" s="559"/>
    </row>
    <row r="572" spans="1:5" ht="12.75">
      <c r="A572" s="313"/>
      <c r="B572" s="303" t="s">
        <v>130</v>
      </c>
      <c r="C572" s="281"/>
      <c r="D572" s="281"/>
      <c r="E572" s="559"/>
    </row>
    <row r="573" spans="1:5" ht="13.5" thickBot="1">
      <c r="A573" s="313"/>
      <c r="B573" s="306" t="s">
        <v>136</v>
      </c>
      <c r="C573" s="325"/>
      <c r="D573" s="325"/>
      <c r="E573" s="565"/>
    </row>
    <row r="574" spans="1:5" ht="13.5" thickBot="1">
      <c r="A574" s="313"/>
      <c r="B574" s="307" t="s">
        <v>563</v>
      </c>
      <c r="C574" s="324"/>
      <c r="D574" s="324"/>
      <c r="E574" s="565"/>
    </row>
    <row r="575" spans="1:5" ht="15.75" thickBot="1">
      <c r="A575" s="315"/>
      <c r="B575" s="309" t="s">
        <v>845</v>
      </c>
      <c r="C575" s="330">
        <f>SUM(C570+C574)</f>
        <v>427487</v>
      </c>
      <c r="D575" s="330">
        <f>SUM(D570+D574)</f>
        <v>0</v>
      </c>
      <c r="E575" s="565"/>
    </row>
    <row r="576" spans="1:5" ht="15">
      <c r="A576" s="322">
        <v>2699</v>
      </c>
      <c r="B576" s="317" t="s">
        <v>158</v>
      </c>
      <c r="C576" s="327"/>
      <c r="D576" s="327"/>
      <c r="E576" s="559"/>
    </row>
    <row r="577" spans="1:5" ht="12.75">
      <c r="A577" s="314"/>
      <c r="B577" s="54" t="s">
        <v>114</v>
      </c>
      <c r="C577" s="327">
        <f aca="true" t="shared" si="14" ref="C577:D582">SUM(C550+C523+C496)</f>
        <v>11700</v>
      </c>
      <c r="D577" s="327">
        <f t="shared" si="14"/>
        <v>0</v>
      </c>
      <c r="E577" s="559"/>
    </row>
    <row r="578" spans="1:5" ht="12.75">
      <c r="A578" s="314"/>
      <c r="B578" s="54" t="s">
        <v>115</v>
      </c>
      <c r="C578" s="327">
        <f t="shared" si="14"/>
        <v>2700</v>
      </c>
      <c r="D578" s="327">
        <f t="shared" si="14"/>
        <v>0</v>
      </c>
      <c r="E578" s="559"/>
    </row>
    <row r="579" spans="1:5" ht="12.75">
      <c r="A579" s="314"/>
      <c r="B579" s="54" t="s">
        <v>116</v>
      </c>
      <c r="C579" s="327">
        <f t="shared" si="14"/>
        <v>7692</v>
      </c>
      <c r="D579" s="327">
        <f t="shared" si="14"/>
        <v>0</v>
      </c>
      <c r="E579" s="559"/>
    </row>
    <row r="580" spans="1:5" ht="12.75">
      <c r="A580" s="314"/>
      <c r="B580" s="54" t="s">
        <v>118</v>
      </c>
      <c r="C580" s="327">
        <f t="shared" si="14"/>
        <v>55824</v>
      </c>
      <c r="D580" s="327">
        <f t="shared" si="14"/>
        <v>0</v>
      </c>
      <c r="E580" s="559"/>
    </row>
    <row r="581" spans="1:5" ht="12.75">
      <c r="A581" s="314"/>
      <c r="B581" s="54" t="s">
        <v>119</v>
      </c>
      <c r="C581" s="327">
        <f t="shared" si="14"/>
        <v>10938</v>
      </c>
      <c r="D581" s="327">
        <f t="shared" si="14"/>
        <v>0</v>
      </c>
      <c r="E581" s="559"/>
    </row>
    <row r="582" spans="1:5" ht="13.5" thickBot="1">
      <c r="A582" s="314"/>
      <c r="B582" s="59" t="s">
        <v>120</v>
      </c>
      <c r="C582" s="328">
        <f t="shared" si="14"/>
        <v>0</v>
      </c>
      <c r="D582" s="328">
        <f t="shared" si="14"/>
        <v>0</v>
      </c>
      <c r="E582" s="565"/>
    </row>
    <row r="583" spans="1:5" ht="13.5" thickBot="1">
      <c r="A583" s="314"/>
      <c r="B583" s="226" t="s">
        <v>113</v>
      </c>
      <c r="C583" s="333">
        <f>SUM(C577:C582)</f>
        <v>88854</v>
      </c>
      <c r="D583" s="333">
        <f>SUM(D577:D582)</f>
        <v>0</v>
      </c>
      <c r="E583" s="565"/>
    </row>
    <row r="584" spans="1:5" ht="13.5" thickBot="1">
      <c r="A584" s="314"/>
      <c r="B584" s="56" t="s">
        <v>596</v>
      </c>
      <c r="C584" s="283"/>
      <c r="D584" s="283"/>
      <c r="E584" s="562"/>
    </row>
    <row r="585" spans="1:5" ht="13.5" thickBot="1">
      <c r="A585" s="314"/>
      <c r="B585" s="176" t="s">
        <v>573</v>
      </c>
      <c r="C585" s="283"/>
      <c r="D585" s="283"/>
      <c r="E585" s="562"/>
    </row>
    <row r="586" spans="1:5" ht="13.5" thickBot="1">
      <c r="A586" s="314"/>
      <c r="B586" s="684" t="s">
        <v>570</v>
      </c>
      <c r="C586" s="685">
        <f>SUM(C584+C583+C585)</f>
        <v>88854</v>
      </c>
      <c r="D586" s="685">
        <f>SUM(D584+D583+D585)</f>
        <v>0</v>
      </c>
      <c r="E586" s="686"/>
    </row>
    <row r="587" spans="1:5" ht="13.5" thickBot="1">
      <c r="A587" s="314"/>
      <c r="B587" s="687" t="s">
        <v>576</v>
      </c>
      <c r="C587" s="688"/>
      <c r="D587" s="688"/>
      <c r="E587" s="689"/>
    </row>
    <row r="588" spans="1:5" ht="12.75">
      <c r="A588" s="314"/>
      <c r="B588" s="54" t="s">
        <v>121</v>
      </c>
      <c r="C588" s="281">
        <f>SUM(C561+C534+C507)</f>
        <v>964515</v>
      </c>
      <c r="D588" s="281"/>
      <c r="E588" s="560"/>
    </row>
    <row r="589" spans="1:5" ht="13.5" thickBot="1">
      <c r="A589" s="314"/>
      <c r="B589" s="302" t="s">
        <v>122</v>
      </c>
      <c r="C589" s="281">
        <f>SUM(C562+C535+C508)</f>
        <v>45635</v>
      </c>
      <c r="D589" s="325"/>
      <c r="E589" s="561"/>
    </row>
    <row r="590" spans="1:5" ht="13.5" thickBot="1">
      <c r="A590" s="314"/>
      <c r="B590" s="690" t="s">
        <v>535</v>
      </c>
      <c r="C590" s="691">
        <f>SUM(C588:C589)</f>
        <v>1010150</v>
      </c>
      <c r="D590" s="691">
        <f>SUM(D588:D589)</f>
        <v>0</v>
      </c>
      <c r="E590" s="686"/>
    </row>
    <row r="591" spans="1:5" ht="15.75" thickBot="1">
      <c r="A591" s="314"/>
      <c r="B591" s="308" t="s">
        <v>598</v>
      </c>
      <c r="C591" s="330">
        <f>SUM(C586+C587+C590)</f>
        <v>1099004</v>
      </c>
      <c r="D591" s="330">
        <f>SUM(D586+D587+D590)</f>
        <v>0</v>
      </c>
      <c r="E591" s="686"/>
    </row>
    <row r="592" spans="1:5" ht="12.75">
      <c r="A592" s="313"/>
      <c r="B592" s="303" t="s">
        <v>124</v>
      </c>
      <c r="C592" s="327">
        <f aca="true" t="shared" si="15" ref="C592:D596">SUM(C565+C538+C511)</f>
        <v>644393</v>
      </c>
      <c r="D592" s="327">
        <f t="shared" si="15"/>
        <v>0</v>
      </c>
      <c r="E592" s="559"/>
    </row>
    <row r="593" spans="1:5" ht="12.75">
      <c r="A593" s="313"/>
      <c r="B593" s="303" t="s">
        <v>125</v>
      </c>
      <c r="C593" s="327">
        <f t="shared" si="15"/>
        <v>170134</v>
      </c>
      <c r="D593" s="327">
        <f t="shared" si="15"/>
        <v>0</v>
      </c>
      <c r="E593" s="559"/>
    </row>
    <row r="594" spans="1:5" ht="12.75">
      <c r="A594" s="313"/>
      <c r="B594" s="303" t="s">
        <v>126</v>
      </c>
      <c r="C594" s="327">
        <f t="shared" si="15"/>
        <v>283577</v>
      </c>
      <c r="D594" s="327">
        <f t="shared" si="15"/>
        <v>0</v>
      </c>
      <c r="E594" s="559"/>
    </row>
    <row r="595" spans="1:5" ht="12.75">
      <c r="A595" s="313"/>
      <c r="B595" s="303" t="s">
        <v>127</v>
      </c>
      <c r="C595" s="327">
        <f t="shared" si="15"/>
        <v>0</v>
      </c>
      <c r="D595" s="327">
        <f t="shared" si="15"/>
        <v>0</v>
      </c>
      <c r="E595" s="559"/>
    </row>
    <row r="596" spans="1:5" ht="13.5" thickBot="1">
      <c r="A596" s="313"/>
      <c r="B596" s="305" t="s">
        <v>128</v>
      </c>
      <c r="C596" s="328">
        <f t="shared" si="15"/>
        <v>0</v>
      </c>
      <c r="D596" s="328">
        <f t="shared" si="15"/>
        <v>0</v>
      </c>
      <c r="E596" s="565"/>
    </row>
    <row r="597" spans="1:5" ht="13.5" thickBot="1">
      <c r="A597" s="313"/>
      <c r="B597" s="304" t="s">
        <v>533</v>
      </c>
      <c r="C597" s="332">
        <f>SUM(C592:C596)</f>
        <v>1098104</v>
      </c>
      <c r="D597" s="332">
        <f>SUM(D592:D596)</f>
        <v>0</v>
      </c>
      <c r="E597" s="565"/>
    </row>
    <row r="598" spans="1:5" ht="12.75">
      <c r="A598" s="313"/>
      <c r="B598" s="303" t="s">
        <v>129</v>
      </c>
      <c r="C598" s="327">
        <f aca="true" t="shared" si="16" ref="C598:D600">SUM(C571+C544+C517)</f>
        <v>0</v>
      </c>
      <c r="D598" s="327">
        <f t="shared" si="16"/>
        <v>0</v>
      </c>
      <c r="E598" s="559"/>
    </row>
    <row r="599" spans="1:5" ht="12.75">
      <c r="A599" s="313"/>
      <c r="B599" s="303" t="s">
        <v>130</v>
      </c>
      <c r="C599" s="327">
        <f t="shared" si="16"/>
        <v>900</v>
      </c>
      <c r="D599" s="327">
        <f t="shared" si="16"/>
        <v>0</v>
      </c>
      <c r="E599" s="559"/>
    </row>
    <row r="600" spans="1:5" ht="13.5" thickBot="1">
      <c r="A600" s="313"/>
      <c r="B600" s="306" t="s">
        <v>136</v>
      </c>
      <c r="C600" s="328">
        <f t="shared" si="16"/>
        <v>0</v>
      </c>
      <c r="D600" s="328">
        <f t="shared" si="16"/>
        <v>0</v>
      </c>
      <c r="E600" s="565"/>
    </row>
    <row r="601" spans="1:5" ht="13.5" thickBot="1">
      <c r="A601" s="313"/>
      <c r="B601" s="307" t="s">
        <v>563</v>
      </c>
      <c r="C601" s="332">
        <f>SUM(C598:C600)</f>
        <v>900</v>
      </c>
      <c r="D601" s="332">
        <f>SUM(D598:D600)</f>
        <v>0</v>
      </c>
      <c r="E601" s="565"/>
    </row>
    <row r="602" spans="1:5" ht="15.75" thickBot="1">
      <c r="A602" s="315"/>
      <c r="B602" s="309" t="s">
        <v>845</v>
      </c>
      <c r="C602" s="334">
        <f>SUM(C575+C548+C521)</f>
        <v>1099004</v>
      </c>
      <c r="D602" s="334">
        <f>SUM(D575+D548+D521)</f>
        <v>0</v>
      </c>
      <c r="E602" s="565"/>
    </row>
    <row r="603" spans="1:5" s="323" customFormat="1" ht="15">
      <c r="A603" s="316">
        <v>2705</v>
      </c>
      <c r="B603" s="317" t="s">
        <v>159</v>
      </c>
      <c r="C603" s="281"/>
      <c r="D603" s="281"/>
      <c r="E603" s="559"/>
    </row>
    <row r="604" spans="1:5" ht="12.75">
      <c r="A604" s="314"/>
      <c r="B604" s="54" t="s">
        <v>114</v>
      </c>
      <c r="C604" s="281">
        <v>3400</v>
      </c>
      <c r="D604" s="281"/>
      <c r="E604" s="559"/>
    </row>
    <row r="605" spans="1:5" ht="12.75">
      <c r="A605" s="314"/>
      <c r="B605" s="54" t="s">
        <v>115</v>
      </c>
      <c r="C605" s="281"/>
      <c r="D605" s="281"/>
      <c r="E605" s="559"/>
    </row>
    <row r="606" spans="1:5" ht="12.75">
      <c r="A606" s="314"/>
      <c r="B606" s="54" t="s">
        <v>116</v>
      </c>
      <c r="C606" s="281"/>
      <c r="D606" s="281"/>
      <c r="E606" s="559"/>
    </row>
    <row r="607" spans="1:5" ht="12.75">
      <c r="A607" s="314"/>
      <c r="B607" s="54" t="s">
        <v>118</v>
      </c>
      <c r="C607" s="281">
        <v>14400</v>
      </c>
      <c r="D607" s="281"/>
      <c r="E607" s="559"/>
    </row>
    <row r="608" spans="1:5" ht="12.75">
      <c r="A608" s="314"/>
      <c r="B608" s="54" t="s">
        <v>119</v>
      </c>
      <c r="C608" s="281">
        <v>3000</v>
      </c>
      <c r="D608" s="281"/>
      <c r="E608" s="559"/>
    </row>
    <row r="609" spans="1:5" ht="13.5" thickBot="1">
      <c r="A609" s="314"/>
      <c r="B609" s="59" t="s">
        <v>120</v>
      </c>
      <c r="C609" s="325"/>
      <c r="D609" s="325"/>
      <c r="E609" s="565"/>
    </row>
    <row r="610" spans="1:5" ht="13.5" thickBot="1">
      <c r="A610" s="314"/>
      <c r="B610" s="226" t="s">
        <v>113</v>
      </c>
      <c r="C610" s="329">
        <f>SUM(C604:C609)</f>
        <v>20800</v>
      </c>
      <c r="D610" s="329">
        <f>SUM(D604:D609)</f>
        <v>0</v>
      </c>
      <c r="E610" s="565"/>
    </row>
    <row r="611" spans="1:5" ht="13.5" thickBot="1">
      <c r="A611" s="314"/>
      <c r="B611" s="56" t="s">
        <v>596</v>
      </c>
      <c r="C611" s="283"/>
      <c r="D611" s="283"/>
      <c r="E611" s="562"/>
    </row>
    <row r="612" spans="1:5" ht="13.5" thickBot="1">
      <c r="A612" s="314"/>
      <c r="B612" s="176" t="s">
        <v>573</v>
      </c>
      <c r="C612" s="283"/>
      <c r="D612" s="283"/>
      <c r="E612" s="562"/>
    </row>
    <row r="613" spans="1:5" ht="13.5" thickBot="1">
      <c r="A613" s="314"/>
      <c r="B613" s="684" t="s">
        <v>570</v>
      </c>
      <c r="C613" s="685">
        <f>SUM(C611+C610+C612)</f>
        <v>20800</v>
      </c>
      <c r="D613" s="685">
        <f>SUM(D611+D610+D612)</f>
        <v>0</v>
      </c>
      <c r="E613" s="686"/>
    </row>
    <row r="614" spans="1:5" ht="13.5" thickBot="1">
      <c r="A614" s="314"/>
      <c r="B614" s="687" t="s">
        <v>576</v>
      </c>
      <c r="C614" s="688"/>
      <c r="D614" s="688"/>
      <c r="E614" s="689"/>
    </row>
    <row r="615" spans="1:5" ht="12.75">
      <c r="A615" s="314"/>
      <c r="B615" s="54" t="s">
        <v>121</v>
      </c>
      <c r="C615" s="281">
        <v>401551</v>
      </c>
      <c r="D615" s="281"/>
      <c r="E615" s="560"/>
    </row>
    <row r="616" spans="1:5" ht="13.5" thickBot="1">
      <c r="A616" s="314"/>
      <c r="B616" s="302" t="s">
        <v>122</v>
      </c>
      <c r="C616" s="325">
        <v>4900</v>
      </c>
      <c r="D616" s="325"/>
      <c r="E616" s="561"/>
    </row>
    <row r="617" spans="1:5" ht="13.5" thickBot="1">
      <c r="A617" s="314"/>
      <c r="B617" s="690" t="s">
        <v>535</v>
      </c>
      <c r="C617" s="691">
        <f>SUM(C615:C616)</f>
        <v>406451</v>
      </c>
      <c r="D617" s="691">
        <f>SUM(D615:D616)</f>
        <v>0</v>
      </c>
      <c r="E617" s="686"/>
    </row>
    <row r="618" spans="1:5" ht="15.75" thickBot="1">
      <c r="A618" s="314"/>
      <c r="B618" s="308" t="s">
        <v>598</v>
      </c>
      <c r="C618" s="330">
        <f>SUM(C613+C614+C617)</f>
        <v>427251</v>
      </c>
      <c r="D618" s="330">
        <f>SUM(D613+D614+D617)</f>
        <v>0</v>
      </c>
      <c r="E618" s="686"/>
    </row>
    <row r="619" spans="1:5" ht="12.75">
      <c r="A619" s="313"/>
      <c r="B619" s="303" t="s">
        <v>124</v>
      </c>
      <c r="C619" s="281">
        <v>275107</v>
      </c>
      <c r="D619" s="281"/>
      <c r="E619" s="559"/>
    </row>
    <row r="620" spans="1:5" ht="12.75">
      <c r="A620" s="313"/>
      <c r="B620" s="303" t="s">
        <v>125</v>
      </c>
      <c r="C620" s="281">
        <v>71359</v>
      </c>
      <c r="D620" s="281"/>
      <c r="E620" s="559"/>
    </row>
    <row r="621" spans="1:5" ht="12.75">
      <c r="A621" s="313"/>
      <c r="B621" s="303" t="s">
        <v>126</v>
      </c>
      <c r="C621" s="281">
        <v>80785</v>
      </c>
      <c r="D621" s="281"/>
      <c r="E621" s="559"/>
    </row>
    <row r="622" spans="1:5" ht="12.75">
      <c r="A622" s="313"/>
      <c r="B622" s="303" t="s">
        <v>127</v>
      </c>
      <c r="C622" s="281"/>
      <c r="D622" s="281"/>
      <c r="E622" s="559"/>
    </row>
    <row r="623" spans="1:5" ht="13.5" thickBot="1">
      <c r="A623" s="313"/>
      <c r="B623" s="305" t="s">
        <v>128</v>
      </c>
      <c r="C623" s="325"/>
      <c r="D623" s="325"/>
      <c r="E623" s="565"/>
    </row>
    <row r="624" spans="1:5" ht="13.5" thickBot="1">
      <c r="A624" s="313"/>
      <c r="B624" s="304" t="s">
        <v>533</v>
      </c>
      <c r="C624" s="329">
        <f>SUM(C619:C623)</f>
        <v>427251</v>
      </c>
      <c r="D624" s="329">
        <f>SUM(D619:D623)</f>
        <v>0</v>
      </c>
      <c r="E624" s="565"/>
    </row>
    <row r="625" spans="1:5" ht="12.75">
      <c r="A625" s="313"/>
      <c r="B625" s="303" t="s">
        <v>129</v>
      </c>
      <c r="C625" s="281"/>
      <c r="D625" s="281"/>
      <c r="E625" s="559"/>
    </row>
    <row r="626" spans="1:5" ht="12.75">
      <c r="A626" s="313"/>
      <c r="B626" s="303" t="s">
        <v>130</v>
      </c>
      <c r="C626" s="281"/>
      <c r="D626" s="281"/>
      <c r="E626" s="559"/>
    </row>
    <row r="627" spans="1:5" ht="13.5" thickBot="1">
      <c r="A627" s="313"/>
      <c r="B627" s="306" t="s">
        <v>136</v>
      </c>
      <c r="C627" s="325"/>
      <c r="D627" s="325"/>
      <c r="E627" s="565"/>
    </row>
    <row r="628" spans="1:5" ht="13.5" thickBot="1">
      <c r="A628" s="313"/>
      <c r="B628" s="307" t="s">
        <v>563</v>
      </c>
      <c r="C628" s="324"/>
      <c r="D628" s="324"/>
      <c r="E628" s="565"/>
    </row>
    <row r="629" spans="1:5" ht="15.75" thickBot="1">
      <c r="A629" s="315"/>
      <c r="B629" s="309" t="s">
        <v>845</v>
      </c>
      <c r="C629" s="330">
        <f>SUM(C624+C628)</f>
        <v>427251</v>
      </c>
      <c r="D629" s="330">
        <f>SUM(D624+D628)</f>
        <v>0</v>
      </c>
      <c r="E629" s="565"/>
    </row>
    <row r="630" spans="1:5" ht="15">
      <c r="A630" s="316">
        <v>2720</v>
      </c>
      <c r="B630" s="317" t="s">
        <v>154</v>
      </c>
      <c r="C630" s="281"/>
      <c r="D630" s="281"/>
      <c r="E630" s="559"/>
    </row>
    <row r="631" spans="1:5" ht="12.75">
      <c r="A631" s="314"/>
      <c r="B631" s="54" t="s">
        <v>114</v>
      </c>
      <c r="C631" s="281">
        <v>370</v>
      </c>
      <c r="D631" s="281"/>
      <c r="E631" s="559"/>
    </row>
    <row r="632" spans="1:5" ht="12.75">
      <c r="A632" s="314"/>
      <c r="B632" s="54" t="s">
        <v>115</v>
      </c>
      <c r="C632" s="281">
        <v>15000</v>
      </c>
      <c r="D632" s="281"/>
      <c r="E632" s="559"/>
    </row>
    <row r="633" spans="1:5" ht="12.75">
      <c r="A633" s="314"/>
      <c r="B633" s="54" t="s">
        <v>116</v>
      </c>
      <c r="C633" s="281"/>
      <c r="D633" s="281"/>
      <c r="E633" s="559"/>
    </row>
    <row r="634" spans="1:5" ht="12.75">
      <c r="A634" s="314"/>
      <c r="B634" s="54" t="s">
        <v>118</v>
      </c>
      <c r="C634" s="281">
        <v>10600</v>
      </c>
      <c r="D634" s="281"/>
      <c r="E634" s="559"/>
    </row>
    <row r="635" spans="1:5" ht="12.75">
      <c r="A635" s="314"/>
      <c r="B635" s="54" t="s">
        <v>119</v>
      </c>
      <c r="C635" s="281">
        <v>4000</v>
      </c>
      <c r="D635" s="281"/>
      <c r="E635" s="559"/>
    </row>
    <row r="636" spans="1:5" ht="13.5" thickBot="1">
      <c r="A636" s="314"/>
      <c r="B636" s="59" t="s">
        <v>120</v>
      </c>
      <c r="C636" s="325"/>
      <c r="D636" s="325"/>
      <c r="E636" s="565"/>
    </row>
    <row r="637" spans="1:5" ht="13.5" thickBot="1">
      <c r="A637" s="314"/>
      <c r="B637" s="226" t="s">
        <v>113</v>
      </c>
      <c r="C637" s="329">
        <f>SUM(C631:C636)</f>
        <v>29970</v>
      </c>
      <c r="D637" s="329">
        <f>SUM(D631:D636)</f>
        <v>0</v>
      </c>
      <c r="E637" s="565"/>
    </row>
    <row r="638" spans="1:5" ht="13.5" thickBot="1">
      <c r="A638" s="314"/>
      <c r="B638" s="56" t="s">
        <v>596</v>
      </c>
      <c r="C638" s="283"/>
      <c r="D638" s="283"/>
      <c r="E638" s="562"/>
    </row>
    <row r="639" spans="1:5" ht="13.5" thickBot="1">
      <c r="A639" s="314"/>
      <c r="B639" s="176" t="s">
        <v>573</v>
      </c>
      <c r="C639" s="283"/>
      <c r="D639" s="283"/>
      <c r="E639" s="562"/>
    </row>
    <row r="640" spans="1:5" ht="13.5" thickBot="1">
      <c r="A640" s="314"/>
      <c r="B640" s="684" t="s">
        <v>570</v>
      </c>
      <c r="C640" s="685">
        <f>SUM(C638+C637+C639)</f>
        <v>29970</v>
      </c>
      <c r="D640" s="685">
        <f>SUM(D638+D637+D639)</f>
        <v>0</v>
      </c>
      <c r="E640" s="686"/>
    </row>
    <row r="641" spans="1:5" ht="13.5" thickBot="1">
      <c r="A641" s="314"/>
      <c r="B641" s="687" t="s">
        <v>576</v>
      </c>
      <c r="C641" s="688"/>
      <c r="D641" s="688"/>
      <c r="E641" s="689"/>
    </row>
    <row r="642" spans="1:5" ht="12.75">
      <c r="A642" s="314"/>
      <c r="B642" s="54" t="s">
        <v>121</v>
      </c>
      <c r="C642" s="281">
        <v>145571</v>
      </c>
      <c r="D642" s="281"/>
      <c r="E642" s="560"/>
    </row>
    <row r="643" spans="1:5" ht="13.5" thickBot="1">
      <c r="A643" s="314"/>
      <c r="B643" s="302" t="s">
        <v>122</v>
      </c>
      <c r="C643" s="325"/>
      <c r="D643" s="325"/>
      <c r="E643" s="561"/>
    </row>
    <row r="644" spans="1:5" ht="13.5" thickBot="1">
      <c r="A644" s="314"/>
      <c r="B644" s="690" t="s">
        <v>535</v>
      </c>
      <c r="C644" s="691">
        <f>SUM(C642:C643)</f>
        <v>145571</v>
      </c>
      <c r="D644" s="691">
        <f>SUM(D642:D643)</f>
        <v>0</v>
      </c>
      <c r="E644" s="686"/>
    </row>
    <row r="645" spans="1:5" ht="15.75" thickBot="1">
      <c r="A645" s="314"/>
      <c r="B645" s="308" t="s">
        <v>598</v>
      </c>
      <c r="C645" s="330">
        <f>SUM(C640+C641+C644)</f>
        <v>175541</v>
      </c>
      <c r="D645" s="330">
        <f>SUM(D640+D641+D644)</f>
        <v>0</v>
      </c>
      <c r="E645" s="686"/>
    </row>
    <row r="646" spans="1:5" ht="12.75">
      <c r="A646" s="313"/>
      <c r="B646" s="303" t="s">
        <v>124</v>
      </c>
      <c r="C646" s="281">
        <v>116332</v>
      </c>
      <c r="D646" s="281"/>
      <c r="E646" s="559"/>
    </row>
    <row r="647" spans="1:5" ht="12.75">
      <c r="A647" s="313"/>
      <c r="B647" s="303" t="s">
        <v>125</v>
      </c>
      <c r="C647" s="281">
        <v>30611</v>
      </c>
      <c r="D647" s="281"/>
      <c r="E647" s="559"/>
    </row>
    <row r="648" spans="1:5" ht="12.75">
      <c r="A648" s="313"/>
      <c r="B648" s="303" t="s">
        <v>126</v>
      </c>
      <c r="C648" s="281">
        <v>28598</v>
      </c>
      <c r="D648" s="281"/>
      <c r="E648" s="559"/>
    </row>
    <row r="649" spans="1:5" ht="12.75">
      <c r="A649" s="313"/>
      <c r="B649" s="303" t="s">
        <v>127</v>
      </c>
      <c r="C649" s="281"/>
      <c r="D649" s="281"/>
      <c r="E649" s="559"/>
    </row>
    <row r="650" spans="1:5" ht="13.5" thickBot="1">
      <c r="A650" s="313"/>
      <c r="B650" s="305" t="s">
        <v>128</v>
      </c>
      <c r="C650" s="325"/>
      <c r="D650" s="325"/>
      <c r="E650" s="565"/>
    </row>
    <row r="651" spans="1:5" ht="13.5" thickBot="1">
      <c r="A651" s="313"/>
      <c r="B651" s="304" t="s">
        <v>533</v>
      </c>
      <c r="C651" s="329">
        <f>SUM(C646:C650)</f>
        <v>175541</v>
      </c>
      <c r="D651" s="329">
        <f>SUM(D646:D650)</f>
        <v>0</v>
      </c>
      <c r="E651" s="565"/>
    </row>
    <row r="652" spans="1:5" ht="12.75">
      <c r="A652" s="313"/>
      <c r="B652" s="303" t="s">
        <v>129</v>
      </c>
      <c r="C652" s="281"/>
      <c r="D652" s="281"/>
      <c r="E652" s="559"/>
    </row>
    <row r="653" spans="1:5" ht="12.75">
      <c r="A653" s="313"/>
      <c r="B653" s="303" t="s">
        <v>130</v>
      </c>
      <c r="C653" s="281"/>
      <c r="D653" s="281"/>
      <c r="E653" s="559"/>
    </row>
    <row r="654" spans="1:5" ht="13.5" thickBot="1">
      <c r="A654" s="313"/>
      <c r="B654" s="306" t="s">
        <v>136</v>
      </c>
      <c r="C654" s="325"/>
      <c r="D654" s="325"/>
      <c r="E654" s="565"/>
    </row>
    <row r="655" spans="1:5" ht="13.5" thickBot="1">
      <c r="A655" s="313"/>
      <c r="B655" s="307" t="s">
        <v>563</v>
      </c>
      <c r="C655" s="324"/>
      <c r="D655" s="324"/>
      <c r="E655" s="565"/>
    </row>
    <row r="656" spans="1:5" ht="15.75" thickBot="1">
      <c r="A656" s="315"/>
      <c r="B656" s="309" t="s">
        <v>845</v>
      </c>
      <c r="C656" s="330">
        <f>SUM(C651+C655)</f>
        <v>175541</v>
      </c>
      <c r="D656" s="330">
        <f>SUM(D651+D655)</f>
        <v>0</v>
      </c>
      <c r="E656" s="565"/>
    </row>
    <row r="657" spans="1:5" ht="15">
      <c r="A657" s="316">
        <v>2790</v>
      </c>
      <c r="B657" s="317" t="s">
        <v>160</v>
      </c>
      <c r="C657" s="281"/>
      <c r="D657" s="281"/>
      <c r="E657" s="559"/>
    </row>
    <row r="658" spans="1:5" ht="12.75">
      <c r="A658" s="314"/>
      <c r="B658" s="54" t="s">
        <v>114</v>
      </c>
      <c r="C658" s="281"/>
      <c r="D658" s="281"/>
      <c r="E658" s="559"/>
    </row>
    <row r="659" spans="1:5" ht="12.75">
      <c r="A659" s="314"/>
      <c r="B659" s="54" t="s">
        <v>115</v>
      </c>
      <c r="C659" s="281"/>
      <c r="D659" s="281"/>
      <c r="E659" s="559"/>
    </row>
    <row r="660" spans="1:5" ht="12.75">
      <c r="A660" s="314"/>
      <c r="B660" s="54" t="s">
        <v>116</v>
      </c>
      <c r="C660" s="281"/>
      <c r="D660" s="281"/>
      <c r="E660" s="559"/>
    </row>
    <row r="661" spans="1:5" ht="12.75">
      <c r="A661" s="314"/>
      <c r="B661" s="54" t="s">
        <v>118</v>
      </c>
      <c r="C661" s="281"/>
      <c r="D661" s="281"/>
      <c r="E661" s="559"/>
    </row>
    <row r="662" spans="1:5" ht="12.75">
      <c r="A662" s="314"/>
      <c r="B662" s="54" t="s">
        <v>119</v>
      </c>
      <c r="C662" s="281"/>
      <c r="D662" s="281"/>
      <c r="E662" s="559"/>
    </row>
    <row r="663" spans="1:5" ht="13.5" thickBot="1">
      <c r="A663" s="314"/>
      <c r="B663" s="59" t="s">
        <v>120</v>
      </c>
      <c r="C663" s="325"/>
      <c r="D663" s="325"/>
      <c r="E663" s="565"/>
    </row>
    <row r="664" spans="1:5" ht="13.5" thickBot="1">
      <c r="A664" s="314"/>
      <c r="B664" s="226" t="s">
        <v>113</v>
      </c>
      <c r="C664" s="329">
        <f>SUM(C658:C663)</f>
        <v>0</v>
      </c>
      <c r="D664" s="329">
        <f>SUM(D658:D663)</f>
        <v>0</v>
      </c>
      <c r="E664" s="565"/>
    </row>
    <row r="665" spans="1:5" ht="13.5" thickBot="1">
      <c r="A665" s="314"/>
      <c r="B665" s="56" t="s">
        <v>596</v>
      </c>
      <c r="C665" s="283"/>
      <c r="D665" s="283"/>
      <c r="E665" s="562"/>
    </row>
    <row r="666" spans="1:5" ht="13.5" thickBot="1">
      <c r="A666" s="314"/>
      <c r="B666" s="176" t="s">
        <v>573</v>
      </c>
      <c r="C666" s="283"/>
      <c r="D666" s="283"/>
      <c r="E666" s="562"/>
    </row>
    <row r="667" spans="1:5" ht="13.5" thickBot="1">
      <c r="A667" s="314"/>
      <c r="B667" s="684" t="s">
        <v>570</v>
      </c>
      <c r="C667" s="685">
        <f>SUM(C665+C664+C666)</f>
        <v>0</v>
      </c>
      <c r="D667" s="685">
        <f>SUM(D665+D664+D666)</f>
        <v>0</v>
      </c>
      <c r="E667" s="686"/>
    </row>
    <row r="668" spans="1:5" ht="13.5" thickBot="1">
      <c r="A668" s="314"/>
      <c r="B668" s="687" t="s">
        <v>576</v>
      </c>
      <c r="C668" s="688"/>
      <c r="D668" s="688"/>
      <c r="E668" s="689"/>
    </row>
    <row r="669" spans="1:5" ht="12.75">
      <c r="A669" s="314"/>
      <c r="B669" s="54" t="s">
        <v>121</v>
      </c>
      <c r="C669" s="281">
        <v>122262</v>
      </c>
      <c r="D669" s="281"/>
      <c r="E669" s="560"/>
    </row>
    <row r="670" spans="1:5" ht="13.5" thickBot="1">
      <c r="A670" s="314"/>
      <c r="B670" s="302" t="s">
        <v>122</v>
      </c>
      <c r="C670" s="325"/>
      <c r="D670" s="325"/>
      <c r="E670" s="561"/>
    </row>
    <row r="671" spans="1:5" ht="13.5" thickBot="1">
      <c r="A671" s="314"/>
      <c r="B671" s="690" t="s">
        <v>535</v>
      </c>
      <c r="C671" s="691">
        <f>SUM(C669:C670)</f>
        <v>122262</v>
      </c>
      <c r="D671" s="691">
        <f>SUM(D669:D670)</f>
        <v>0</v>
      </c>
      <c r="E671" s="686"/>
    </row>
    <row r="672" spans="1:5" ht="15.75" thickBot="1">
      <c r="A672" s="314"/>
      <c r="B672" s="308" t="s">
        <v>598</v>
      </c>
      <c r="C672" s="330">
        <f>SUM(C667+C668+C671)</f>
        <v>122262</v>
      </c>
      <c r="D672" s="330">
        <f>SUM(D667+D668+D671)</f>
        <v>0</v>
      </c>
      <c r="E672" s="686"/>
    </row>
    <row r="673" spans="1:5" ht="12.75">
      <c r="A673" s="313"/>
      <c r="B673" s="303" t="s">
        <v>124</v>
      </c>
      <c r="C673" s="281">
        <v>90026</v>
      </c>
      <c r="D673" s="281"/>
      <c r="E673" s="559"/>
    </row>
    <row r="674" spans="1:5" ht="12.75">
      <c r="A674" s="313"/>
      <c r="B674" s="303" t="s">
        <v>125</v>
      </c>
      <c r="C674" s="281">
        <v>23736</v>
      </c>
      <c r="D674" s="281"/>
      <c r="E674" s="559"/>
    </row>
    <row r="675" spans="1:5" ht="12.75">
      <c r="A675" s="313"/>
      <c r="B675" s="303" t="s">
        <v>126</v>
      </c>
      <c r="C675" s="281">
        <v>8500</v>
      </c>
      <c r="D675" s="281"/>
      <c r="E675" s="559"/>
    </row>
    <row r="676" spans="1:5" ht="12.75">
      <c r="A676" s="313"/>
      <c r="B676" s="303" t="s">
        <v>127</v>
      </c>
      <c r="C676" s="281"/>
      <c r="D676" s="281"/>
      <c r="E676" s="559"/>
    </row>
    <row r="677" spans="1:5" ht="13.5" thickBot="1">
      <c r="A677" s="313"/>
      <c r="B677" s="305" t="s">
        <v>128</v>
      </c>
      <c r="C677" s="325"/>
      <c r="D677" s="325"/>
      <c r="E677" s="565"/>
    </row>
    <row r="678" spans="1:5" ht="13.5" thickBot="1">
      <c r="A678" s="313"/>
      <c r="B678" s="304" t="s">
        <v>533</v>
      </c>
      <c r="C678" s="329">
        <f>SUM(C673:C677)</f>
        <v>122262</v>
      </c>
      <c r="D678" s="329">
        <f>SUM(D673:D677)</f>
        <v>0</v>
      </c>
      <c r="E678" s="565"/>
    </row>
    <row r="679" spans="1:5" ht="12.75">
      <c r="A679" s="313"/>
      <c r="B679" s="303" t="s">
        <v>129</v>
      </c>
      <c r="C679" s="281"/>
      <c r="D679" s="281"/>
      <c r="E679" s="559"/>
    </row>
    <row r="680" spans="1:5" ht="12.75">
      <c r="A680" s="313"/>
      <c r="B680" s="303" t="s">
        <v>130</v>
      </c>
      <c r="C680" s="281"/>
      <c r="D680" s="281"/>
      <c r="E680" s="559"/>
    </row>
    <row r="681" spans="1:5" ht="13.5" thickBot="1">
      <c r="A681" s="313"/>
      <c r="B681" s="306" t="s">
        <v>136</v>
      </c>
      <c r="C681" s="325"/>
      <c r="D681" s="325"/>
      <c r="E681" s="565"/>
    </row>
    <row r="682" spans="1:5" ht="13.5" thickBot="1">
      <c r="A682" s="313"/>
      <c r="B682" s="307" t="s">
        <v>563</v>
      </c>
      <c r="C682" s="324"/>
      <c r="D682" s="324"/>
      <c r="E682" s="565"/>
    </row>
    <row r="683" spans="1:5" ht="15.75" thickBot="1">
      <c r="A683" s="315"/>
      <c r="B683" s="309" t="s">
        <v>845</v>
      </c>
      <c r="C683" s="330">
        <f>SUM(C678+C682)</f>
        <v>122262</v>
      </c>
      <c r="D683" s="330">
        <f>SUM(D678+D682)</f>
        <v>0</v>
      </c>
      <c r="E683" s="565"/>
    </row>
    <row r="684" spans="1:5" ht="14.25">
      <c r="A684" s="786">
        <v>2795</v>
      </c>
      <c r="B684" s="787" t="s">
        <v>343</v>
      </c>
      <c r="C684" s="788"/>
      <c r="D684" s="788"/>
      <c r="E684" s="789"/>
    </row>
    <row r="685" spans="1:5" ht="12.75">
      <c r="A685" s="790"/>
      <c r="B685" s="1046" t="s">
        <v>114</v>
      </c>
      <c r="C685" s="1047"/>
      <c r="D685" s="1047">
        <v>8660</v>
      </c>
      <c r="E685" s="789"/>
    </row>
    <row r="686" spans="1:5" ht="12.75">
      <c r="A686" s="790"/>
      <c r="B686" s="1046" t="s">
        <v>115</v>
      </c>
      <c r="C686" s="1047"/>
      <c r="D686" s="1047">
        <v>6094</v>
      </c>
      <c r="E686" s="789"/>
    </row>
    <row r="687" spans="1:5" ht="12.75">
      <c r="A687" s="790"/>
      <c r="B687" s="1046" t="s">
        <v>116</v>
      </c>
      <c r="C687" s="1047"/>
      <c r="D687" s="1047">
        <v>18676</v>
      </c>
      <c r="E687" s="789"/>
    </row>
    <row r="688" spans="1:5" ht="12.75">
      <c r="A688" s="790"/>
      <c r="B688" s="1046" t="s">
        <v>118</v>
      </c>
      <c r="C688" s="1047"/>
      <c r="D688" s="1047">
        <v>99679</v>
      </c>
      <c r="E688" s="789"/>
    </row>
    <row r="689" spans="1:5" ht="12.75">
      <c r="A689" s="790"/>
      <c r="B689" s="1046" t="s">
        <v>119</v>
      </c>
      <c r="C689" s="1047"/>
      <c r="D689" s="1047">
        <v>31253</v>
      </c>
      <c r="E689" s="789"/>
    </row>
    <row r="690" spans="1:5" ht="13.5" thickBot="1">
      <c r="A690" s="790"/>
      <c r="B690" s="1048" t="s">
        <v>120</v>
      </c>
      <c r="C690" s="1049"/>
      <c r="D690" s="1049"/>
      <c r="E690" s="791"/>
    </row>
    <row r="691" spans="1:5" ht="13.5" thickBot="1">
      <c r="A691" s="790"/>
      <c r="B691" s="845" t="s">
        <v>113</v>
      </c>
      <c r="C691" s="818">
        <f>SUM(C685:C690)</f>
        <v>0</v>
      </c>
      <c r="D691" s="818">
        <f>SUM(D685:D690)</f>
        <v>164362</v>
      </c>
      <c r="E691" s="791"/>
    </row>
    <row r="692" spans="1:5" ht="13.5" thickBot="1">
      <c r="A692" s="790"/>
      <c r="B692" s="1050" t="s">
        <v>596</v>
      </c>
      <c r="C692" s="1051"/>
      <c r="D692" s="1051"/>
      <c r="E692" s="792"/>
    </row>
    <row r="693" spans="1:5" ht="13.5" thickBot="1">
      <c r="A693" s="790"/>
      <c r="B693" s="1052" t="s">
        <v>573</v>
      </c>
      <c r="C693" s="1051"/>
      <c r="D693" s="1051"/>
      <c r="E693" s="792"/>
    </row>
    <row r="694" spans="1:5" ht="14.25" thickBot="1">
      <c r="A694" s="790"/>
      <c r="B694" s="1053" t="s">
        <v>570</v>
      </c>
      <c r="C694" s="1054">
        <f>SUM(C692+C691+C693)</f>
        <v>0</v>
      </c>
      <c r="D694" s="1054">
        <f>SUM(D692+D691+D693)</f>
        <v>164362</v>
      </c>
      <c r="E694" s="793"/>
    </row>
    <row r="695" spans="1:5" ht="13.5" thickBot="1">
      <c r="A695" s="790"/>
      <c r="B695" s="1055" t="s">
        <v>576</v>
      </c>
      <c r="C695" s="1056"/>
      <c r="D695" s="1056"/>
      <c r="E695" s="794"/>
    </row>
    <row r="696" spans="1:5" ht="12.75">
      <c r="A696" s="790"/>
      <c r="B696" s="1046" t="s">
        <v>121</v>
      </c>
      <c r="C696" s="1047"/>
      <c r="D696" s="1047">
        <v>1019740</v>
      </c>
      <c r="E696" s="795"/>
    </row>
    <row r="697" spans="1:5" ht="13.5" thickBot="1">
      <c r="A697" s="790"/>
      <c r="B697" s="1057" t="s">
        <v>122</v>
      </c>
      <c r="C697" s="1049"/>
      <c r="D697" s="1049">
        <v>164868</v>
      </c>
      <c r="E697" s="796"/>
    </row>
    <row r="698" spans="1:5" ht="14.25" thickBot="1">
      <c r="A698" s="790"/>
      <c r="B698" s="1058" t="s">
        <v>535</v>
      </c>
      <c r="C698" s="1059">
        <f>SUM(C696:C697)</f>
        <v>0</v>
      </c>
      <c r="D698" s="1059">
        <f>SUM(D696:D697)</f>
        <v>1184608</v>
      </c>
      <c r="E698" s="793"/>
    </row>
    <row r="699" spans="1:5" ht="15.75" thickBot="1">
      <c r="A699" s="790"/>
      <c r="B699" s="1060" t="s">
        <v>598</v>
      </c>
      <c r="C699" s="1061">
        <f>SUM(C694+C695+C698)</f>
        <v>0</v>
      </c>
      <c r="D699" s="1061">
        <f>SUM(D694+D695+D698)</f>
        <v>1348970</v>
      </c>
      <c r="E699" s="793"/>
    </row>
    <row r="700" spans="1:5" ht="12.75">
      <c r="A700" s="797"/>
      <c r="B700" s="1062" t="s">
        <v>124</v>
      </c>
      <c r="C700" s="1047"/>
      <c r="D700" s="1047">
        <v>378341</v>
      </c>
      <c r="E700" s="789"/>
    </row>
    <row r="701" spans="1:5" ht="12.75">
      <c r="A701" s="797"/>
      <c r="B701" s="1062" t="s">
        <v>125</v>
      </c>
      <c r="C701" s="1047"/>
      <c r="D701" s="1047">
        <v>99083</v>
      </c>
      <c r="E701" s="789"/>
    </row>
    <row r="702" spans="1:5" ht="12.75">
      <c r="A702" s="797"/>
      <c r="B702" s="1062" t="s">
        <v>126</v>
      </c>
      <c r="C702" s="1047"/>
      <c r="D702" s="1047">
        <v>871546</v>
      </c>
      <c r="E702" s="789"/>
    </row>
    <row r="703" spans="1:5" ht="12.75">
      <c r="A703" s="797"/>
      <c r="B703" s="1062" t="s">
        <v>127</v>
      </c>
      <c r="C703" s="1047"/>
      <c r="D703" s="1047"/>
      <c r="E703" s="789"/>
    </row>
    <row r="704" spans="1:5" ht="13.5" thickBot="1">
      <c r="A704" s="797"/>
      <c r="B704" s="1063" t="s">
        <v>128</v>
      </c>
      <c r="C704" s="1049"/>
      <c r="D704" s="1049"/>
      <c r="E704" s="791"/>
    </row>
    <row r="705" spans="1:5" ht="13.5" thickBot="1">
      <c r="A705" s="797"/>
      <c r="B705" s="1064" t="s">
        <v>533</v>
      </c>
      <c r="C705" s="818">
        <f>SUM(C700:C704)</f>
        <v>0</v>
      </c>
      <c r="D705" s="818">
        <f>SUM(D700:D704)</f>
        <v>1348970</v>
      </c>
      <c r="E705" s="791"/>
    </row>
    <row r="706" spans="1:5" ht="12.75">
      <c r="A706" s="797"/>
      <c r="B706" s="1062" t="s">
        <v>129</v>
      </c>
      <c r="C706" s="1047"/>
      <c r="D706" s="1047"/>
      <c r="E706" s="789"/>
    </row>
    <row r="707" spans="1:5" ht="12.75">
      <c r="A707" s="797"/>
      <c r="B707" s="1062" t="s">
        <v>130</v>
      </c>
      <c r="C707" s="1047"/>
      <c r="D707" s="1047"/>
      <c r="E707" s="789"/>
    </row>
    <row r="708" spans="1:5" ht="13.5" thickBot="1">
      <c r="A708" s="797"/>
      <c r="B708" s="1065" t="s">
        <v>136</v>
      </c>
      <c r="C708" s="1049"/>
      <c r="D708" s="1049"/>
      <c r="E708" s="791"/>
    </row>
    <row r="709" spans="1:5" ht="13.5" thickBot="1">
      <c r="A709" s="797"/>
      <c r="B709" s="1066" t="s">
        <v>563</v>
      </c>
      <c r="C709" s="1067"/>
      <c r="D709" s="1067"/>
      <c r="E709" s="791"/>
    </row>
    <row r="710" spans="1:5" ht="15.75" thickBot="1">
      <c r="A710" s="798"/>
      <c r="B710" s="1068" t="s">
        <v>845</v>
      </c>
      <c r="C710" s="1061">
        <f>SUM(C705+C709)</f>
        <v>0</v>
      </c>
      <c r="D710" s="1061">
        <f>SUM(D705+D709)</f>
        <v>1348970</v>
      </c>
      <c r="E710" s="791"/>
    </row>
    <row r="711" spans="1:5" ht="15">
      <c r="A711" s="322">
        <v>2799</v>
      </c>
      <c r="B711" s="317" t="s">
        <v>726</v>
      </c>
      <c r="C711" s="327"/>
      <c r="D711" s="327"/>
      <c r="E711" s="559"/>
    </row>
    <row r="712" spans="1:5" ht="12.75">
      <c r="A712" s="314"/>
      <c r="B712" s="54" t="s">
        <v>114</v>
      </c>
      <c r="C712" s="327">
        <f aca="true" t="shared" si="17" ref="C712:C717">SUM(C658+C631+C604+C577+C469+C253)</f>
        <v>21720</v>
      </c>
      <c r="D712" s="327">
        <f>SUM(D658+D631+D604+D577+D469+D253+D685)</f>
        <v>9260</v>
      </c>
      <c r="E712" s="560">
        <f aca="true" t="shared" si="18" ref="E712:E736">SUM(D712/C712)</f>
        <v>0.4263351749539595</v>
      </c>
    </row>
    <row r="713" spans="1:5" ht="12.75">
      <c r="A713" s="314"/>
      <c r="B713" s="54" t="s">
        <v>115</v>
      </c>
      <c r="C713" s="327">
        <f t="shared" si="17"/>
        <v>30631</v>
      </c>
      <c r="D713" s="327">
        <f>SUM(D659+D632+D605+D578+D470+D254+D686)</f>
        <v>6094</v>
      </c>
      <c r="E713" s="560">
        <f t="shared" si="18"/>
        <v>0.1989487773823904</v>
      </c>
    </row>
    <row r="714" spans="1:5" ht="12.75">
      <c r="A714" s="314"/>
      <c r="B714" s="54" t="s">
        <v>116</v>
      </c>
      <c r="C714" s="327">
        <f t="shared" si="17"/>
        <v>16332</v>
      </c>
      <c r="D714" s="327">
        <f>SUM(D660+D633+D606+D579+D471+D255+D687)</f>
        <v>20026</v>
      </c>
      <c r="E714" s="560">
        <f t="shared" si="18"/>
        <v>1.2261817291207446</v>
      </c>
    </row>
    <row r="715" spans="1:5" ht="12.75">
      <c r="A715" s="314"/>
      <c r="B715" s="54" t="s">
        <v>118</v>
      </c>
      <c r="C715" s="327">
        <f t="shared" si="17"/>
        <v>197586</v>
      </c>
      <c r="D715" s="327">
        <f>SUM(D661+D634+D607+D580+D472+D256+D688)</f>
        <v>150256</v>
      </c>
      <c r="E715" s="560">
        <f t="shared" si="18"/>
        <v>0.7604587369550474</v>
      </c>
    </row>
    <row r="716" spans="1:5" ht="12.75">
      <c r="A716" s="314"/>
      <c r="B716" s="54" t="s">
        <v>119</v>
      </c>
      <c r="C716" s="327">
        <f t="shared" si="17"/>
        <v>49607</v>
      </c>
      <c r="D716" s="327">
        <f>SUM(D662+D635+D608+D581+D473+D257+D689)</f>
        <v>44847</v>
      </c>
      <c r="E716" s="560">
        <f t="shared" si="18"/>
        <v>0.9040457999879049</v>
      </c>
    </row>
    <row r="717" spans="1:5" ht="13.5" thickBot="1">
      <c r="A717" s="314"/>
      <c r="B717" s="59" t="s">
        <v>120</v>
      </c>
      <c r="C717" s="328">
        <f t="shared" si="17"/>
        <v>0</v>
      </c>
      <c r="D717" s="328">
        <f>SUM(D663+D636+D609+D582+D474+D258)</f>
        <v>0</v>
      </c>
      <c r="E717" s="561"/>
    </row>
    <row r="718" spans="1:5" ht="13.5" thickBot="1">
      <c r="A718" s="314"/>
      <c r="B718" s="226" t="s">
        <v>113</v>
      </c>
      <c r="C718" s="332">
        <f>SUM(C712:C717)</f>
        <v>315876</v>
      </c>
      <c r="D718" s="332">
        <f>SUM(D712:D717)</f>
        <v>230483</v>
      </c>
      <c r="E718" s="562">
        <f t="shared" si="18"/>
        <v>0.7296629056971723</v>
      </c>
    </row>
    <row r="719" spans="1:5" ht="13.5" thickBot="1">
      <c r="A719" s="314"/>
      <c r="B719" s="56" t="s">
        <v>596</v>
      </c>
      <c r="C719" s="283"/>
      <c r="D719" s="283"/>
      <c r="E719" s="562"/>
    </row>
    <row r="720" spans="1:5" ht="13.5" thickBot="1">
      <c r="A720" s="314"/>
      <c r="B720" s="176" t="s">
        <v>573</v>
      </c>
      <c r="C720" s="283"/>
      <c r="D720" s="283"/>
      <c r="E720" s="562"/>
    </row>
    <row r="721" spans="1:5" ht="13.5" thickBot="1">
      <c r="A721" s="314"/>
      <c r="B721" s="684" t="s">
        <v>570</v>
      </c>
      <c r="C721" s="685">
        <f>SUM(C719+C718+C720)</f>
        <v>315876</v>
      </c>
      <c r="D721" s="685">
        <f>SUM(D719+D718+D720)</f>
        <v>230483</v>
      </c>
      <c r="E721" s="562">
        <f t="shared" si="18"/>
        <v>0.7296629056971723</v>
      </c>
    </row>
    <row r="722" spans="1:5" ht="13.5" thickBot="1">
      <c r="A722" s="314"/>
      <c r="B722" s="687" t="s">
        <v>576</v>
      </c>
      <c r="C722" s="688"/>
      <c r="D722" s="688"/>
      <c r="E722" s="689"/>
    </row>
    <row r="723" spans="1:5" ht="12.75">
      <c r="A723" s="314"/>
      <c r="B723" s="54" t="s">
        <v>121</v>
      </c>
      <c r="C723" s="281">
        <f>SUM(C696+C669+C642+C615+C588+C480+C264)</f>
        <v>3653981</v>
      </c>
      <c r="D723" s="281">
        <f>SUM(D696+D669+D642+D615+D588+D480+D264)</f>
        <v>1865640</v>
      </c>
      <c r="E723" s="560"/>
    </row>
    <row r="724" spans="1:5" ht="13.5" thickBot="1">
      <c r="A724" s="314"/>
      <c r="B724" s="302" t="s">
        <v>122</v>
      </c>
      <c r="C724" s="325">
        <f>SUM(C697+C670+C643+C616+C589+C481+C265)</f>
        <v>227892</v>
      </c>
      <c r="D724" s="325">
        <f>SUM(D697+D670+D643+D616+D589+D481+D265)</f>
        <v>210823</v>
      </c>
      <c r="E724" s="561"/>
    </row>
    <row r="725" spans="1:5" ht="13.5" thickBot="1">
      <c r="A725" s="314"/>
      <c r="B725" s="690" t="s">
        <v>535</v>
      </c>
      <c r="C725" s="691">
        <f>SUM(C723:C724)</f>
        <v>3881873</v>
      </c>
      <c r="D725" s="691">
        <f>SUM(D723:D724)</f>
        <v>2076463</v>
      </c>
      <c r="E725" s="562">
        <f t="shared" si="18"/>
        <v>0.5349126568540495</v>
      </c>
    </row>
    <row r="726" spans="1:5" ht="15.75" thickBot="1">
      <c r="A726" s="314"/>
      <c r="B726" s="308" t="s">
        <v>598</v>
      </c>
      <c r="C726" s="330">
        <f>SUM(C721+C722+C725)</f>
        <v>4197749</v>
      </c>
      <c r="D726" s="330">
        <f>SUM(D721+D722+D725)</f>
        <v>2306946</v>
      </c>
      <c r="E726" s="799">
        <f t="shared" si="18"/>
        <v>0.549567399098898</v>
      </c>
    </row>
    <row r="727" spans="1:5" ht="12.75">
      <c r="A727" s="313"/>
      <c r="B727" s="303" t="s">
        <v>124</v>
      </c>
      <c r="C727" s="327">
        <f>SUM(C673+C646+C619+C592+C484+C268)</f>
        <v>2413411</v>
      </c>
      <c r="D727" s="327">
        <f>SUM(D673+D646+D619+D592+D484+D268+D700)</f>
        <v>890450</v>
      </c>
      <c r="E727" s="560">
        <f t="shared" si="18"/>
        <v>0.36895912051449176</v>
      </c>
    </row>
    <row r="728" spans="1:5" ht="12.75">
      <c r="A728" s="313"/>
      <c r="B728" s="303" t="s">
        <v>125</v>
      </c>
      <c r="C728" s="327">
        <f>SUM(C674+C647+C620+C593+C485+C269)</f>
        <v>632576</v>
      </c>
      <c r="D728" s="327">
        <f>SUM(D674+D647+D620+D593+D485+D269+D701)</f>
        <v>233646</v>
      </c>
      <c r="E728" s="560">
        <f t="shared" si="18"/>
        <v>0.36935640934844194</v>
      </c>
    </row>
    <row r="729" spans="1:5" ht="12.75">
      <c r="A729" s="313"/>
      <c r="B729" s="303" t="s">
        <v>126</v>
      </c>
      <c r="C729" s="327">
        <f>SUM(C675+C648+C621+C594+C486+C270)</f>
        <v>1149973</v>
      </c>
      <c r="D729" s="327">
        <f>SUM(D675+D648+D621+D594+D486+D270+D702)</f>
        <v>1182850</v>
      </c>
      <c r="E729" s="560">
        <f t="shared" si="18"/>
        <v>1.0285893668807877</v>
      </c>
    </row>
    <row r="730" spans="1:5" ht="12.75">
      <c r="A730" s="313"/>
      <c r="B730" s="303" t="s">
        <v>127</v>
      </c>
      <c r="C730" s="327">
        <f>SUM(C676+C649+C622+C595+C487+C271)</f>
        <v>0</v>
      </c>
      <c r="D730" s="327">
        <f>SUM(D676+D649+D622+D595+D487+D271)</f>
        <v>0</v>
      </c>
      <c r="E730" s="560"/>
    </row>
    <row r="731" spans="1:5" ht="13.5" thickBot="1">
      <c r="A731" s="313"/>
      <c r="B731" s="305" t="s">
        <v>128</v>
      </c>
      <c r="C731" s="328">
        <f>SUM(C677+C650+C623+C596+C488+C272)</f>
        <v>0</v>
      </c>
      <c r="D731" s="328">
        <f>SUM(D677+D650+D623+D596+D488+D272)</f>
        <v>0</v>
      </c>
      <c r="E731" s="561"/>
    </row>
    <row r="732" spans="1:5" ht="13.5" thickBot="1">
      <c r="A732" s="313"/>
      <c r="B732" s="304" t="s">
        <v>533</v>
      </c>
      <c r="C732" s="332">
        <f>SUM(C727:C731)</f>
        <v>4195960</v>
      </c>
      <c r="D732" s="332">
        <f>SUM(D727:D731)</f>
        <v>2306946</v>
      </c>
      <c r="E732" s="562">
        <f t="shared" si="18"/>
        <v>0.5498017140296857</v>
      </c>
    </row>
    <row r="733" spans="1:5" ht="12.75">
      <c r="A733" s="313"/>
      <c r="B733" s="303" t="s">
        <v>129</v>
      </c>
      <c r="C733" s="327">
        <f aca="true" t="shared" si="19" ref="C733:D735">SUM(C679+C652+C625+C598+C490+C274)</f>
        <v>508</v>
      </c>
      <c r="D733" s="327">
        <f t="shared" si="19"/>
        <v>0</v>
      </c>
      <c r="E733" s="560">
        <f t="shared" si="18"/>
        <v>0</v>
      </c>
    </row>
    <row r="734" spans="1:5" ht="12.75">
      <c r="A734" s="313"/>
      <c r="B734" s="303" t="s">
        <v>130</v>
      </c>
      <c r="C734" s="327">
        <f t="shared" si="19"/>
        <v>1281</v>
      </c>
      <c r="D734" s="327">
        <f t="shared" si="19"/>
        <v>0</v>
      </c>
      <c r="E734" s="560">
        <f t="shared" si="18"/>
        <v>0</v>
      </c>
    </row>
    <row r="735" spans="1:5" ht="13.5" thickBot="1">
      <c r="A735" s="313"/>
      <c r="B735" s="306" t="s">
        <v>136</v>
      </c>
      <c r="C735" s="328">
        <f t="shared" si="19"/>
        <v>0</v>
      </c>
      <c r="D735" s="328">
        <f t="shared" si="19"/>
        <v>0</v>
      </c>
      <c r="E735" s="561"/>
    </row>
    <row r="736" spans="1:5" ht="13.5" thickBot="1">
      <c r="A736" s="313"/>
      <c r="B736" s="307" t="s">
        <v>563</v>
      </c>
      <c r="C736" s="332">
        <f>SUM(C733:C735)</f>
        <v>1789</v>
      </c>
      <c r="D736" s="332">
        <f>SUM(D733:D735)</f>
        <v>0</v>
      </c>
      <c r="E736" s="562">
        <f t="shared" si="18"/>
        <v>0</v>
      </c>
    </row>
    <row r="737" spans="1:5" ht="15.75" thickBot="1">
      <c r="A737" s="315"/>
      <c r="B737" s="309" t="s">
        <v>845</v>
      </c>
      <c r="C737" s="334">
        <f>SUM(C732+C736)</f>
        <v>4197749</v>
      </c>
      <c r="D737" s="334">
        <f>SUM(D732+D736)</f>
        <v>2306946</v>
      </c>
      <c r="E737" s="799">
        <f>SUM(D737/C737)</f>
        <v>0.549567399098898</v>
      </c>
    </row>
    <row r="738" spans="1:5" ht="15">
      <c r="A738" s="316">
        <v>2850</v>
      </c>
      <c r="B738" s="317" t="s">
        <v>161</v>
      </c>
      <c r="C738" s="281"/>
      <c r="D738" s="281"/>
      <c r="E738" s="560"/>
    </row>
    <row r="739" spans="1:5" ht="12.75">
      <c r="A739" s="314"/>
      <c r="B739" s="54" t="s">
        <v>114</v>
      </c>
      <c r="C739" s="281">
        <v>5000</v>
      </c>
      <c r="D739" s="281">
        <v>5000</v>
      </c>
      <c r="E739" s="560">
        <f>SUM(D739/C739)</f>
        <v>1</v>
      </c>
    </row>
    <row r="740" spans="1:5" ht="12.75">
      <c r="A740" s="314"/>
      <c r="B740" s="54" t="s">
        <v>115</v>
      </c>
      <c r="C740" s="281">
        <v>3100</v>
      </c>
      <c r="D740" s="281">
        <v>3100</v>
      </c>
      <c r="E740" s="560">
        <f>SUM(D740/C740)</f>
        <v>1</v>
      </c>
    </row>
    <row r="741" spans="1:5" ht="12.75">
      <c r="A741" s="314"/>
      <c r="B741" s="54" t="s">
        <v>116</v>
      </c>
      <c r="C741" s="281"/>
      <c r="D741" s="281"/>
      <c r="E741" s="560"/>
    </row>
    <row r="742" spans="1:5" ht="12.75">
      <c r="A742" s="314"/>
      <c r="B742" s="54" t="s">
        <v>118</v>
      </c>
      <c r="C742" s="281">
        <v>17000</v>
      </c>
      <c r="D742" s="281">
        <v>17000</v>
      </c>
      <c r="E742" s="560">
        <f>SUM(D742/C742)</f>
        <v>1</v>
      </c>
    </row>
    <row r="743" spans="1:5" ht="12.75">
      <c r="A743" s="314"/>
      <c r="B743" s="54" t="s">
        <v>119</v>
      </c>
      <c r="C743" s="281">
        <v>5100</v>
      </c>
      <c r="D743" s="281">
        <v>5100</v>
      </c>
      <c r="E743" s="560">
        <f>SUM(D743/C743)</f>
        <v>1</v>
      </c>
    </row>
    <row r="744" spans="1:5" ht="13.5" thickBot="1">
      <c r="A744" s="314"/>
      <c r="B744" s="59" t="s">
        <v>120</v>
      </c>
      <c r="C744" s="325"/>
      <c r="D744" s="325"/>
      <c r="E744" s="561"/>
    </row>
    <row r="745" spans="1:5" ht="13.5" thickBot="1">
      <c r="A745" s="314"/>
      <c r="B745" s="226" t="s">
        <v>113</v>
      </c>
      <c r="C745" s="329">
        <f>SUM(C739:C744)</f>
        <v>30200</v>
      </c>
      <c r="D745" s="329">
        <f>SUM(D739:D744)</f>
        <v>30200</v>
      </c>
      <c r="E745" s="562">
        <f>SUM(D745/C745)</f>
        <v>1</v>
      </c>
    </row>
    <row r="746" spans="1:5" ht="13.5" thickBot="1">
      <c r="A746" s="314"/>
      <c r="B746" s="56" t="s">
        <v>596</v>
      </c>
      <c r="C746" s="283"/>
      <c r="D746" s="283"/>
      <c r="E746" s="562"/>
    </row>
    <row r="747" spans="1:5" ht="13.5" thickBot="1">
      <c r="A747" s="314"/>
      <c r="B747" s="176" t="s">
        <v>573</v>
      </c>
      <c r="C747" s="283"/>
      <c r="D747" s="283"/>
      <c r="E747" s="562"/>
    </row>
    <row r="748" spans="1:5" ht="13.5" thickBot="1">
      <c r="A748" s="314"/>
      <c r="B748" s="684" t="s">
        <v>570</v>
      </c>
      <c r="C748" s="685">
        <f>SUM(C746+C745+C747)</f>
        <v>30200</v>
      </c>
      <c r="D748" s="685">
        <f>SUM(D746+D745+D747)</f>
        <v>30200</v>
      </c>
      <c r="E748" s="562">
        <f>SUM(D748/C748)</f>
        <v>1</v>
      </c>
    </row>
    <row r="749" spans="1:5" ht="13.5" thickBot="1">
      <c r="A749" s="314"/>
      <c r="B749" s="687" t="s">
        <v>576</v>
      </c>
      <c r="C749" s="688"/>
      <c r="D749" s="688"/>
      <c r="E749" s="689"/>
    </row>
    <row r="750" spans="1:5" ht="12.75">
      <c r="A750" s="314"/>
      <c r="B750" s="54" t="s">
        <v>121</v>
      </c>
      <c r="C750" s="281">
        <v>257309</v>
      </c>
      <c r="D750" s="281">
        <v>270616</v>
      </c>
      <c r="E750" s="560">
        <f aca="true" t="shared" si="20" ref="E750:E756">SUM(D750/C750)</f>
        <v>1.0517160301427466</v>
      </c>
    </row>
    <row r="751" spans="1:5" ht="13.5" thickBot="1">
      <c r="A751" s="314"/>
      <c r="B751" s="302" t="s">
        <v>122</v>
      </c>
      <c r="C751" s="325">
        <v>2100</v>
      </c>
      <c r="D751" s="325">
        <v>2100</v>
      </c>
      <c r="E751" s="561">
        <f t="shared" si="20"/>
        <v>1</v>
      </c>
    </row>
    <row r="752" spans="1:5" ht="13.5" thickBot="1">
      <c r="A752" s="314"/>
      <c r="B752" s="690" t="s">
        <v>535</v>
      </c>
      <c r="C752" s="691">
        <f>SUM(C750:C751)</f>
        <v>259409</v>
      </c>
      <c r="D752" s="691">
        <f>SUM(D750:D751)</f>
        <v>272716</v>
      </c>
      <c r="E752" s="562">
        <f t="shared" si="20"/>
        <v>1.0512973721035122</v>
      </c>
    </row>
    <row r="753" spans="1:5" ht="15.75" thickBot="1">
      <c r="A753" s="314"/>
      <c r="B753" s="308" t="s">
        <v>598</v>
      </c>
      <c r="C753" s="330">
        <f>SUM(C748+C749+C752)</f>
        <v>289609</v>
      </c>
      <c r="D753" s="330">
        <f>SUM(D748+D749+D752)</f>
        <v>302916</v>
      </c>
      <c r="E753" s="799">
        <f t="shared" si="20"/>
        <v>1.0459481576884697</v>
      </c>
    </row>
    <row r="754" spans="1:5" ht="12.75">
      <c r="A754" s="313"/>
      <c r="B754" s="303" t="s">
        <v>124</v>
      </c>
      <c r="C754" s="281">
        <v>163436</v>
      </c>
      <c r="D754" s="281">
        <v>171736</v>
      </c>
      <c r="E754" s="560">
        <f t="shared" si="20"/>
        <v>1.0507844049046722</v>
      </c>
    </row>
    <row r="755" spans="1:5" ht="12.75">
      <c r="A755" s="313"/>
      <c r="B755" s="303" t="s">
        <v>125</v>
      </c>
      <c r="C755" s="281">
        <v>42347</v>
      </c>
      <c r="D755" s="281">
        <v>45357</v>
      </c>
      <c r="E755" s="560">
        <f t="shared" si="20"/>
        <v>1.0710794153068695</v>
      </c>
    </row>
    <row r="756" spans="1:5" ht="12.75">
      <c r="A756" s="313"/>
      <c r="B756" s="303" t="s">
        <v>126</v>
      </c>
      <c r="C756" s="281">
        <v>83826</v>
      </c>
      <c r="D756" s="281">
        <v>85823</v>
      </c>
      <c r="E756" s="560">
        <f t="shared" si="20"/>
        <v>1.023823157492902</v>
      </c>
    </row>
    <row r="757" spans="1:5" ht="12.75">
      <c r="A757" s="313"/>
      <c r="B757" s="303" t="s">
        <v>127</v>
      </c>
      <c r="C757" s="281"/>
      <c r="D757" s="281"/>
      <c r="E757" s="560"/>
    </row>
    <row r="758" spans="1:5" ht="13.5" thickBot="1">
      <c r="A758" s="313"/>
      <c r="B758" s="305" t="s">
        <v>128</v>
      </c>
      <c r="C758" s="325"/>
      <c r="D758" s="325"/>
      <c r="E758" s="561"/>
    </row>
    <row r="759" spans="1:5" ht="13.5" thickBot="1">
      <c r="A759" s="313"/>
      <c r="B759" s="304" t="s">
        <v>533</v>
      </c>
      <c r="C759" s="329">
        <f>SUM(C754:C758)</f>
        <v>289609</v>
      </c>
      <c r="D759" s="329">
        <f>SUM(D754:D758)</f>
        <v>302916</v>
      </c>
      <c r="E759" s="562">
        <f>SUM(D759/C759)</f>
        <v>1.0459481576884697</v>
      </c>
    </row>
    <row r="760" spans="1:5" ht="12.75">
      <c r="A760" s="313"/>
      <c r="B760" s="303" t="s">
        <v>129</v>
      </c>
      <c r="C760" s="281"/>
      <c r="D760" s="281"/>
      <c r="E760" s="560"/>
    </row>
    <row r="761" spans="1:5" ht="12.75">
      <c r="A761" s="313"/>
      <c r="B761" s="303" t="s">
        <v>130</v>
      </c>
      <c r="C761" s="281"/>
      <c r="D761" s="281"/>
      <c r="E761" s="560"/>
    </row>
    <row r="762" spans="1:5" ht="13.5" thickBot="1">
      <c r="A762" s="313"/>
      <c r="B762" s="306" t="s">
        <v>136</v>
      </c>
      <c r="C762" s="325"/>
      <c r="D762" s="325"/>
      <c r="E762" s="561"/>
    </row>
    <row r="763" spans="1:5" ht="13.5" thickBot="1">
      <c r="A763" s="313"/>
      <c r="B763" s="307" t="s">
        <v>563</v>
      </c>
      <c r="C763" s="324"/>
      <c r="D763" s="324"/>
      <c r="E763" s="564"/>
    </row>
    <row r="764" spans="1:5" ht="15.75" thickBot="1">
      <c r="A764" s="315"/>
      <c r="B764" s="309" t="s">
        <v>845</v>
      </c>
      <c r="C764" s="330">
        <f>SUM(C759+C763)</f>
        <v>289609</v>
      </c>
      <c r="D764" s="330">
        <f>SUM(D759+D763)</f>
        <v>302916</v>
      </c>
      <c r="E764" s="800">
        <f>SUM(D764/C764)</f>
        <v>1.0459481576884697</v>
      </c>
    </row>
    <row r="765" spans="1:5" ht="15">
      <c r="A765" s="316">
        <v>2875</v>
      </c>
      <c r="B765" s="317" t="s">
        <v>72</v>
      </c>
      <c r="C765" s="281"/>
      <c r="D765" s="281"/>
      <c r="E765" s="560"/>
    </row>
    <row r="766" spans="1:5" ht="12.75">
      <c r="A766" s="314"/>
      <c r="B766" s="54" t="s">
        <v>114</v>
      </c>
      <c r="C766" s="281"/>
      <c r="D766" s="281"/>
      <c r="E766" s="560"/>
    </row>
    <row r="767" spans="1:5" ht="12.75">
      <c r="A767" s="314"/>
      <c r="B767" s="54" t="s">
        <v>115</v>
      </c>
      <c r="C767" s="281">
        <v>2377</v>
      </c>
      <c r="D767" s="281">
        <v>2685</v>
      </c>
      <c r="E767" s="560">
        <f>SUM(D767/C767)</f>
        <v>1.1295750946571308</v>
      </c>
    </row>
    <row r="768" spans="1:5" ht="12.75">
      <c r="A768" s="314"/>
      <c r="B768" s="54" t="s">
        <v>116</v>
      </c>
      <c r="C768" s="281"/>
      <c r="D768" s="281">
        <v>1380</v>
      </c>
      <c r="E768" s="560"/>
    </row>
    <row r="769" spans="1:5" ht="12.75">
      <c r="A769" s="314"/>
      <c r="B769" s="54" t="s">
        <v>118</v>
      </c>
      <c r="C769" s="281">
        <v>47507</v>
      </c>
      <c r="D769" s="281">
        <v>40403</v>
      </c>
      <c r="E769" s="560">
        <f>SUM(D769/C769)</f>
        <v>0.8504641421264235</v>
      </c>
    </row>
    <row r="770" spans="1:5" ht="12.75">
      <c r="A770" s="314"/>
      <c r="B770" s="54" t="s">
        <v>119</v>
      </c>
      <c r="C770" s="281">
        <v>6816</v>
      </c>
      <c r="D770" s="281">
        <v>10244</v>
      </c>
      <c r="E770" s="560">
        <f>SUM(D770/C770)</f>
        <v>1.5029342723004695</v>
      </c>
    </row>
    <row r="771" spans="1:5" ht="13.5" thickBot="1">
      <c r="A771" s="314"/>
      <c r="B771" s="59" t="s">
        <v>120</v>
      </c>
      <c r="C771" s="325"/>
      <c r="D771" s="325"/>
      <c r="E771" s="561"/>
    </row>
    <row r="772" spans="1:5" ht="13.5" thickBot="1">
      <c r="A772" s="314"/>
      <c r="B772" s="226" t="s">
        <v>113</v>
      </c>
      <c r="C772" s="329">
        <f>SUM(C766:C771)</f>
        <v>56700</v>
      </c>
      <c r="D772" s="329">
        <f>SUM(D766:D771)</f>
        <v>54712</v>
      </c>
      <c r="E772" s="562">
        <f>SUM(D772/C772)</f>
        <v>0.9649382716049383</v>
      </c>
    </row>
    <row r="773" spans="1:5" ht="13.5" thickBot="1">
      <c r="A773" s="314"/>
      <c r="B773" s="56" t="s">
        <v>596</v>
      </c>
      <c r="C773" s="283"/>
      <c r="D773" s="283"/>
      <c r="E773" s="562"/>
    </row>
    <row r="774" spans="1:5" ht="13.5" thickBot="1">
      <c r="A774" s="314"/>
      <c r="B774" s="176" t="s">
        <v>573</v>
      </c>
      <c r="C774" s="283"/>
      <c r="D774" s="283"/>
      <c r="E774" s="562"/>
    </row>
    <row r="775" spans="1:5" ht="13.5" thickBot="1">
      <c r="A775" s="314"/>
      <c r="B775" s="684" t="s">
        <v>570</v>
      </c>
      <c r="C775" s="685">
        <f>SUM(C773+C772+C774)</f>
        <v>56700</v>
      </c>
      <c r="D775" s="685">
        <f>SUM(D773+D772+D774)</f>
        <v>54712</v>
      </c>
      <c r="E775" s="562">
        <f>SUM(D775/C775)</f>
        <v>0.9649382716049383</v>
      </c>
    </row>
    <row r="776" spans="1:5" ht="13.5" thickBot="1">
      <c r="A776" s="314"/>
      <c r="B776" s="687" t="s">
        <v>576</v>
      </c>
      <c r="C776" s="688"/>
      <c r="D776" s="688"/>
      <c r="E776" s="689"/>
    </row>
    <row r="777" spans="1:5" ht="12.75">
      <c r="A777" s="314"/>
      <c r="B777" s="54" t="s">
        <v>121</v>
      </c>
      <c r="C777" s="281">
        <v>435053</v>
      </c>
      <c r="D777" s="281">
        <v>453035</v>
      </c>
      <c r="E777" s="560">
        <f>SUM(D777/C777)</f>
        <v>1.0413328950725544</v>
      </c>
    </row>
    <row r="778" spans="1:5" ht="13.5" thickBot="1">
      <c r="A778" s="314"/>
      <c r="B778" s="302" t="s">
        <v>122</v>
      </c>
      <c r="C778" s="325"/>
      <c r="D778" s="325"/>
      <c r="E778" s="561"/>
    </row>
    <row r="779" spans="1:5" ht="13.5" thickBot="1">
      <c r="A779" s="314"/>
      <c r="B779" s="690" t="s">
        <v>535</v>
      </c>
      <c r="C779" s="691">
        <f>SUM(C777:C778)</f>
        <v>435053</v>
      </c>
      <c r="D779" s="691">
        <f>SUM(D777:D778)</f>
        <v>453035</v>
      </c>
      <c r="E779" s="562">
        <f>SUM(D779/C779)</f>
        <v>1.0413328950725544</v>
      </c>
    </row>
    <row r="780" spans="1:5" ht="15.75" thickBot="1">
      <c r="A780" s="314"/>
      <c r="B780" s="308" t="s">
        <v>598</v>
      </c>
      <c r="C780" s="330">
        <f>SUM(C775+C776+C779)</f>
        <v>491753</v>
      </c>
      <c r="D780" s="330">
        <f>SUM(D775+D776+D779)</f>
        <v>507747</v>
      </c>
      <c r="E780" s="800">
        <f>SUM(D780/C780)</f>
        <v>1.0325244584171323</v>
      </c>
    </row>
    <row r="781" spans="1:5" ht="12.75">
      <c r="A781" s="313"/>
      <c r="B781" s="303" t="s">
        <v>124</v>
      </c>
      <c r="C781" s="281">
        <v>263550</v>
      </c>
      <c r="D781" s="281">
        <v>274954</v>
      </c>
      <c r="E781" s="560">
        <f>SUM(D781/C781)</f>
        <v>1.0432707266173402</v>
      </c>
    </row>
    <row r="782" spans="1:5" ht="12.75">
      <c r="A782" s="313"/>
      <c r="B782" s="303" t="s">
        <v>125</v>
      </c>
      <c r="C782" s="281">
        <v>69738</v>
      </c>
      <c r="D782" s="281">
        <v>73044</v>
      </c>
      <c r="E782" s="560">
        <f>SUM(D782/C782)</f>
        <v>1.047406005334251</v>
      </c>
    </row>
    <row r="783" spans="1:5" ht="12.75">
      <c r="A783" s="313"/>
      <c r="B783" s="303" t="s">
        <v>126</v>
      </c>
      <c r="C783" s="281">
        <v>158465</v>
      </c>
      <c r="D783" s="281">
        <v>159749</v>
      </c>
      <c r="E783" s="560">
        <f>SUM(D783/C783)</f>
        <v>1.0081027356198529</v>
      </c>
    </row>
    <row r="784" spans="1:5" ht="12.75">
      <c r="A784" s="313"/>
      <c r="B784" s="303" t="s">
        <v>127</v>
      </c>
      <c r="C784" s="281"/>
      <c r="D784" s="281"/>
      <c r="E784" s="560"/>
    </row>
    <row r="785" spans="1:5" ht="13.5" thickBot="1">
      <c r="A785" s="313"/>
      <c r="B785" s="305" t="s">
        <v>128</v>
      </c>
      <c r="C785" s="325"/>
      <c r="D785" s="325"/>
      <c r="E785" s="561"/>
    </row>
    <row r="786" spans="1:5" ht="13.5" thickBot="1">
      <c r="A786" s="313"/>
      <c r="B786" s="304" t="s">
        <v>533</v>
      </c>
      <c r="C786" s="329">
        <f>SUM(C781:C785)</f>
        <v>491753</v>
      </c>
      <c r="D786" s="329">
        <f>SUM(D781:D785)</f>
        <v>507747</v>
      </c>
      <c r="E786" s="562">
        <f>SUM(D786/C786)</f>
        <v>1.0325244584171323</v>
      </c>
    </row>
    <row r="787" spans="1:5" ht="12.75">
      <c r="A787" s="313"/>
      <c r="B787" s="303" t="s">
        <v>129</v>
      </c>
      <c r="C787" s="281"/>
      <c r="D787" s="281"/>
      <c r="E787" s="559"/>
    </row>
    <row r="788" spans="1:5" ht="12.75">
      <c r="A788" s="313"/>
      <c r="B788" s="303" t="s">
        <v>130</v>
      </c>
      <c r="C788" s="281"/>
      <c r="D788" s="281"/>
      <c r="E788" s="559"/>
    </row>
    <row r="789" spans="1:5" ht="13.5" thickBot="1">
      <c r="A789" s="313"/>
      <c r="B789" s="306" t="s">
        <v>136</v>
      </c>
      <c r="C789" s="325"/>
      <c r="D789" s="325"/>
      <c r="E789" s="565"/>
    </row>
    <row r="790" spans="1:5" ht="13.5" thickBot="1">
      <c r="A790" s="313"/>
      <c r="B790" s="307" t="s">
        <v>563</v>
      </c>
      <c r="C790" s="324"/>
      <c r="D790" s="324"/>
      <c r="E790" s="565"/>
    </row>
    <row r="791" spans="1:5" ht="15.75" thickBot="1">
      <c r="A791" s="315"/>
      <c r="B791" s="309" t="s">
        <v>845</v>
      </c>
      <c r="C791" s="330">
        <f>SUM(C786+C790)</f>
        <v>491753</v>
      </c>
      <c r="D791" s="330">
        <f>SUM(D786+D790)</f>
        <v>507747</v>
      </c>
      <c r="E791" s="799">
        <f>SUM(D791/C791)</f>
        <v>1.0325244584171323</v>
      </c>
    </row>
    <row r="792" spans="1:5" ht="15">
      <c r="A792" s="322">
        <v>2898</v>
      </c>
      <c r="B792" s="318" t="s">
        <v>162</v>
      </c>
      <c r="C792" s="327"/>
      <c r="D792" s="327"/>
      <c r="E792" s="559"/>
    </row>
    <row r="793" spans="1:5" ht="12.75">
      <c r="A793" s="314"/>
      <c r="B793" s="54" t="s">
        <v>114</v>
      </c>
      <c r="C793" s="327">
        <f aca="true" t="shared" si="21" ref="C793:D798">SUM(C766+C739)</f>
        <v>5000</v>
      </c>
      <c r="D793" s="327">
        <f t="shared" si="21"/>
        <v>5000</v>
      </c>
      <c r="E793" s="559">
        <f>SUM(D793/C793)</f>
        <v>1</v>
      </c>
    </row>
    <row r="794" spans="1:5" ht="12.75">
      <c r="A794" s="314"/>
      <c r="B794" s="54" t="s">
        <v>115</v>
      </c>
      <c r="C794" s="327">
        <f t="shared" si="21"/>
        <v>5477</v>
      </c>
      <c r="D794" s="327">
        <f t="shared" si="21"/>
        <v>5785</v>
      </c>
      <c r="E794" s="559">
        <f>SUM(D794/C794)</f>
        <v>1.0562351652364432</v>
      </c>
    </row>
    <row r="795" spans="1:5" ht="12.75">
      <c r="A795" s="314"/>
      <c r="B795" s="54" t="s">
        <v>116</v>
      </c>
      <c r="C795" s="327">
        <f t="shared" si="21"/>
        <v>0</v>
      </c>
      <c r="D795" s="327">
        <f t="shared" si="21"/>
        <v>1380</v>
      </c>
      <c r="E795" s="559"/>
    </row>
    <row r="796" spans="1:5" ht="12.75">
      <c r="A796" s="314"/>
      <c r="B796" s="54" t="s">
        <v>118</v>
      </c>
      <c r="C796" s="327">
        <f t="shared" si="21"/>
        <v>64507</v>
      </c>
      <c r="D796" s="327">
        <f t="shared" si="21"/>
        <v>57403</v>
      </c>
      <c r="E796" s="559">
        <f>SUM(D796/C796)</f>
        <v>0.889872416946998</v>
      </c>
    </row>
    <row r="797" spans="1:5" ht="12.75">
      <c r="A797" s="314"/>
      <c r="B797" s="54" t="s">
        <v>119</v>
      </c>
      <c r="C797" s="327">
        <f t="shared" si="21"/>
        <v>11916</v>
      </c>
      <c r="D797" s="327">
        <f t="shared" si="21"/>
        <v>15344</v>
      </c>
      <c r="E797" s="559">
        <f>SUM(D797/C797)</f>
        <v>1.2876804296743873</v>
      </c>
    </row>
    <row r="798" spans="1:5" ht="13.5" thickBot="1">
      <c r="A798" s="314"/>
      <c r="B798" s="59" t="s">
        <v>120</v>
      </c>
      <c r="C798" s="328">
        <f t="shared" si="21"/>
        <v>0</v>
      </c>
      <c r="D798" s="328">
        <f t="shared" si="21"/>
        <v>0</v>
      </c>
      <c r="E798" s="565"/>
    </row>
    <row r="799" spans="1:5" ht="13.5" thickBot="1">
      <c r="A799" s="314"/>
      <c r="B799" s="226" t="s">
        <v>113</v>
      </c>
      <c r="C799" s="333">
        <f>SUM(C793:C798)</f>
        <v>86900</v>
      </c>
      <c r="D799" s="333">
        <f>SUM(D793:D798)</f>
        <v>84912</v>
      </c>
      <c r="E799" s="562">
        <f>SUM(D799/C799)</f>
        <v>0.9771231300345224</v>
      </c>
    </row>
    <row r="800" spans="1:5" ht="13.5" thickBot="1">
      <c r="A800" s="314"/>
      <c r="B800" s="56" t="s">
        <v>596</v>
      </c>
      <c r="C800" s="283"/>
      <c r="D800" s="283"/>
      <c r="E800" s="562"/>
    </row>
    <row r="801" spans="1:5" ht="13.5" thickBot="1">
      <c r="A801" s="314"/>
      <c r="B801" s="176" t="s">
        <v>573</v>
      </c>
      <c r="C801" s="283"/>
      <c r="D801" s="283"/>
      <c r="E801" s="562"/>
    </row>
    <row r="802" spans="1:5" ht="13.5" thickBot="1">
      <c r="A802" s="314"/>
      <c r="B802" s="684" t="s">
        <v>570</v>
      </c>
      <c r="C802" s="685">
        <f>SUM(C800+C799+C801)</f>
        <v>86900</v>
      </c>
      <c r="D802" s="685">
        <f>SUM(D800+D799+D801)</f>
        <v>84912</v>
      </c>
      <c r="E802" s="562">
        <f>SUM(D802/C802)</f>
        <v>0.9771231300345224</v>
      </c>
    </row>
    <row r="803" spans="1:5" ht="13.5" thickBot="1">
      <c r="A803" s="314"/>
      <c r="B803" s="687" t="s">
        <v>576</v>
      </c>
      <c r="C803" s="688"/>
      <c r="D803" s="688"/>
      <c r="E803" s="689"/>
    </row>
    <row r="804" spans="1:5" ht="12.75">
      <c r="A804" s="314"/>
      <c r="B804" s="54" t="s">
        <v>121</v>
      </c>
      <c r="C804" s="281">
        <f>SUM(C777+C750)</f>
        <v>692362</v>
      </c>
      <c r="D804" s="281">
        <f>SUM(D777+D750)</f>
        <v>723651</v>
      </c>
      <c r="E804" s="560"/>
    </row>
    <row r="805" spans="1:5" ht="13.5" thickBot="1">
      <c r="A805" s="314"/>
      <c r="B805" s="302" t="s">
        <v>122</v>
      </c>
      <c r="C805" s="325">
        <f>SUM(C778+C751)</f>
        <v>2100</v>
      </c>
      <c r="D805" s="325">
        <f>SUM(D778+D751)</f>
        <v>2100</v>
      </c>
      <c r="E805" s="561"/>
    </row>
    <row r="806" spans="1:5" ht="13.5" thickBot="1">
      <c r="A806" s="314"/>
      <c r="B806" s="690" t="s">
        <v>535</v>
      </c>
      <c r="C806" s="691">
        <f>SUM(C804:C805)</f>
        <v>694462</v>
      </c>
      <c r="D806" s="691">
        <f>SUM(D804:D805)</f>
        <v>725751</v>
      </c>
      <c r="E806" s="562">
        <f>SUM(D806/C806)</f>
        <v>1.045055021009069</v>
      </c>
    </row>
    <row r="807" spans="1:5" ht="15.75" thickBot="1">
      <c r="A807" s="314"/>
      <c r="B807" s="308" t="s">
        <v>598</v>
      </c>
      <c r="C807" s="330">
        <f>SUM(C802+C803+C806)</f>
        <v>781362</v>
      </c>
      <c r="D807" s="330">
        <f>SUM(D802+D803+D806)</f>
        <v>810663</v>
      </c>
      <c r="E807" s="799">
        <f>SUM(D807/C807)</f>
        <v>1.0374999040137607</v>
      </c>
    </row>
    <row r="808" spans="1:5" ht="12.75">
      <c r="A808" s="313"/>
      <c r="B808" s="303" t="s">
        <v>124</v>
      </c>
      <c r="C808" s="327">
        <f aca="true" t="shared" si="22" ref="C808:D812">SUM(C781+C754)</f>
        <v>426986</v>
      </c>
      <c r="D808" s="327">
        <f t="shared" si="22"/>
        <v>446690</v>
      </c>
      <c r="E808" s="560">
        <f>SUM(D808/C808)</f>
        <v>1.046146712070185</v>
      </c>
    </row>
    <row r="809" spans="1:5" ht="12.75">
      <c r="A809" s="313"/>
      <c r="B809" s="303" t="s">
        <v>125</v>
      </c>
      <c r="C809" s="327">
        <f t="shared" si="22"/>
        <v>112085</v>
      </c>
      <c r="D809" s="327">
        <f t="shared" si="22"/>
        <v>118401</v>
      </c>
      <c r="E809" s="560">
        <f>SUM(D809/C809)</f>
        <v>1.0563500914484543</v>
      </c>
    </row>
    <row r="810" spans="1:5" ht="12.75">
      <c r="A810" s="313"/>
      <c r="B810" s="303" t="s">
        <v>126</v>
      </c>
      <c r="C810" s="327">
        <f t="shared" si="22"/>
        <v>242291</v>
      </c>
      <c r="D810" s="327">
        <f t="shared" si="22"/>
        <v>245572</v>
      </c>
      <c r="E810" s="560">
        <f>SUM(D810/C810)</f>
        <v>1.0135415677841935</v>
      </c>
    </row>
    <row r="811" spans="1:5" ht="12.75">
      <c r="A811" s="313"/>
      <c r="B811" s="303" t="s">
        <v>127</v>
      </c>
      <c r="C811" s="327">
        <f t="shared" si="22"/>
        <v>0</v>
      </c>
      <c r="D811" s="327">
        <f t="shared" si="22"/>
        <v>0</v>
      </c>
      <c r="E811" s="560"/>
    </row>
    <row r="812" spans="1:5" ht="13.5" thickBot="1">
      <c r="A812" s="313"/>
      <c r="B812" s="305" t="s">
        <v>128</v>
      </c>
      <c r="C812" s="328">
        <f t="shared" si="22"/>
        <v>0</v>
      </c>
      <c r="D812" s="328">
        <f t="shared" si="22"/>
        <v>0</v>
      </c>
      <c r="E812" s="561"/>
    </row>
    <row r="813" spans="1:5" ht="13.5" thickBot="1">
      <c r="A813" s="313"/>
      <c r="B813" s="304" t="s">
        <v>533</v>
      </c>
      <c r="C813" s="333">
        <f>SUM(C808:C812)</f>
        <v>781362</v>
      </c>
      <c r="D813" s="333">
        <f>SUM(D808:D812)</f>
        <v>810663</v>
      </c>
      <c r="E813" s="562">
        <f>SUM(D813/C813)</f>
        <v>1.0374999040137607</v>
      </c>
    </row>
    <row r="814" spans="1:5" ht="12.75">
      <c r="A814" s="313"/>
      <c r="B814" s="303" t="s">
        <v>129</v>
      </c>
      <c r="C814" s="327">
        <f aca="true" t="shared" si="23" ref="C814:D816">SUM(C787+C760)</f>
        <v>0</v>
      </c>
      <c r="D814" s="327">
        <f t="shared" si="23"/>
        <v>0</v>
      </c>
      <c r="E814" s="559"/>
    </row>
    <row r="815" spans="1:5" ht="12.75">
      <c r="A815" s="313"/>
      <c r="B815" s="303" t="s">
        <v>130</v>
      </c>
      <c r="C815" s="327">
        <f t="shared" si="23"/>
        <v>0</v>
      </c>
      <c r="D815" s="327">
        <f t="shared" si="23"/>
        <v>0</v>
      </c>
      <c r="E815" s="559"/>
    </row>
    <row r="816" spans="1:5" ht="13.5" thickBot="1">
      <c r="A816" s="313"/>
      <c r="B816" s="306" t="s">
        <v>136</v>
      </c>
      <c r="C816" s="328">
        <f t="shared" si="23"/>
        <v>0</v>
      </c>
      <c r="D816" s="328">
        <f t="shared" si="23"/>
        <v>0</v>
      </c>
      <c r="E816" s="565"/>
    </row>
    <row r="817" spans="1:5" ht="13.5" thickBot="1">
      <c r="A817" s="313"/>
      <c r="B817" s="307" t="s">
        <v>563</v>
      </c>
      <c r="C817" s="332">
        <f>SUM(C814:C816)</f>
        <v>0</v>
      </c>
      <c r="D817" s="332">
        <f>SUM(D814:D816)</f>
        <v>0</v>
      </c>
      <c r="E817" s="565"/>
    </row>
    <row r="818" spans="1:5" ht="15.75" thickBot="1">
      <c r="A818" s="315"/>
      <c r="B818" s="309" t="s">
        <v>845</v>
      </c>
      <c r="C818" s="335">
        <f>SUM(C791+C764)</f>
        <v>781362</v>
      </c>
      <c r="D818" s="335">
        <f>SUM(D791+D764)</f>
        <v>810663</v>
      </c>
      <c r="E818" s="800">
        <f>SUM(D818/C818)</f>
        <v>1.0374999040137607</v>
      </c>
    </row>
    <row r="819" spans="1:5" ht="15">
      <c r="A819" s="316">
        <v>2985</v>
      </c>
      <c r="B819" s="317" t="s">
        <v>163</v>
      </c>
      <c r="C819" s="281"/>
      <c r="D819" s="281"/>
      <c r="E819" s="560"/>
    </row>
    <row r="820" spans="1:5" ht="12.75">
      <c r="A820" s="314"/>
      <c r="B820" s="54" t="s">
        <v>114</v>
      </c>
      <c r="C820" s="281">
        <v>36000</v>
      </c>
      <c r="D820" s="281">
        <v>40000</v>
      </c>
      <c r="E820" s="560">
        <f>SUM(D820/C820)</f>
        <v>1.1111111111111112</v>
      </c>
    </row>
    <row r="821" spans="1:5" ht="12.75">
      <c r="A821" s="314"/>
      <c r="B821" s="54" t="s">
        <v>115</v>
      </c>
      <c r="C821" s="281"/>
      <c r="D821" s="281"/>
      <c r="E821" s="560"/>
    </row>
    <row r="822" spans="1:5" ht="12.75">
      <c r="A822" s="314"/>
      <c r="B822" s="54" t="s">
        <v>116</v>
      </c>
      <c r="C822" s="281">
        <v>19000</v>
      </c>
      <c r="D822" s="281">
        <v>20000</v>
      </c>
      <c r="E822" s="560">
        <f>SUM(D822/C822)</f>
        <v>1.0526315789473684</v>
      </c>
    </row>
    <row r="823" spans="1:5" ht="12.75">
      <c r="A823" s="314"/>
      <c r="B823" s="54" t="s">
        <v>118</v>
      </c>
      <c r="C823" s="281"/>
      <c r="D823" s="281"/>
      <c r="E823" s="560"/>
    </row>
    <row r="824" spans="1:5" ht="12.75">
      <c r="A824" s="314"/>
      <c r="B824" s="54" t="s">
        <v>119</v>
      </c>
      <c r="C824" s="281">
        <v>15000</v>
      </c>
      <c r="D824" s="281">
        <v>15000</v>
      </c>
      <c r="E824" s="560">
        <f>SUM(D824/C824)</f>
        <v>1</v>
      </c>
    </row>
    <row r="825" spans="1:5" ht="13.5" thickBot="1">
      <c r="A825" s="314"/>
      <c r="B825" s="59" t="s">
        <v>120</v>
      </c>
      <c r="C825" s="325"/>
      <c r="D825" s="325"/>
      <c r="E825" s="561"/>
    </row>
    <row r="826" spans="1:5" ht="13.5" thickBot="1">
      <c r="A826" s="314"/>
      <c r="B826" s="226" t="s">
        <v>113</v>
      </c>
      <c r="C826" s="329">
        <f>SUM(C820:C825)</f>
        <v>70000</v>
      </c>
      <c r="D826" s="329">
        <f>SUM(D820:D825)</f>
        <v>75000</v>
      </c>
      <c r="E826" s="563">
        <f>SUM(D826/C826)</f>
        <v>1.0714285714285714</v>
      </c>
    </row>
    <row r="827" spans="1:5" ht="13.5" thickBot="1">
      <c r="A827" s="314"/>
      <c r="B827" s="56" t="s">
        <v>596</v>
      </c>
      <c r="C827" s="283"/>
      <c r="D827" s="283"/>
      <c r="E827" s="562"/>
    </row>
    <row r="828" spans="1:5" ht="13.5" thickBot="1">
      <c r="A828" s="314"/>
      <c r="B828" s="176" t="s">
        <v>573</v>
      </c>
      <c r="C828" s="283"/>
      <c r="D828" s="283"/>
      <c r="E828" s="562"/>
    </row>
    <row r="829" spans="1:5" ht="13.5" thickBot="1">
      <c r="A829" s="314"/>
      <c r="B829" s="684" t="s">
        <v>570</v>
      </c>
      <c r="C829" s="685">
        <f>SUM(C827+C826+C828)</f>
        <v>70000</v>
      </c>
      <c r="D829" s="685">
        <f>SUM(D827+D826+D828)</f>
        <v>75000</v>
      </c>
      <c r="E829" s="563">
        <f>SUM(D829/C829)</f>
        <v>1.0714285714285714</v>
      </c>
    </row>
    <row r="830" spans="1:5" ht="13.5" thickBot="1">
      <c r="A830" s="314"/>
      <c r="B830" s="687" t="s">
        <v>576</v>
      </c>
      <c r="C830" s="688"/>
      <c r="D830" s="688"/>
      <c r="E830" s="689"/>
    </row>
    <row r="831" spans="1:5" ht="12.75">
      <c r="A831" s="314"/>
      <c r="B831" s="54" t="s">
        <v>121</v>
      </c>
      <c r="C831" s="281">
        <v>169487</v>
      </c>
      <c r="D831" s="281">
        <v>321891</v>
      </c>
      <c r="E831" s="560">
        <f>SUM(D831/C831)</f>
        <v>1.8992076088431562</v>
      </c>
    </row>
    <row r="832" spans="1:5" ht="12.75">
      <c r="A832" s="314"/>
      <c r="B832" s="57" t="s">
        <v>122</v>
      </c>
      <c r="C832" s="281"/>
      <c r="D832" s="281"/>
      <c r="E832" s="560"/>
    </row>
    <row r="833" spans="1:5" ht="13.5" thickBot="1">
      <c r="A833" s="314"/>
      <c r="B833" s="302" t="s">
        <v>123</v>
      </c>
      <c r="C833" s="325">
        <v>47100</v>
      </c>
      <c r="D833" s="325"/>
      <c r="E833" s="560"/>
    </row>
    <row r="834" spans="1:5" ht="13.5" thickBot="1">
      <c r="A834" s="314"/>
      <c r="B834" s="690" t="s">
        <v>535</v>
      </c>
      <c r="C834" s="691">
        <f>SUM(C831:C833)</f>
        <v>216587</v>
      </c>
      <c r="D834" s="691">
        <f>SUM(D831:D833)</f>
        <v>321891</v>
      </c>
      <c r="E834" s="563">
        <f>SUM(D834/C834)</f>
        <v>1.4861972325208808</v>
      </c>
    </row>
    <row r="835" spans="1:5" ht="15.75" thickBot="1">
      <c r="A835" s="314"/>
      <c r="B835" s="308" t="s">
        <v>598</v>
      </c>
      <c r="C835" s="330">
        <f>SUM(C829+C830+C834)</f>
        <v>286587</v>
      </c>
      <c r="D835" s="330">
        <f>SUM(D829+D830+D834)</f>
        <v>396891</v>
      </c>
      <c r="E835" s="800">
        <f>SUM(D835/C835)</f>
        <v>1.3848883585089344</v>
      </c>
    </row>
    <row r="836" spans="1:6" ht="12.75">
      <c r="A836" s="313"/>
      <c r="B836" s="303" t="s">
        <v>124</v>
      </c>
      <c r="C836" s="281">
        <v>120582</v>
      </c>
      <c r="D836" s="281">
        <v>127452</v>
      </c>
      <c r="E836" s="569">
        <f>SUM(D836/C836)</f>
        <v>1.056973677663333</v>
      </c>
      <c r="F836" s="558"/>
    </row>
    <row r="837" spans="1:6" ht="12.75">
      <c r="A837" s="313"/>
      <c r="B837" s="303" t="s">
        <v>125</v>
      </c>
      <c r="C837" s="281">
        <v>31905</v>
      </c>
      <c r="D837" s="281">
        <v>33272</v>
      </c>
      <c r="E837" s="569">
        <f>SUM(D837/C837)</f>
        <v>1.042845948910829</v>
      </c>
      <c r="F837" s="558"/>
    </row>
    <row r="838" spans="1:6" ht="12.75">
      <c r="A838" s="313"/>
      <c r="B838" s="303" t="s">
        <v>126</v>
      </c>
      <c r="C838" s="281">
        <v>134100</v>
      </c>
      <c r="D838" s="281">
        <v>236167</v>
      </c>
      <c r="E838" s="569">
        <f>SUM(D838/C838)</f>
        <v>1.7611260253542134</v>
      </c>
      <c r="F838" s="558"/>
    </row>
    <row r="839" spans="1:6" ht="12.75">
      <c r="A839" s="313"/>
      <c r="B839" s="303" t="s">
        <v>127</v>
      </c>
      <c r="C839" s="281"/>
      <c r="D839" s="281"/>
      <c r="E839" s="566"/>
      <c r="F839" s="558"/>
    </row>
    <row r="840" spans="1:6" ht="13.5" thickBot="1">
      <c r="A840" s="313"/>
      <c r="B840" s="305" t="s">
        <v>128</v>
      </c>
      <c r="C840" s="325"/>
      <c r="D840" s="325"/>
      <c r="E840" s="568"/>
      <c r="F840" s="558"/>
    </row>
    <row r="841" spans="1:6" ht="13.5" thickBot="1">
      <c r="A841" s="313"/>
      <c r="B841" s="304" t="s">
        <v>533</v>
      </c>
      <c r="C841" s="329">
        <f>SUM(C836:C840)</f>
        <v>286587</v>
      </c>
      <c r="D841" s="329">
        <f>SUM(D836:D840)</f>
        <v>396891</v>
      </c>
      <c r="E841" s="567">
        <f>SUM(D841/C841)</f>
        <v>1.3848883585089344</v>
      </c>
      <c r="F841" s="570"/>
    </row>
    <row r="842" spans="1:6" ht="12.75">
      <c r="A842" s="313"/>
      <c r="B842" s="303" t="s">
        <v>129</v>
      </c>
      <c r="C842" s="281"/>
      <c r="D842" s="281"/>
      <c r="E842" s="566"/>
      <c r="F842" s="558"/>
    </row>
    <row r="843" spans="1:6" ht="12.75">
      <c r="A843" s="313"/>
      <c r="B843" s="303" t="s">
        <v>130</v>
      </c>
      <c r="C843" s="281"/>
      <c r="D843" s="281"/>
      <c r="E843" s="566"/>
      <c r="F843" s="558"/>
    </row>
    <row r="844" spans="1:6" ht="13.5" thickBot="1">
      <c r="A844" s="313"/>
      <c r="B844" s="306" t="s">
        <v>136</v>
      </c>
      <c r="C844" s="325"/>
      <c r="D844" s="325"/>
      <c r="E844" s="568"/>
      <c r="F844" s="558"/>
    </row>
    <row r="845" spans="1:6" ht="13.5" thickBot="1">
      <c r="A845" s="313"/>
      <c r="B845" s="307" t="s">
        <v>563</v>
      </c>
      <c r="C845" s="324"/>
      <c r="D845" s="324"/>
      <c r="E845" s="568"/>
      <c r="F845" s="558"/>
    </row>
    <row r="846" spans="1:6" ht="15.75" thickBot="1">
      <c r="A846" s="315"/>
      <c r="B846" s="309" t="s">
        <v>845</v>
      </c>
      <c r="C846" s="330">
        <f>SUM(C841+C845)</f>
        <v>286587</v>
      </c>
      <c r="D846" s="330">
        <f>SUM(D841+D845)</f>
        <v>396891</v>
      </c>
      <c r="E846" s="800">
        <f>SUM(D846/C846)</f>
        <v>1.3848883585089344</v>
      </c>
      <c r="F846" s="570"/>
    </row>
    <row r="847" spans="1:6" ht="15">
      <c r="A847" s="322">
        <v>2991</v>
      </c>
      <c r="B847" s="317" t="s">
        <v>32</v>
      </c>
      <c r="C847" s="327"/>
      <c r="D847" s="327"/>
      <c r="E847" s="569"/>
      <c r="F847" s="558"/>
    </row>
    <row r="848" spans="1:6" ht="12.75">
      <c r="A848" s="314"/>
      <c r="B848" s="54" t="s">
        <v>114</v>
      </c>
      <c r="C848" s="327">
        <f aca="true" t="shared" si="24" ref="C848:D853">SUM(C820+C793+C712)</f>
        <v>62720</v>
      </c>
      <c r="D848" s="327">
        <f t="shared" si="24"/>
        <v>54260</v>
      </c>
      <c r="E848" s="560">
        <f aca="true" t="shared" si="25" ref="E848:E874">SUM(D848/C848)</f>
        <v>0.8651147959183674</v>
      </c>
      <c r="F848" s="571"/>
    </row>
    <row r="849" spans="1:6" ht="12.75">
      <c r="A849" s="314"/>
      <c r="B849" s="54" t="s">
        <v>115</v>
      </c>
      <c r="C849" s="327">
        <f t="shared" si="24"/>
        <v>36108</v>
      </c>
      <c r="D849" s="327">
        <f t="shared" si="24"/>
        <v>11879</v>
      </c>
      <c r="E849" s="560">
        <f t="shared" si="25"/>
        <v>0.32898526642295334</v>
      </c>
      <c r="F849" s="571"/>
    </row>
    <row r="850" spans="1:6" ht="12.75">
      <c r="A850" s="314"/>
      <c r="B850" s="54" t="s">
        <v>116</v>
      </c>
      <c r="C850" s="327">
        <f t="shared" si="24"/>
        <v>35332</v>
      </c>
      <c r="D850" s="327">
        <f t="shared" si="24"/>
        <v>41406</v>
      </c>
      <c r="E850" s="560">
        <f t="shared" si="25"/>
        <v>1.1719121476282124</v>
      </c>
      <c r="F850" s="571"/>
    </row>
    <row r="851" spans="1:6" ht="12.75">
      <c r="A851" s="314"/>
      <c r="B851" s="54" t="s">
        <v>118</v>
      </c>
      <c r="C851" s="327">
        <f t="shared" si="24"/>
        <v>262093</v>
      </c>
      <c r="D851" s="327">
        <f t="shared" si="24"/>
        <v>207659</v>
      </c>
      <c r="E851" s="560">
        <f t="shared" si="25"/>
        <v>0.7923103631153827</v>
      </c>
      <c r="F851" s="571"/>
    </row>
    <row r="852" spans="1:6" ht="12.75">
      <c r="A852" s="314"/>
      <c r="B852" s="54" t="s">
        <v>119</v>
      </c>
      <c r="C852" s="327">
        <f t="shared" si="24"/>
        <v>76523</v>
      </c>
      <c r="D852" s="327">
        <f t="shared" si="24"/>
        <v>75191</v>
      </c>
      <c r="E852" s="560">
        <f t="shared" si="25"/>
        <v>0.9825934686303465</v>
      </c>
      <c r="F852" s="571"/>
    </row>
    <row r="853" spans="1:6" ht="13.5" thickBot="1">
      <c r="A853" s="314"/>
      <c r="B853" s="59" t="s">
        <v>120</v>
      </c>
      <c r="C853" s="328">
        <f t="shared" si="24"/>
        <v>0</v>
      </c>
      <c r="D853" s="328">
        <f t="shared" si="24"/>
        <v>0</v>
      </c>
      <c r="E853" s="561"/>
      <c r="F853" s="571"/>
    </row>
    <row r="854" spans="1:6" ht="13.5" thickBot="1">
      <c r="A854" s="314"/>
      <c r="B854" s="226" t="s">
        <v>113</v>
      </c>
      <c r="C854" s="332">
        <f>SUM(C848:C853)</f>
        <v>472776</v>
      </c>
      <c r="D854" s="332">
        <f>SUM(D848:D853)</f>
        <v>390395</v>
      </c>
      <c r="E854" s="563">
        <f t="shared" si="25"/>
        <v>0.8257504611063168</v>
      </c>
      <c r="F854" s="572"/>
    </row>
    <row r="855" spans="1:6" ht="13.5" thickBot="1">
      <c r="A855" s="314"/>
      <c r="B855" s="56" t="s">
        <v>596</v>
      </c>
      <c r="C855" s="283"/>
      <c r="D855" s="283"/>
      <c r="E855" s="562"/>
      <c r="F855" s="572"/>
    </row>
    <row r="856" spans="1:6" ht="13.5" thickBot="1">
      <c r="A856" s="314"/>
      <c r="B856" s="176" t="s">
        <v>573</v>
      </c>
      <c r="C856" s="283"/>
      <c r="D856" s="283"/>
      <c r="E856" s="562"/>
      <c r="F856" s="572"/>
    </row>
    <row r="857" spans="1:6" ht="13.5" thickBot="1">
      <c r="A857" s="314"/>
      <c r="B857" s="684" t="s">
        <v>570</v>
      </c>
      <c r="C857" s="685">
        <f>SUM(C855+C854+C856)</f>
        <v>472776</v>
      </c>
      <c r="D857" s="685">
        <f>SUM(D855+D854+D856)</f>
        <v>390395</v>
      </c>
      <c r="E857" s="563">
        <f t="shared" si="25"/>
        <v>0.8257504611063168</v>
      </c>
      <c r="F857" s="572"/>
    </row>
    <row r="858" spans="1:6" ht="13.5" thickBot="1">
      <c r="A858" s="314"/>
      <c r="B858" s="687" t="s">
        <v>576</v>
      </c>
      <c r="C858" s="688"/>
      <c r="D858" s="688"/>
      <c r="E858" s="689"/>
      <c r="F858" s="572"/>
    </row>
    <row r="859" spans="1:6" ht="12.75">
      <c r="A859" s="314"/>
      <c r="B859" s="54" t="s">
        <v>121</v>
      </c>
      <c r="C859" s="281">
        <f>SUM(C831+C804+C723)</f>
        <v>4515830</v>
      </c>
      <c r="D859" s="281">
        <f>SUM(D831+D804+D723)</f>
        <v>2911182</v>
      </c>
      <c r="E859" s="560">
        <f t="shared" si="25"/>
        <v>0.644661557233111</v>
      </c>
      <c r="F859" s="572"/>
    </row>
    <row r="860" spans="1:6" ht="12.75">
      <c r="A860" s="314"/>
      <c r="B860" s="57" t="s">
        <v>122</v>
      </c>
      <c r="C860" s="281">
        <f>SUM(C832+C805+C724)</f>
        <v>229992</v>
      </c>
      <c r="D860" s="281">
        <f>SUM(D832+D805+D724)</f>
        <v>212923</v>
      </c>
      <c r="E860" s="560">
        <f t="shared" si="25"/>
        <v>0.9257843751086995</v>
      </c>
      <c r="F860" s="572"/>
    </row>
    <row r="861" spans="1:6" ht="13.5" thickBot="1">
      <c r="A861" s="314"/>
      <c r="B861" s="302" t="s">
        <v>123</v>
      </c>
      <c r="C861" s="325">
        <f>SUM(C833)</f>
        <v>47100</v>
      </c>
      <c r="D861" s="325"/>
      <c r="E861" s="561"/>
      <c r="F861" s="572"/>
    </row>
    <row r="862" spans="1:6" ht="13.5" thickBot="1">
      <c r="A862" s="314"/>
      <c r="B862" s="690" t="s">
        <v>535</v>
      </c>
      <c r="C862" s="283">
        <f>SUM(C859:C861)</f>
        <v>4792922</v>
      </c>
      <c r="D862" s="283">
        <f>SUM(D859:D861)</f>
        <v>3124105</v>
      </c>
      <c r="E862" s="563">
        <f t="shared" si="25"/>
        <v>0.6518163658828581</v>
      </c>
      <c r="F862" s="572"/>
    </row>
    <row r="863" spans="1:6" ht="15.75" thickBot="1">
      <c r="A863" s="314"/>
      <c r="B863" s="308" t="s">
        <v>598</v>
      </c>
      <c r="C863" s="691">
        <f>SUM(C857+C862)</f>
        <v>5265698</v>
      </c>
      <c r="D863" s="691">
        <f>SUM(D857+D862)</f>
        <v>3514500</v>
      </c>
      <c r="E863" s="563">
        <f t="shared" si="25"/>
        <v>0.6674328835417451</v>
      </c>
      <c r="F863" s="572"/>
    </row>
    <row r="864" spans="1:6" ht="12.75">
      <c r="A864" s="313"/>
      <c r="B864" s="303" t="s">
        <v>124</v>
      </c>
      <c r="C864" s="327">
        <f aca="true" t="shared" si="26" ref="C864:D868">SUM(C836+C808+C727)</f>
        <v>2960979</v>
      </c>
      <c r="D864" s="327">
        <f t="shared" si="26"/>
        <v>1464592</v>
      </c>
      <c r="E864" s="560">
        <f t="shared" si="25"/>
        <v>0.49463099873386474</v>
      </c>
      <c r="F864" s="571"/>
    </row>
    <row r="865" spans="1:6" ht="12.75">
      <c r="A865" s="313"/>
      <c r="B865" s="303" t="s">
        <v>125</v>
      </c>
      <c r="C865" s="327">
        <f t="shared" si="26"/>
        <v>776566</v>
      </c>
      <c r="D865" s="327">
        <f t="shared" si="26"/>
        <v>385319</v>
      </c>
      <c r="E865" s="560">
        <f t="shared" si="25"/>
        <v>0.49618319627694235</v>
      </c>
      <c r="F865" s="571"/>
    </row>
    <row r="866" spans="1:6" ht="12.75">
      <c r="A866" s="313"/>
      <c r="B866" s="303" t="s">
        <v>126</v>
      </c>
      <c r="C866" s="327">
        <f t="shared" si="26"/>
        <v>1526364</v>
      </c>
      <c r="D866" s="327">
        <f t="shared" si="26"/>
        <v>1664589</v>
      </c>
      <c r="E866" s="560">
        <f t="shared" si="25"/>
        <v>1.0905583465018829</v>
      </c>
      <c r="F866" s="571"/>
    </row>
    <row r="867" spans="1:6" ht="12.75">
      <c r="A867" s="313"/>
      <c r="B867" s="303" t="s">
        <v>127</v>
      </c>
      <c r="C867" s="327">
        <f t="shared" si="26"/>
        <v>0</v>
      </c>
      <c r="D867" s="327">
        <f t="shared" si="26"/>
        <v>0</v>
      </c>
      <c r="E867" s="560"/>
      <c r="F867" s="571"/>
    </row>
    <row r="868" spans="1:6" ht="13.5" thickBot="1">
      <c r="A868" s="313"/>
      <c r="B868" s="305" t="s">
        <v>128</v>
      </c>
      <c r="C868" s="328">
        <f t="shared" si="26"/>
        <v>0</v>
      </c>
      <c r="D868" s="328">
        <f t="shared" si="26"/>
        <v>0</v>
      </c>
      <c r="E868" s="561"/>
      <c r="F868" s="571"/>
    </row>
    <row r="869" spans="1:6" ht="13.5" thickBot="1">
      <c r="A869" s="313"/>
      <c r="B869" s="304" t="s">
        <v>533</v>
      </c>
      <c r="C869" s="332">
        <f>SUM(C864:C868)</f>
        <v>5263909</v>
      </c>
      <c r="D869" s="332">
        <f>SUM(D864:D868)</f>
        <v>3514500</v>
      </c>
      <c r="E869" s="563">
        <f t="shared" si="25"/>
        <v>0.6676597182816041</v>
      </c>
      <c r="F869" s="572"/>
    </row>
    <row r="870" spans="1:6" ht="12.75">
      <c r="A870" s="313"/>
      <c r="B870" s="303" t="s">
        <v>129</v>
      </c>
      <c r="C870" s="327">
        <f aca="true" t="shared" si="27" ref="C870:D872">SUM(C842+C814+C733)</f>
        <v>508</v>
      </c>
      <c r="D870" s="327">
        <f t="shared" si="27"/>
        <v>0</v>
      </c>
      <c r="E870" s="560">
        <f t="shared" si="25"/>
        <v>0</v>
      </c>
      <c r="F870" s="571"/>
    </row>
    <row r="871" spans="1:6" ht="12.75">
      <c r="A871" s="313"/>
      <c r="B871" s="303" t="s">
        <v>130</v>
      </c>
      <c r="C871" s="327">
        <f t="shared" si="27"/>
        <v>1281</v>
      </c>
      <c r="D871" s="327">
        <f t="shared" si="27"/>
        <v>0</v>
      </c>
      <c r="E871" s="560">
        <f t="shared" si="25"/>
        <v>0</v>
      </c>
      <c r="F871" s="571"/>
    </row>
    <row r="872" spans="1:6" ht="13.5" thickBot="1">
      <c r="A872" s="313"/>
      <c r="B872" s="306" t="s">
        <v>136</v>
      </c>
      <c r="C872" s="328">
        <f t="shared" si="27"/>
        <v>0</v>
      </c>
      <c r="D872" s="328">
        <f t="shared" si="27"/>
        <v>0</v>
      </c>
      <c r="E872" s="561"/>
      <c r="F872" s="571"/>
    </row>
    <row r="873" spans="1:6" ht="13.5" thickBot="1">
      <c r="A873" s="313"/>
      <c r="B873" s="307" t="s">
        <v>563</v>
      </c>
      <c r="C873" s="332">
        <f>SUM(C870:C872)</f>
        <v>1789</v>
      </c>
      <c r="D873" s="332">
        <f>SUM(D870:D872)</f>
        <v>0</v>
      </c>
      <c r="E873" s="563">
        <f t="shared" si="25"/>
        <v>0</v>
      </c>
      <c r="F873" s="572"/>
    </row>
    <row r="874" spans="1:6" ht="15.75" thickBot="1">
      <c r="A874" s="315"/>
      <c r="B874" s="309" t="s">
        <v>845</v>
      </c>
      <c r="C874" s="334">
        <f>SUM(C869+C873)</f>
        <v>5265698</v>
      </c>
      <c r="D874" s="334">
        <f>SUM(D869+D873)</f>
        <v>3514500</v>
      </c>
      <c r="E874" s="800">
        <f t="shared" si="25"/>
        <v>0.6674328835417451</v>
      </c>
      <c r="F874" s="573"/>
    </row>
  </sheetData>
  <sheetProtection/>
  <mergeCells count="4">
    <mergeCell ref="D5:D7"/>
    <mergeCell ref="E5:E7"/>
    <mergeCell ref="A2:E2"/>
    <mergeCell ref="A1:E1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62" max="255" man="1"/>
    <brk id="116" max="255" man="1"/>
    <brk id="170" max="255" man="1"/>
    <brk id="224" max="255" man="1"/>
    <brk id="278" max="255" man="1"/>
    <brk id="332" max="255" man="1"/>
    <brk id="386" max="255" man="1"/>
    <brk id="440" max="255" man="1"/>
    <brk id="494" max="255" man="1"/>
    <brk id="548" max="255" man="1"/>
    <brk id="602" max="255" man="1"/>
    <brk id="656" max="255" man="1"/>
    <brk id="710" max="255" man="1"/>
    <brk id="764" max="255" man="1"/>
    <brk id="81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showZeros="0" workbookViewId="0" topLeftCell="A61">
      <selection activeCell="B91" sqref="B91:E91"/>
    </sheetView>
  </sheetViews>
  <sheetFormatPr defaultColWidth="9.00390625" defaultRowHeight="12.75"/>
  <cols>
    <col min="1" max="1" width="6.875" style="66" customWidth="1"/>
    <col min="2" max="2" width="50.125" style="67" customWidth="1"/>
    <col min="3" max="4" width="13.75390625" style="67" customWidth="1"/>
    <col min="5" max="16384" width="9.125" style="67" customWidth="1"/>
  </cols>
  <sheetData>
    <row r="1" spans="1:5" ht="12">
      <c r="A1" s="1095" t="s">
        <v>90</v>
      </c>
      <c r="B1" s="1096"/>
      <c r="C1" s="1096"/>
      <c r="D1" s="1097"/>
      <c r="E1" s="1097"/>
    </row>
    <row r="2" spans="1:5" ht="12.75">
      <c r="A2" s="1095" t="s">
        <v>700</v>
      </c>
      <c r="B2" s="1096"/>
      <c r="C2" s="1096"/>
      <c r="D2" s="1097"/>
      <c r="E2" s="1097"/>
    </row>
    <row r="3" spans="1:3" s="1" customFormat="1" ht="11.25" customHeight="1">
      <c r="A3" s="89"/>
      <c r="B3" s="89"/>
      <c r="C3" s="240"/>
    </row>
    <row r="4" spans="3:5" ht="11.25" customHeight="1">
      <c r="C4" s="175"/>
      <c r="D4" s="175"/>
      <c r="E4" s="175" t="s">
        <v>1017</v>
      </c>
    </row>
    <row r="5" spans="1:5" s="65" customFormat="1" ht="11.25" customHeight="1">
      <c r="A5" s="14"/>
      <c r="B5" s="90"/>
      <c r="C5" s="200" t="s">
        <v>888</v>
      </c>
      <c r="D5" s="1121" t="s">
        <v>534</v>
      </c>
      <c r="E5" s="1093" t="s">
        <v>758</v>
      </c>
    </row>
    <row r="6" spans="1:5" s="65" customFormat="1" ht="12" customHeight="1">
      <c r="A6" s="85" t="s">
        <v>17</v>
      </c>
      <c r="B6" s="91" t="s">
        <v>34</v>
      </c>
      <c r="C6" s="15" t="s">
        <v>587</v>
      </c>
      <c r="D6" s="1106"/>
      <c r="E6" s="1093"/>
    </row>
    <row r="7" spans="1:5" s="65" customFormat="1" ht="12.75" customHeight="1" thickBot="1">
      <c r="A7" s="79"/>
      <c r="B7" s="92"/>
      <c r="C7" s="51"/>
      <c r="D7" s="1107"/>
      <c r="E7" s="1094"/>
    </row>
    <row r="8" spans="1:5" s="65" customFormat="1" ht="12" customHeight="1">
      <c r="A8" s="94" t="s">
        <v>971</v>
      </c>
      <c r="B8" s="127" t="s">
        <v>972</v>
      </c>
      <c r="C8" s="18" t="s">
        <v>973</v>
      </c>
      <c r="D8" s="18" t="s">
        <v>974</v>
      </c>
      <c r="E8" s="18" t="s">
        <v>975</v>
      </c>
    </row>
    <row r="9" spans="1:5" ht="12" customHeight="1">
      <c r="A9" s="14">
        <v>3010</v>
      </c>
      <c r="B9" s="95" t="s">
        <v>853</v>
      </c>
      <c r="C9" s="88">
        <f>SUM(C18+C27)</f>
        <v>23012</v>
      </c>
      <c r="D9" s="88">
        <f>SUM(D18+D27)</f>
        <v>10533</v>
      </c>
      <c r="E9" s="770">
        <f>SUM(D9/C9)</f>
        <v>0.4577177124978272</v>
      </c>
    </row>
    <row r="10" spans="1:5" ht="12" customHeight="1">
      <c r="A10" s="15">
        <v>3011</v>
      </c>
      <c r="B10" s="75" t="s">
        <v>854</v>
      </c>
      <c r="C10" s="88"/>
      <c r="D10" s="88"/>
      <c r="E10" s="768"/>
    </row>
    <row r="11" spans="1:5" ht="12" customHeight="1">
      <c r="A11" s="69"/>
      <c r="B11" s="70" t="s">
        <v>855</v>
      </c>
      <c r="C11" s="76">
        <v>2830</v>
      </c>
      <c r="D11" s="76">
        <v>2830</v>
      </c>
      <c r="E11" s="768">
        <f>SUM(D11/C11)</f>
        <v>1</v>
      </c>
    </row>
    <row r="12" spans="1:5" ht="12" customHeight="1">
      <c r="A12" s="69"/>
      <c r="B12" s="7" t="s">
        <v>55</v>
      </c>
      <c r="C12" s="76">
        <v>703</v>
      </c>
      <c r="D12" s="76">
        <v>703</v>
      </c>
      <c r="E12" s="768">
        <f>SUM(D12/C12)</f>
        <v>1</v>
      </c>
    </row>
    <row r="13" spans="1:5" ht="12" customHeight="1">
      <c r="A13" s="83"/>
      <c r="B13" s="84" t="s">
        <v>22</v>
      </c>
      <c r="C13" s="76">
        <v>5000</v>
      </c>
      <c r="D13" s="76">
        <v>5000</v>
      </c>
      <c r="E13" s="768">
        <f>SUM(D13/C13)</f>
        <v>1</v>
      </c>
    </row>
    <row r="14" spans="1:5" ht="12" customHeight="1">
      <c r="A14" s="69"/>
      <c r="B14" s="10" t="s">
        <v>36</v>
      </c>
      <c r="C14" s="76"/>
      <c r="D14" s="76"/>
      <c r="E14" s="768"/>
    </row>
    <row r="15" spans="1:5" ht="12" customHeight="1">
      <c r="A15" s="69"/>
      <c r="B15" s="10" t="s">
        <v>870</v>
      </c>
      <c r="C15" s="76"/>
      <c r="D15" s="76"/>
      <c r="E15" s="768"/>
    </row>
    <row r="16" spans="1:5" ht="12" customHeight="1">
      <c r="A16" s="83"/>
      <c r="B16" s="54" t="s">
        <v>23</v>
      </c>
      <c r="C16" s="76">
        <v>2000</v>
      </c>
      <c r="D16" s="76">
        <v>2000</v>
      </c>
      <c r="E16" s="768">
        <f>SUM(D16/C16)</f>
        <v>1</v>
      </c>
    </row>
    <row r="17" spans="1:5" ht="12" customHeight="1" thickBot="1">
      <c r="A17" s="69"/>
      <c r="B17" s="96" t="s">
        <v>985</v>
      </c>
      <c r="C17" s="77"/>
      <c r="D17" s="77"/>
      <c r="E17" s="772"/>
    </row>
    <row r="18" spans="1:5" ht="12" customHeight="1" thickBot="1">
      <c r="A18" s="79"/>
      <c r="B18" s="56" t="s">
        <v>15</v>
      </c>
      <c r="C18" s="81">
        <f>SUM(C11:C17)</f>
        <v>10533</v>
      </c>
      <c r="D18" s="81">
        <f>SUM(D11:D17)</f>
        <v>10533</v>
      </c>
      <c r="E18" s="563">
        <f>SUM(D18/C18)</f>
        <v>1</v>
      </c>
    </row>
    <row r="19" spans="1:5" ht="12" customHeight="1">
      <c r="A19" s="801">
        <v>3012</v>
      </c>
      <c r="B19" s="1069" t="s">
        <v>949</v>
      </c>
      <c r="C19" s="822"/>
      <c r="D19" s="822"/>
      <c r="E19" s="804"/>
    </row>
    <row r="20" spans="1:5" ht="12" customHeight="1">
      <c r="A20" s="848"/>
      <c r="B20" s="806" t="s">
        <v>855</v>
      </c>
      <c r="C20" s="814">
        <v>9947</v>
      </c>
      <c r="D20" s="814"/>
      <c r="E20" s="808">
        <f>SUM(D20/C20)</f>
        <v>0</v>
      </c>
    </row>
    <row r="21" spans="1:5" ht="12" customHeight="1">
      <c r="A21" s="848"/>
      <c r="B21" s="809" t="s">
        <v>55</v>
      </c>
      <c r="C21" s="814">
        <v>2532</v>
      </c>
      <c r="D21" s="814"/>
      <c r="E21" s="808">
        <f>SUM(D21/C21)</f>
        <v>0</v>
      </c>
    </row>
    <row r="22" spans="1:5" ht="12" customHeight="1">
      <c r="A22" s="801"/>
      <c r="B22" s="811" t="s">
        <v>22</v>
      </c>
      <c r="C22" s="814"/>
      <c r="D22" s="814"/>
      <c r="E22" s="808"/>
    </row>
    <row r="23" spans="1:5" ht="12" customHeight="1">
      <c r="A23" s="848"/>
      <c r="B23" s="812" t="s">
        <v>36</v>
      </c>
      <c r="C23" s="829"/>
      <c r="D23" s="829"/>
      <c r="E23" s="808"/>
    </row>
    <row r="24" spans="1:5" ht="12" customHeight="1">
      <c r="A24" s="848"/>
      <c r="B24" s="812" t="s">
        <v>870</v>
      </c>
      <c r="C24" s="829"/>
      <c r="D24" s="829"/>
      <c r="E24" s="808"/>
    </row>
    <row r="25" spans="1:5" ht="12" customHeight="1">
      <c r="A25" s="801"/>
      <c r="B25" s="813" t="s">
        <v>23</v>
      </c>
      <c r="C25" s="829"/>
      <c r="D25" s="829"/>
      <c r="E25" s="808"/>
    </row>
    <row r="26" spans="1:5" ht="12" customHeight="1" thickBot="1">
      <c r="A26" s="848"/>
      <c r="B26" s="1070" t="s">
        <v>985</v>
      </c>
      <c r="C26" s="882"/>
      <c r="D26" s="882"/>
      <c r="E26" s="815"/>
    </row>
    <row r="27" spans="1:5" ht="12" customHeight="1" thickBot="1">
      <c r="A27" s="832"/>
      <c r="B27" s="834" t="s">
        <v>15</v>
      </c>
      <c r="C27" s="835">
        <f>SUM(C20:C26)</f>
        <v>12479</v>
      </c>
      <c r="D27" s="835">
        <f>SUM(D20:D26)</f>
        <v>0</v>
      </c>
      <c r="E27" s="836">
        <f>SUM(D27/C27)</f>
        <v>0</v>
      </c>
    </row>
    <row r="28" spans="1:5" s="65" customFormat="1" ht="12" customHeight="1">
      <c r="A28" s="106">
        <v>3020</v>
      </c>
      <c r="B28" s="97" t="s">
        <v>856</v>
      </c>
      <c r="C28" s="98">
        <f>SUM(C37+C61+C69+C45+C53+C77)</f>
        <v>1980082</v>
      </c>
      <c r="D28" s="98">
        <f>SUM(D37+D61+D69+D45+D53+D77)</f>
        <v>1689543</v>
      </c>
      <c r="E28" s="776">
        <f>SUM(D28/C28)</f>
        <v>0.8532692080428992</v>
      </c>
    </row>
    <row r="29" spans="1:5" s="65" customFormat="1" ht="12" customHeight="1">
      <c r="A29" s="85">
        <v>3021</v>
      </c>
      <c r="B29" s="99" t="s">
        <v>857</v>
      </c>
      <c r="C29" s="88"/>
      <c r="D29" s="88"/>
      <c r="E29" s="768"/>
    </row>
    <row r="30" spans="1:5" ht="12" customHeight="1">
      <c r="A30" s="69"/>
      <c r="B30" s="70" t="s">
        <v>855</v>
      </c>
      <c r="C30" s="76">
        <v>1069824</v>
      </c>
      <c r="D30" s="76">
        <v>929360</v>
      </c>
      <c r="E30" s="768">
        <f>SUM(D30/C30)</f>
        <v>0.868703637233788</v>
      </c>
    </row>
    <row r="31" spans="1:5" ht="12" customHeight="1">
      <c r="A31" s="69"/>
      <c r="B31" s="7" t="s">
        <v>55</v>
      </c>
      <c r="C31" s="76">
        <v>265467</v>
      </c>
      <c r="D31" s="76">
        <v>227542</v>
      </c>
      <c r="E31" s="768">
        <f>SUM(D31/C31)</f>
        <v>0.8571385520610848</v>
      </c>
    </row>
    <row r="32" spans="1:5" ht="12" customHeight="1">
      <c r="A32" s="83"/>
      <c r="B32" s="84" t="s">
        <v>22</v>
      </c>
      <c r="C32" s="76">
        <v>343793</v>
      </c>
      <c r="D32" s="76">
        <v>323793</v>
      </c>
      <c r="E32" s="768">
        <f>SUM(D32/C32)</f>
        <v>0.9418254589244109</v>
      </c>
    </row>
    <row r="33" spans="1:5" ht="12" customHeight="1">
      <c r="A33" s="69"/>
      <c r="B33" s="10" t="s">
        <v>36</v>
      </c>
      <c r="C33" s="76"/>
      <c r="D33" s="76"/>
      <c r="E33" s="768"/>
    </row>
    <row r="34" spans="1:5" ht="12" customHeight="1">
      <c r="A34" s="69"/>
      <c r="B34" s="10" t="s">
        <v>870</v>
      </c>
      <c r="C34" s="76"/>
      <c r="D34" s="76"/>
      <c r="E34" s="768"/>
    </row>
    <row r="35" spans="1:5" ht="12" customHeight="1">
      <c r="A35" s="83"/>
      <c r="B35" s="54" t="s">
        <v>423</v>
      </c>
      <c r="C35" s="71">
        <v>8000</v>
      </c>
      <c r="D35" s="71">
        <v>45000</v>
      </c>
      <c r="E35" s="768">
        <f>SUM(D35/C35)</f>
        <v>5.625</v>
      </c>
    </row>
    <row r="36" spans="1:5" ht="12" customHeight="1" thickBot="1">
      <c r="A36" s="69"/>
      <c r="B36" s="96" t="s">
        <v>984</v>
      </c>
      <c r="C36" s="77">
        <v>25000</v>
      </c>
      <c r="D36" s="77"/>
      <c r="E36" s="772">
        <f>SUM(D36/C36)</f>
        <v>0</v>
      </c>
    </row>
    <row r="37" spans="1:5" ht="12" customHeight="1" thickBot="1">
      <c r="A37" s="79"/>
      <c r="B37" s="56" t="s">
        <v>15</v>
      </c>
      <c r="C37" s="81">
        <f>SUM(C30:C36)</f>
        <v>1712084</v>
      </c>
      <c r="D37" s="81">
        <f>SUM(D30:D36)</f>
        <v>1525695</v>
      </c>
      <c r="E37" s="563">
        <f>SUM(D37/C37)</f>
        <v>0.8911332621530252</v>
      </c>
    </row>
    <row r="38" spans="1:5" ht="12" customHeight="1">
      <c r="A38" s="801">
        <v>3022</v>
      </c>
      <c r="B38" s="802" t="s">
        <v>858</v>
      </c>
      <c r="C38" s="803"/>
      <c r="D38" s="803"/>
      <c r="E38" s="804"/>
    </row>
    <row r="39" spans="1:5" ht="12" customHeight="1">
      <c r="A39" s="805"/>
      <c r="B39" s="806" t="s">
        <v>855</v>
      </c>
      <c r="C39" s="807">
        <v>44834</v>
      </c>
      <c r="D39" s="807"/>
      <c r="E39" s="808">
        <f>SUM(D39/C39)</f>
        <v>0</v>
      </c>
    </row>
    <row r="40" spans="1:5" ht="12" customHeight="1">
      <c r="A40" s="805"/>
      <c r="B40" s="809" t="s">
        <v>55</v>
      </c>
      <c r="C40" s="807">
        <v>12105</v>
      </c>
      <c r="D40" s="807"/>
      <c r="E40" s="808">
        <f>SUM(D40/C40)</f>
        <v>0</v>
      </c>
    </row>
    <row r="41" spans="1:5" ht="12" customHeight="1">
      <c r="A41" s="810"/>
      <c r="B41" s="811" t="s">
        <v>22</v>
      </c>
      <c r="C41" s="807">
        <v>1711</v>
      </c>
      <c r="D41" s="807"/>
      <c r="E41" s="808">
        <f>SUM(D41/C41)</f>
        <v>0</v>
      </c>
    </row>
    <row r="42" spans="1:5" ht="12" customHeight="1">
      <c r="A42" s="805"/>
      <c r="B42" s="812" t="s">
        <v>36</v>
      </c>
      <c r="C42" s="807"/>
      <c r="D42" s="807"/>
      <c r="E42" s="808"/>
    </row>
    <row r="43" spans="1:5" ht="12" customHeight="1">
      <c r="A43" s="805"/>
      <c r="B43" s="812" t="s">
        <v>870</v>
      </c>
      <c r="C43" s="807"/>
      <c r="D43" s="807"/>
      <c r="E43" s="808"/>
    </row>
    <row r="44" spans="1:5" ht="12" customHeight="1" thickBot="1">
      <c r="A44" s="810"/>
      <c r="B44" s="813" t="s">
        <v>23</v>
      </c>
      <c r="C44" s="814"/>
      <c r="D44" s="814"/>
      <c r="E44" s="815"/>
    </row>
    <row r="45" spans="1:5" ht="12.75" thickBot="1">
      <c r="A45" s="816"/>
      <c r="B45" s="817" t="s">
        <v>15</v>
      </c>
      <c r="C45" s="818">
        <f>SUM(C39:C44)</f>
        <v>58650</v>
      </c>
      <c r="D45" s="818">
        <f>SUM(D39:D44)</f>
        <v>0</v>
      </c>
      <c r="E45" s="819">
        <f>SUM(D45/C45)</f>
        <v>0</v>
      </c>
    </row>
    <row r="46" spans="1:5" ht="12">
      <c r="A46" s="820">
        <v>3023</v>
      </c>
      <c r="B46" s="821" t="s">
        <v>1002</v>
      </c>
      <c r="C46" s="822"/>
      <c r="D46" s="822"/>
      <c r="E46" s="804"/>
    </row>
    <row r="47" spans="1:5" ht="12">
      <c r="A47" s="823"/>
      <c r="B47" s="806" t="s">
        <v>855</v>
      </c>
      <c r="C47" s="807"/>
      <c r="D47" s="807"/>
      <c r="E47" s="808"/>
    </row>
    <row r="48" spans="1:5" ht="12">
      <c r="A48" s="824"/>
      <c r="B48" s="809" t="s">
        <v>55</v>
      </c>
      <c r="C48" s="807"/>
      <c r="D48" s="807"/>
      <c r="E48" s="808"/>
    </row>
    <row r="49" spans="1:5" ht="12">
      <c r="A49" s="813"/>
      <c r="B49" s="811" t="s">
        <v>22</v>
      </c>
      <c r="C49" s="807">
        <v>27795</v>
      </c>
      <c r="D49" s="807"/>
      <c r="E49" s="808">
        <f>SUM(D49/C49)</f>
        <v>0</v>
      </c>
    </row>
    <row r="50" spans="1:5" ht="12">
      <c r="A50" s="825"/>
      <c r="B50" s="812" t="s">
        <v>36</v>
      </c>
      <c r="C50" s="807"/>
      <c r="D50" s="807"/>
      <c r="E50" s="808"/>
    </row>
    <row r="51" spans="1:5" ht="12">
      <c r="A51" s="825"/>
      <c r="B51" s="812" t="s">
        <v>870</v>
      </c>
      <c r="C51" s="807"/>
      <c r="D51" s="807"/>
      <c r="E51" s="808"/>
    </row>
    <row r="52" spans="1:5" ht="12.75" thickBot="1">
      <c r="A52" s="823"/>
      <c r="B52" s="826" t="s">
        <v>23</v>
      </c>
      <c r="C52" s="807"/>
      <c r="D52" s="807"/>
      <c r="E52" s="815"/>
    </row>
    <row r="53" spans="1:5" ht="12.75" thickBot="1">
      <c r="A53" s="827"/>
      <c r="B53" s="817" t="s">
        <v>15</v>
      </c>
      <c r="C53" s="818">
        <f>SUM(C47:C52)</f>
        <v>27795</v>
      </c>
      <c r="D53" s="818">
        <f>SUM(D47:D52)</f>
        <v>0</v>
      </c>
      <c r="E53" s="819">
        <f>SUM(D53/C53)</f>
        <v>0</v>
      </c>
    </row>
    <row r="54" spans="1:5" ht="12">
      <c r="A54" s="801">
        <v>3024</v>
      </c>
      <c r="B54" s="802" t="s">
        <v>859</v>
      </c>
      <c r="C54" s="803"/>
      <c r="D54" s="803"/>
      <c r="E54" s="804"/>
    </row>
    <row r="55" spans="1:5" ht="12" customHeight="1">
      <c r="A55" s="805"/>
      <c r="B55" s="806" t="s">
        <v>855</v>
      </c>
      <c r="C55" s="807"/>
      <c r="D55" s="807"/>
      <c r="E55" s="808"/>
    </row>
    <row r="56" spans="1:5" ht="12" customHeight="1">
      <c r="A56" s="805"/>
      <c r="B56" s="809" t="s">
        <v>55</v>
      </c>
      <c r="C56" s="807"/>
      <c r="D56" s="807"/>
      <c r="E56" s="808"/>
    </row>
    <row r="57" spans="1:5" ht="12" customHeight="1">
      <c r="A57" s="810"/>
      <c r="B57" s="811" t="s">
        <v>22</v>
      </c>
      <c r="C57" s="807">
        <v>10000</v>
      </c>
      <c r="D57" s="807"/>
      <c r="E57" s="808">
        <f>SUM(D57/C57)</f>
        <v>0</v>
      </c>
    </row>
    <row r="58" spans="1:5" ht="12" customHeight="1">
      <c r="A58" s="805"/>
      <c r="B58" s="812" t="s">
        <v>36</v>
      </c>
      <c r="C58" s="807"/>
      <c r="D58" s="807"/>
      <c r="E58" s="808"/>
    </row>
    <row r="59" spans="1:5" ht="12" customHeight="1">
      <c r="A59" s="805"/>
      <c r="B59" s="812" t="s">
        <v>870</v>
      </c>
      <c r="C59" s="807"/>
      <c r="D59" s="807"/>
      <c r="E59" s="808"/>
    </row>
    <row r="60" spans="1:5" ht="12" customHeight="1" thickBot="1">
      <c r="A60" s="810"/>
      <c r="B60" s="813" t="s">
        <v>23</v>
      </c>
      <c r="C60" s="814"/>
      <c r="D60" s="814"/>
      <c r="E60" s="815"/>
    </row>
    <row r="61" spans="1:5" ht="12" customHeight="1" thickBot="1">
      <c r="A61" s="816"/>
      <c r="B61" s="817" t="s">
        <v>15</v>
      </c>
      <c r="C61" s="818">
        <f>SUM(C55:C60)</f>
        <v>10000</v>
      </c>
      <c r="D61" s="818">
        <f>SUM(D55:D60)</f>
        <v>0</v>
      </c>
      <c r="E61" s="819">
        <f>SUM(D61/C61)</f>
        <v>0</v>
      </c>
    </row>
    <row r="62" spans="1:5" ht="12" customHeight="1">
      <c r="A62" s="801">
        <v>3025</v>
      </c>
      <c r="B62" s="828" t="s">
        <v>860</v>
      </c>
      <c r="C62" s="803"/>
      <c r="D62" s="803"/>
      <c r="E62" s="804"/>
    </row>
    <row r="63" spans="1:5" ht="12" customHeight="1">
      <c r="A63" s="810"/>
      <c r="B63" s="806" t="s">
        <v>855</v>
      </c>
      <c r="C63" s="807">
        <v>1939</v>
      </c>
      <c r="D63" s="807"/>
      <c r="E63" s="808">
        <f>SUM(D63/C63)</f>
        <v>0</v>
      </c>
    </row>
    <row r="64" spans="1:5" ht="12" customHeight="1">
      <c r="A64" s="810"/>
      <c r="B64" s="809" t="s">
        <v>55</v>
      </c>
      <c r="C64" s="807">
        <v>550</v>
      </c>
      <c r="D64" s="807"/>
      <c r="E64" s="808">
        <f>SUM(D64/C64)</f>
        <v>0</v>
      </c>
    </row>
    <row r="65" spans="1:5" ht="12" customHeight="1">
      <c r="A65" s="810"/>
      <c r="B65" s="811" t="s">
        <v>22</v>
      </c>
      <c r="C65" s="807">
        <v>2584</v>
      </c>
      <c r="D65" s="807"/>
      <c r="E65" s="808">
        <f>SUM(D65/C65)</f>
        <v>0</v>
      </c>
    </row>
    <row r="66" spans="1:5" ht="12" customHeight="1">
      <c r="A66" s="810"/>
      <c r="B66" s="812" t="s">
        <v>36</v>
      </c>
      <c r="C66" s="829"/>
      <c r="D66" s="829"/>
      <c r="E66" s="808"/>
    </row>
    <row r="67" spans="1:5" ht="12" customHeight="1">
      <c r="A67" s="810"/>
      <c r="B67" s="812" t="s">
        <v>870</v>
      </c>
      <c r="C67" s="830"/>
      <c r="D67" s="830"/>
      <c r="E67" s="808"/>
    </row>
    <row r="68" spans="1:5" ht="12" customHeight="1" thickBot="1">
      <c r="A68" s="810"/>
      <c r="B68" s="826" t="s">
        <v>23</v>
      </c>
      <c r="C68" s="831"/>
      <c r="D68" s="831"/>
      <c r="E68" s="815"/>
    </row>
    <row r="69" spans="1:5" ht="12" customHeight="1" thickBot="1">
      <c r="A69" s="816"/>
      <c r="B69" s="817" t="s">
        <v>15</v>
      </c>
      <c r="C69" s="818">
        <f>SUM(C62:C68)</f>
        <v>5073</v>
      </c>
      <c r="D69" s="818">
        <f>SUM(D62:D68)</f>
        <v>0</v>
      </c>
      <c r="E69" s="819">
        <f>SUM(D69/C69)</f>
        <v>0</v>
      </c>
    </row>
    <row r="70" spans="1:5" ht="12" customHeight="1">
      <c r="A70" s="68">
        <v>3026</v>
      </c>
      <c r="B70" s="101" t="s">
        <v>47</v>
      </c>
      <c r="C70" s="88"/>
      <c r="D70" s="88"/>
      <c r="E70" s="771"/>
    </row>
    <row r="71" spans="1:5" ht="12" customHeight="1">
      <c r="A71" s="15"/>
      <c r="B71" s="70" t="s">
        <v>855</v>
      </c>
      <c r="C71" s="76"/>
      <c r="D71" s="76"/>
      <c r="E71" s="768"/>
    </row>
    <row r="72" spans="1:5" ht="12" customHeight="1">
      <c r="A72" s="15"/>
      <c r="B72" s="7" t="s">
        <v>55</v>
      </c>
      <c r="C72" s="76"/>
      <c r="D72" s="76"/>
      <c r="E72" s="768"/>
    </row>
    <row r="73" spans="1:5" ht="12" customHeight="1">
      <c r="A73" s="15"/>
      <c r="B73" s="84" t="s">
        <v>22</v>
      </c>
      <c r="C73" s="76">
        <v>91238</v>
      </c>
      <c r="D73" s="76">
        <v>88606</v>
      </c>
      <c r="E73" s="768">
        <f>SUM(D73/C73)</f>
        <v>0.9711523707227252</v>
      </c>
    </row>
    <row r="74" spans="1:5" ht="12" customHeight="1">
      <c r="A74" s="15"/>
      <c r="B74" s="10" t="s">
        <v>36</v>
      </c>
      <c r="C74" s="45"/>
      <c r="D74" s="45"/>
      <c r="E74" s="768"/>
    </row>
    <row r="75" spans="1:5" ht="12" customHeight="1">
      <c r="A75" s="15"/>
      <c r="B75" s="10" t="s">
        <v>870</v>
      </c>
      <c r="C75" s="103"/>
      <c r="D75" s="103"/>
      <c r="E75" s="768"/>
    </row>
    <row r="76" spans="1:5" ht="12" customHeight="1" thickBot="1">
      <c r="A76" s="15"/>
      <c r="B76" s="73" t="s">
        <v>423</v>
      </c>
      <c r="C76" s="158">
        <v>75242</v>
      </c>
      <c r="D76" s="158">
        <v>75242</v>
      </c>
      <c r="E76" s="772">
        <f aca="true" t="shared" si="0" ref="E76:E92">SUM(D76/C76)</f>
        <v>1</v>
      </c>
    </row>
    <row r="77" spans="1:5" ht="12" customHeight="1" thickBot="1">
      <c r="A77" s="51"/>
      <c r="B77" s="56" t="s">
        <v>15</v>
      </c>
      <c r="C77" s="81">
        <f>SUM(C70:C76)</f>
        <v>166480</v>
      </c>
      <c r="D77" s="81">
        <f>SUM(D70:D76)</f>
        <v>163848</v>
      </c>
      <c r="E77" s="563">
        <f t="shared" si="0"/>
        <v>0.9841902931283038</v>
      </c>
    </row>
    <row r="78" spans="1:5" ht="12" customHeight="1">
      <c r="A78" s="85">
        <v>3030</v>
      </c>
      <c r="B78" s="107" t="s">
        <v>862</v>
      </c>
      <c r="C78" s="76"/>
      <c r="D78" s="76"/>
      <c r="E78" s="771"/>
    </row>
    <row r="79" spans="1:5" ht="12" customHeight="1">
      <c r="A79" s="85"/>
      <c r="B79" s="206" t="s">
        <v>588</v>
      </c>
      <c r="C79" s="76"/>
      <c r="D79" s="76"/>
      <c r="E79" s="768"/>
    </row>
    <row r="80" spans="1:5" ht="12" customHeight="1">
      <c r="A80" s="69"/>
      <c r="B80" s="70" t="s">
        <v>855</v>
      </c>
      <c r="C80" s="76">
        <f>SUM(C63+C55+C39+C30+C11+C20)</f>
        <v>1129374</v>
      </c>
      <c r="D80" s="76">
        <f>SUM(D63+D55+D39+D30+D11+D20)</f>
        <v>932190</v>
      </c>
      <c r="E80" s="768">
        <f t="shared" si="0"/>
        <v>0.8254041619516652</v>
      </c>
    </row>
    <row r="81" spans="1:5" ht="12" customHeight="1">
      <c r="A81" s="69"/>
      <c r="B81" s="7" t="s">
        <v>55</v>
      </c>
      <c r="C81" s="76">
        <f>SUM(C64+C56+C40+C31+C12+C21)</f>
        <v>281357</v>
      </c>
      <c r="D81" s="76">
        <f>SUM(D64+D56+D40+D31+D12+D21)</f>
        <v>228245</v>
      </c>
      <c r="E81" s="768">
        <f t="shared" si="0"/>
        <v>0.8112291501544301</v>
      </c>
    </row>
    <row r="82" spans="1:5" ht="12" customHeight="1">
      <c r="A82" s="83"/>
      <c r="B82" s="10" t="s">
        <v>48</v>
      </c>
      <c r="C82" s="76">
        <f>SUM(C65+C57+C41+C32+C13+C22+C49+C73)</f>
        <v>482121</v>
      </c>
      <c r="D82" s="76">
        <f>SUM(D65+D57+D41+D32+D13+D22+D49+D73)</f>
        <v>417399</v>
      </c>
      <c r="E82" s="768">
        <f t="shared" si="0"/>
        <v>0.8657556920358167</v>
      </c>
    </row>
    <row r="83" spans="1:5" ht="12" customHeight="1">
      <c r="A83" s="69"/>
      <c r="B83" s="10" t="s">
        <v>36</v>
      </c>
      <c r="C83" s="76">
        <f>SUM(C66+C58+C42+C14+C23)</f>
        <v>0</v>
      </c>
      <c r="D83" s="76">
        <f>SUM(D66+D58+D42+D14+D23)</f>
        <v>0</v>
      </c>
      <c r="E83" s="768"/>
    </row>
    <row r="84" spans="1:5" ht="12" customHeight="1">
      <c r="A84" s="69"/>
      <c r="B84" s="10" t="s">
        <v>870</v>
      </c>
      <c r="C84" s="76">
        <f>SUM(C67+C59+C43+C33+C15+C24)</f>
        <v>0</v>
      </c>
      <c r="D84" s="76">
        <f>SUM(D67+D59+D43+D33+D15+D24)</f>
        <v>0</v>
      </c>
      <c r="E84" s="768"/>
    </row>
    <row r="85" spans="1:5" ht="12" customHeight="1">
      <c r="A85" s="69"/>
      <c r="B85" s="168" t="s">
        <v>533</v>
      </c>
      <c r="C85" s="271">
        <f>SUM(C80:C84)</f>
        <v>1892852</v>
      </c>
      <c r="D85" s="271">
        <f>SUM(D80:D84)</f>
        <v>1577834</v>
      </c>
      <c r="E85" s="770">
        <f t="shared" si="0"/>
        <v>0.8335749440526782</v>
      </c>
    </row>
    <row r="86" spans="1:5" ht="12" customHeight="1">
      <c r="A86" s="69"/>
      <c r="B86" s="269" t="s">
        <v>589</v>
      </c>
      <c r="C86" s="76"/>
      <c r="D86" s="76"/>
      <c r="E86" s="768"/>
    </row>
    <row r="87" spans="1:5" ht="12" customHeight="1">
      <c r="A87" s="69"/>
      <c r="B87" s="10" t="s">
        <v>832</v>
      </c>
      <c r="C87" s="76"/>
      <c r="D87" s="76"/>
      <c r="E87" s="768"/>
    </row>
    <row r="88" spans="1:5" ht="12" customHeight="1">
      <c r="A88" s="69"/>
      <c r="B88" s="10" t="s">
        <v>833</v>
      </c>
      <c r="C88" s="76">
        <f>SUM(C35+C16+C76)</f>
        <v>85242</v>
      </c>
      <c r="D88" s="76">
        <f>SUM(D35+D16+D76)</f>
        <v>122242</v>
      </c>
      <c r="E88" s="768">
        <f t="shared" si="0"/>
        <v>1.4340583280542456</v>
      </c>
    </row>
    <row r="89" spans="1:5" ht="12" customHeight="1">
      <c r="A89" s="69"/>
      <c r="B89" s="10" t="s">
        <v>834</v>
      </c>
      <c r="C89" s="76"/>
      <c r="D89" s="76"/>
      <c r="E89" s="768"/>
    </row>
    <row r="90" spans="1:5" ht="12" customHeight="1">
      <c r="A90" s="69"/>
      <c r="B90" s="168" t="s">
        <v>590</v>
      </c>
      <c r="C90" s="271">
        <f>SUM(C88:C89)</f>
        <v>85242</v>
      </c>
      <c r="D90" s="271">
        <f>SUM(D88:D89)</f>
        <v>122242</v>
      </c>
      <c r="E90" s="770">
        <f t="shared" si="0"/>
        <v>1.4340583280542456</v>
      </c>
    </row>
    <row r="91" spans="1:5" ht="12" customHeight="1" thickBot="1">
      <c r="A91" s="69"/>
      <c r="B91" s="270" t="s">
        <v>985</v>
      </c>
      <c r="C91" s="271">
        <f>SUM(C36)</f>
        <v>25000</v>
      </c>
      <c r="D91" s="271">
        <f>SUM(D36)</f>
        <v>0</v>
      </c>
      <c r="E91" s="1071">
        <f t="shared" si="0"/>
        <v>0</v>
      </c>
    </row>
    <row r="92" spans="1:5" ht="12" customHeight="1" thickBot="1">
      <c r="A92" s="79"/>
      <c r="B92" s="56" t="s">
        <v>15</v>
      </c>
      <c r="C92" s="81">
        <f>SUM(C85+C90+C91)</f>
        <v>2003094</v>
      </c>
      <c r="D92" s="81">
        <f>SUM(D85+D90+D91)</f>
        <v>1700076</v>
      </c>
      <c r="E92" s="563">
        <f t="shared" si="0"/>
        <v>0.8487250223903621</v>
      </c>
    </row>
  </sheetData>
  <mergeCells count="4">
    <mergeCell ref="D5:D7"/>
    <mergeCell ref="E5:E7"/>
    <mergeCell ref="A2:E2"/>
    <mergeCell ref="A1:E1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9" useFirstPageNumber="1" horizontalDpi="600" verticalDpi="600" orientation="landscape" paperSize="9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">
      <selection activeCell="C35" sqref="C35"/>
    </sheetView>
  </sheetViews>
  <sheetFormatPr defaultColWidth="9.00390625" defaultRowHeight="12.75"/>
  <cols>
    <col min="1" max="1" width="9.125" style="241" customWidth="1"/>
    <col min="2" max="2" width="50.75390625" style="241" customWidth="1"/>
    <col min="3" max="3" width="12.125" style="241" customWidth="1"/>
    <col min="4" max="4" width="10.875" style="241" customWidth="1"/>
    <col min="5" max="16384" width="9.125" style="241" customWidth="1"/>
  </cols>
  <sheetData>
    <row r="2" spans="1:5" ht="15">
      <c r="A2" s="1127" t="s">
        <v>88</v>
      </c>
      <c r="B2" s="1097"/>
      <c r="C2" s="1097"/>
      <c r="D2" s="1097"/>
      <c r="E2" s="1097"/>
    </row>
    <row r="3" spans="1:5" ht="12.75">
      <c r="A3" s="1126" t="s">
        <v>701</v>
      </c>
      <c r="B3" s="1097"/>
      <c r="C3" s="1097"/>
      <c r="D3" s="1097"/>
      <c r="E3" s="1097"/>
    </row>
    <row r="4" spans="2:3" ht="12.75">
      <c r="B4" s="242"/>
      <c r="C4" s="243"/>
    </row>
    <row r="5" spans="2:5" ht="12.75">
      <c r="B5" s="242"/>
      <c r="C5" s="243"/>
      <c r="E5" s="501"/>
    </row>
    <row r="6" spans="2:3" ht="12.75">
      <c r="B6" s="242"/>
      <c r="C6" s="243"/>
    </row>
    <row r="7" spans="3:5" ht="12.75">
      <c r="C7" s="277"/>
      <c r="D7" s="277"/>
      <c r="E7" s="840" t="s">
        <v>1017</v>
      </c>
    </row>
    <row r="8" spans="1:5" ht="12.75" customHeight="1">
      <c r="A8" s="254"/>
      <c r="B8" s="244" t="s">
        <v>970</v>
      </c>
      <c r="C8" s="200" t="s">
        <v>888</v>
      </c>
      <c r="D8" s="1121" t="s">
        <v>534</v>
      </c>
      <c r="E8" s="1125" t="s">
        <v>759</v>
      </c>
    </row>
    <row r="9" spans="1:5" ht="12.75">
      <c r="A9" s="249"/>
      <c r="B9" s="245" t="s">
        <v>18</v>
      </c>
      <c r="C9" s="15" t="s">
        <v>587</v>
      </c>
      <c r="D9" s="1106"/>
      <c r="E9" s="1104"/>
    </row>
    <row r="10" spans="1:5" ht="13.5" thickBot="1">
      <c r="A10" s="255"/>
      <c r="B10" s="247"/>
      <c r="C10" s="51"/>
      <c r="D10" s="1107"/>
      <c r="E10" s="1105"/>
    </row>
    <row r="11" spans="1:5" ht="13.5" thickBot="1">
      <c r="A11" s="257" t="s">
        <v>971</v>
      </c>
      <c r="B11" s="247" t="s">
        <v>972</v>
      </c>
      <c r="C11" s="248" t="s">
        <v>973</v>
      </c>
      <c r="D11" s="248" t="s">
        <v>974</v>
      </c>
      <c r="E11" s="837" t="s">
        <v>975</v>
      </c>
    </row>
    <row r="12" spans="1:5" ht="15" customHeight="1">
      <c r="A12" s="256">
        <v>3030</v>
      </c>
      <c r="B12" s="258" t="s">
        <v>600</v>
      </c>
      <c r="C12" s="246"/>
      <c r="D12" s="246"/>
      <c r="E12" s="249"/>
    </row>
    <row r="13" spans="1:5" ht="15" customHeight="1">
      <c r="A13" s="256"/>
      <c r="B13" s="258" t="s">
        <v>56</v>
      </c>
      <c r="C13" s="246"/>
      <c r="D13" s="246"/>
      <c r="E13" s="249"/>
    </row>
    <row r="14" spans="1:5" ht="15" customHeight="1">
      <c r="A14" s="256"/>
      <c r="B14" s="285" t="s">
        <v>601</v>
      </c>
      <c r="C14" s="286">
        <v>226527</v>
      </c>
      <c r="D14" s="286">
        <v>264910</v>
      </c>
      <c r="E14" s="838">
        <f>SUM(D14/C14)</f>
        <v>1.1694411703682122</v>
      </c>
    </row>
    <row r="15" spans="1:5" ht="15" customHeight="1">
      <c r="A15" s="287"/>
      <c r="B15" s="288" t="s">
        <v>70</v>
      </c>
      <c r="C15" s="289">
        <f>SUM(C14)</f>
        <v>226527</v>
      </c>
      <c r="D15" s="289">
        <f>SUM(D14)</f>
        <v>264910</v>
      </c>
      <c r="E15" s="839">
        <f>SUM(D15/C15)</f>
        <v>1.1694411703682122</v>
      </c>
    </row>
    <row r="16" spans="1:5" ht="15" customHeight="1">
      <c r="A16" s="256"/>
      <c r="B16" s="261" t="s">
        <v>588</v>
      </c>
      <c r="C16" s="246"/>
      <c r="D16" s="246"/>
      <c r="E16" s="838"/>
    </row>
    <row r="17" spans="1:5" ht="12.75">
      <c r="A17" s="249"/>
      <c r="B17" s="252" t="s">
        <v>21</v>
      </c>
      <c r="C17" s="272">
        <v>142952</v>
      </c>
      <c r="D17" s="272">
        <v>142053</v>
      </c>
      <c r="E17" s="838">
        <f>SUM(D17/C17)</f>
        <v>0.9937111757792826</v>
      </c>
    </row>
    <row r="18" spans="1:5" ht="12.75">
      <c r="A18" s="249"/>
      <c r="B18" s="36" t="s">
        <v>843</v>
      </c>
      <c r="C18" s="272">
        <v>39849</v>
      </c>
      <c r="D18" s="272">
        <v>35207</v>
      </c>
      <c r="E18" s="838">
        <f>SUM(D18/C18)</f>
        <v>0.8835102511982735</v>
      </c>
    </row>
    <row r="19" spans="1:5" ht="12.75">
      <c r="A19" s="249"/>
      <c r="B19" s="36" t="s">
        <v>48</v>
      </c>
      <c r="C19" s="272">
        <v>28726</v>
      </c>
      <c r="D19" s="272">
        <v>67150</v>
      </c>
      <c r="E19" s="838">
        <f>SUM(D19/C19)</f>
        <v>2.3376035647148923</v>
      </c>
    </row>
    <row r="20" spans="1:5" ht="12.75">
      <c r="A20" s="249"/>
      <c r="B20" s="253" t="s">
        <v>36</v>
      </c>
      <c r="C20" s="272"/>
      <c r="D20" s="272"/>
      <c r="E20" s="838"/>
    </row>
    <row r="21" spans="1:5" ht="12.75">
      <c r="A21" s="249"/>
      <c r="B21" s="253" t="s">
        <v>9</v>
      </c>
      <c r="C21" s="272"/>
      <c r="D21" s="272"/>
      <c r="E21" s="838"/>
    </row>
    <row r="22" spans="1:5" ht="12.75">
      <c r="A22" s="249"/>
      <c r="B22" s="253" t="s">
        <v>870</v>
      </c>
      <c r="C22" s="272"/>
      <c r="D22" s="272"/>
      <c r="E22" s="838"/>
    </row>
    <row r="23" spans="1:5" ht="12.75">
      <c r="A23" s="273"/>
      <c r="B23" s="167" t="s">
        <v>593</v>
      </c>
      <c r="C23" s="274">
        <f>SUM(C17:C22)</f>
        <v>211527</v>
      </c>
      <c r="D23" s="274">
        <f>SUM(D17:D22)</f>
        <v>244410</v>
      </c>
      <c r="E23" s="839">
        <f>SUM(D23/C23)</f>
        <v>1.1554553319434397</v>
      </c>
    </row>
    <row r="24" spans="1:5" ht="12.75">
      <c r="A24" s="254"/>
      <c r="B24" s="278" t="s">
        <v>589</v>
      </c>
      <c r="C24" s="279"/>
      <c r="D24" s="279"/>
      <c r="E24" s="838"/>
    </row>
    <row r="25" spans="1:5" ht="12.75">
      <c r="A25" s="249"/>
      <c r="B25" s="36" t="s">
        <v>832</v>
      </c>
      <c r="C25" s="272"/>
      <c r="D25" s="272"/>
      <c r="E25" s="838"/>
    </row>
    <row r="26" spans="1:5" ht="12.75">
      <c r="A26" s="249"/>
      <c r="B26" s="36" t="s">
        <v>833</v>
      </c>
      <c r="C26" s="272">
        <v>15000</v>
      </c>
      <c r="D26" s="272">
        <v>20500</v>
      </c>
      <c r="E26" s="838">
        <f>SUM(D26/C26)</f>
        <v>1.3666666666666667</v>
      </c>
    </row>
    <row r="27" spans="1:5" ht="12.75">
      <c r="A27" s="255"/>
      <c r="B27" s="10" t="s">
        <v>834</v>
      </c>
      <c r="C27" s="275"/>
      <c r="D27" s="275"/>
      <c r="E27" s="838"/>
    </row>
    <row r="28" spans="1:5" ht="13.5" thickBot="1">
      <c r="A28" s="273"/>
      <c r="B28" s="167" t="s">
        <v>589</v>
      </c>
      <c r="C28" s="274">
        <f>SUM(C26:C27)</f>
        <v>15000</v>
      </c>
      <c r="D28" s="274">
        <f>SUM(D26:D27)</f>
        <v>20500</v>
      </c>
      <c r="E28" s="839">
        <f>SUM(D28/C28)</f>
        <v>1.3666666666666667</v>
      </c>
    </row>
    <row r="29" spans="1:5" ht="13.5" thickBot="1">
      <c r="A29" s="250"/>
      <c r="B29" s="251" t="s">
        <v>845</v>
      </c>
      <c r="C29" s="276">
        <f>SUM(C28+C23)</f>
        <v>226527</v>
      </c>
      <c r="D29" s="276">
        <f>SUM(D28+D23)</f>
        <v>264910</v>
      </c>
      <c r="E29" s="1072">
        <f>SUM(D29/C29)</f>
        <v>1.1694411703682122</v>
      </c>
    </row>
  </sheetData>
  <mergeCells count="4">
    <mergeCell ref="D8:D10"/>
    <mergeCell ref="E8:E10"/>
    <mergeCell ref="A3:E3"/>
    <mergeCell ref="A2:E2"/>
  </mergeCells>
  <printOptions/>
  <pageMargins left="0.75" right="0.75" top="1" bottom="1" header="0.5" footer="0.5"/>
  <pageSetup firstPageNumber="31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13"/>
  <sheetViews>
    <sheetView showZeros="0" zoomScaleSheetLayoutView="100" workbookViewId="0" topLeftCell="A597">
      <selection activeCell="D606" sqref="D606"/>
    </sheetView>
  </sheetViews>
  <sheetFormatPr defaultColWidth="9.00390625" defaultRowHeight="12.75"/>
  <cols>
    <col min="1" max="1" width="6.125" style="48" customWidth="1"/>
    <col min="2" max="2" width="50.875" style="67" customWidth="1"/>
    <col min="3" max="4" width="14.625" style="113" customWidth="1"/>
    <col min="5" max="5" width="9.375" style="113" customWidth="1"/>
    <col min="6" max="6" width="39.75390625" style="113" customWidth="1"/>
    <col min="7" max="8" width="7.25390625" style="113" customWidth="1"/>
    <col min="9" max="16384" width="9.125" style="67" customWidth="1"/>
  </cols>
  <sheetData>
    <row r="1" spans="1:8" ht="12.75">
      <c r="A1" s="1100" t="s">
        <v>89</v>
      </c>
      <c r="B1" s="1128"/>
      <c r="C1" s="1128"/>
      <c r="D1" s="1128"/>
      <c r="E1" s="1128"/>
      <c r="F1" s="1128"/>
      <c r="G1" s="1128"/>
      <c r="H1" s="138"/>
    </row>
    <row r="2" spans="1:8" ht="12.75">
      <c r="A2" s="1129" t="s">
        <v>703</v>
      </c>
      <c r="B2" s="1130"/>
      <c r="C2" s="1130"/>
      <c r="D2" s="1130"/>
      <c r="E2" s="1130"/>
      <c r="F2" s="1130"/>
      <c r="G2" s="1130"/>
      <c r="H2" s="147"/>
    </row>
    <row r="3" spans="1:8" ht="12.75">
      <c r="A3" s="147"/>
      <c r="B3" s="147"/>
      <c r="C3" s="147"/>
      <c r="D3" s="147"/>
      <c r="E3" s="147"/>
      <c r="F3" s="147"/>
      <c r="G3" s="147"/>
      <c r="H3" s="147"/>
    </row>
    <row r="4" spans="3:15" ht="12">
      <c r="C4" s="146"/>
      <c r="D4" s="146"/>
      <c r="E4" s="857"/>
      <c r="F4" s="202" t="s">
        <v>1017</v>
      </c>
      <c r="G4" s="146"/>
      <c r="H4" s="146"/>
      <c r="I4" s="49"/>
      <c r="J4" s="49"/>
      <c r="K4" s="49"/>
      <c r="L4" s="49"/>
      <c r="M4" s="49"/>
      <c r="N4" s="49"/>
      <c r="O4" s="49"/>
    </row>
    <row r="5" spans="1:6" s="65" customFormat="1" ht="12" customHeight="1">
      <c r="A5" s="14"/>
      <c r="B5" s="90"/>
      <c r="C5" s="200" t="s">
        <v>888</v>
      </c>
      <c r="D5" s="1121" t="s">
        <v>534</v>
      </c>
      <c r="E5" s="1131" t="s">
        <v>762</v>
      </c>
      <c r="F5" s="3" t="s">
        <v>940</v>
      </c>
    </row>
    <row r="6" spans="1:6" s="65" customFormat="1" ht="12" customHeight="1">
      <c r="A6" s="85" t="s">
        <v>17</v>
      </c>
      <c r="B6" s="91" t="s">
        <v>34</v>
      </c>
      <c r="C6" s="15" t="s">
        <v>587</v>
      </c>
      <c r="D6" s="1106"/>
      <c r="E6" s="1132"/>
      <c r="F6" s="15" t="s">
        <v>941</v>
      </c>
    </row>
    <row r="7" spans="1:6" s="65" customFormat="1" ht="12.75" customHeight="1" thickBot="1">
      <c r="A7" s="85"/>
      <c r="B7" s="92"/>
      <c r="C7" s="51"/>
      <c r="D7" s="1107"/>
      <c r="E7" s="1133"/>
      <c r="F7" s="51"/>
    </row>
    <row r="8" spans="1:6" s="65" customFormat="1" ht="12">
      <c r="A8" s="94" t="s">
        <v>971</v>
      </c>
      <c r="B8" s="31" t="s">
        <v>972</v>
      </c>
      <c r="C8" s="18" t="s">
        <v>973</v>
      </c>
      <c r="D8" s="18" t="s">
        <v>974</v>
      </c>
      <c r="E8" s="18" t="s">
        <v>975</v>
      </c>
      <c r="F8" s="31" t="s">
        <v>476</v>
      </c>
    </row>
    <row r="9" spans="1:7" s="65" customFormat="1" ht="12" customHeight="1">
      <c r="A9" s="85">
        <v>3050</v>
      </c>
      <c r="B9" s="209" t="s">
        <v>54</v>
      </c>
      <c r="C9" s="210">
        <f>SUM(C17)</f>
        <v>120000</v>
      </c>
      <c r="D9" s="210">
        <f>SUM(D17)</f>
        <v>10000</v>
      </c>
      <c r="E9" s="696">
        <f>SUM(D9/C9)</f>
        <v>0.08333333333333333</v>
      </c>
      <c r="F9" s="4"/>
      <c r="G9" s="207"/>
    </row>
    <row r="10" spans="1:6" s="65" customFormat="1" ht="12" customHeight="1">
      <c r="A10" s="801">
        <v>3051</v>
      </c>
      <c r="B10" s="862" t="s">
        <v>866</v>
      </c>
      <c r="C10" s="803"/>
      <c r="D10" s="803"/>
      <c r="E10" s="863"/>
      <c r="F10" s="864"/>
    </row>
    <row r="11" spans="1:8" ht="12" customHeight="1">
      <c r="A11" s="810"/>
      <c r="B11" s="806" t="s">
        <v>855</v>
      </c>
      <c r="C11" s="807"/>
      <c r="D11" s="807"/>
      <c r="E11" s="863"/>
      <c r="F11" s="865"/>
      <c r="G11" s="67"/>
      <c r="H11" s="67"/>
    </row>
    <row r="12" spans="1:8" ht="12" customHeight="1">
      <c r="A12" s="810"/>
      <c r="B12" s="809" t="s">
        <v>55</v>
      </c>
      <c r="C12" s="807"/>
      <c r="D12" s="807"/>
      <c r="E12" s="863"/>
      <c r="F12" s="865"/>
      <c r="G12" s="67"/>
      <c r="H12" s="67"/>
    </row>
    <row r="13" spans="1:8" ht="12" customHeight="1">
      <c r="A13" s="810"/>
      <c r="B13" s="811" t="s">
        <v>22</v>
      </c>
      <c r="C13" s="807">
        <v>120000</v>
      </c>
      <c r="D13" s="807">
        <v>10000</v>
      </c>
      <c r="E13" s="866">
        <f>SUM(D13/C13)</f>
        <v>0.08333333333333333</v>
      </c>
      <c r="F13" s="865"/>
      <c r="G13" s="67"/>
      <c r="H13" s="67"/>
    </row>
    <row r="14" spans="1:8" ht="12" customHeight="1">
      <c r="A14" s="810"/>
      <c r="B14" s="812" t="s">
        <v>36</v>
      </c>
      <c r="C14" s="807"/>
      <c r="D14" s="807"/>
      <c r="E14" s="863"/>
      <c r="F14" s="865"/>
      <c r="G14" s="67"/>
      <c r="H14" s="67"/>
    </row>
    <row r="15" spans="1:8" ht="12" customHeight="1">
      <c r="A15" s="810"/>
      <c r="B15" s="812" t="s">
        <v>870</v>
      </c>
      <c r="C15" s="807"/>
      <c r="D15" s="807"/>
      <c r="E15" s="863"/>
      <c r="F15" s="865"/>
      <c r="G15" s="67"/>
      <c r="H15" s="67"/>
    </row>
    <row r="16" spans="1:8" ht="12" customHeight="1" thickBot="1">
      <c r="A16" s="810"/>
      <c r="B16" s="826" t="s">
        <v>23</v>
      </c>
      <c r="C16" s="807"/>
      <c r="D16" s="807"/>
      <c r="E16" s="867"/>
      <c r="F16" s="865"/>
      <c r="G16" s="67"/>
      <c r="H16" s="67"/>
    </row>
    <row r="17" spans="1:8" ht="13.5" customHeight="1" thickBot="1">
      <c r="A17" s="816"/>
      <c r="B17" s="817" t="s">
        <v>15</v>
      </c>
      <c r="C17" s="818">
        <f>SUM(C11:C16)</f>
        <v>120000</v>
      </c>
      <c r="D17" s="818">
        <f>SUM(D11:D16)</f>
        <v>10000</v>
      </c>
      <c r="E17" s="868">
        <f>SUM(D17/C17)</f>
        <v>0.08333333333333333</v>
      </c>
      <c r="F17" s="869"/>
      <c r="G17" s="67"/>
      <c r="H17" s="67"/>
    </row>
    <row r="18" spans="1:8" ht="12">
      <c r="A18" s="801">
        <v>3060</v>
      </c>
      <c r="B18" s="870" t="s">
        <v>871</v>
      </c>
      <c r="C18" s="822">
        <f>SUM(C26)</f>
        <v>58105</v>
      </c>
      <c r="D18" s="822">
        <f>SUM(D26)</f>
        <v>1500</v>
      </c>
      <c r="E18" s="863">
        <f>SUM(D18/C18)</f>
        <v>0.025815334308579296</v>
      </c>
      <c r="F18" s="871"/>
      <c r="G18" s="67"/>
      <c r="H18" s="67"/>
    </row>
    <row r="19" spans="1:8" ht="12" customHeight="1">
      <c r="A19" s="801">
        <v>3061</v>
      </c>
      <c r="B19" s="862" t="s">
        <v>873</v>
      </c>
      <c r="C19" s="803"/>
      <c r="D19" s="803"/>
      <c r="E19" s="863"/>
      <c r="F19" s="865"/>
      <c r="G19" s="67"/>
      <c r="H19" s="67"/>
    </row>
    <row r="20" spans="1:8" ht="12" customHeight="1">
      <c r="A20" s="810"/>
      <c r="B20" s="806" t="s">
        <v>855</v>
      </c>
      <c r="C20" s="807"/>
      <c r="D20" s="807"/>
      <c r="E20" s="863"/>
      <c r="F20" s="865"/>
      <c r="G20" s="67"/>
      <c r="H20" s="67"/>
    </row>
    <row r="21" spans="1:8" ht="12" customHeight="1">
      <c r="A21" s="810"/>
      <c r="B21" s="809" t="s">
        <v>55</v>
      </c>
      <c r="C21" s="807"/>
      <c r="D21" s="807"/>
      <c r="E21" s="863"/>
      <c r="F21" s="865"/>
      <c r="G21" s="67"/>
      <c r="H21" s="67"/>
    </row>
    <row r="22" spans="1:8" ht="12" customHeight="1">
      <c r="A22" s="805"/>
      <c r="B22" s="811" t="s">
        <v>22</v>
      </c>
      <c r="C22" s="807">
        <v>58105</v>
      </c>
      <c r="D22" s="807">
        <v>1500</v>
      </c>
      <c r="E22" s="866">
        <f>SUM(D22/C22)</f>
        <v>0.025815334308579296</v>
      </c>
      <c r="F22" s="865"/>
      <c r="G22" s="67"/>
      <c r="H22" s="67"/>
    </row>
    <row r="23" spans="1:8" ht="12" customHeight="1">
      <c r="A23" s="805"/>
      <c r="B23" s="812" t="s">
        <v>36</v>
      </c>
      <c r="C23" s="807"/>
      <c r="D23" s="807"/>
      <c r="E23" s="863"/>
      <c r="F23" s="865"/>
      <c r="G23" s="67"/>
      <c r="H23" s="67"/>
    </row>
    <row r="24" spans="1:8" ht="12" customHeight="1">
      <c r="A24" s="805"/>
      <c r="B24" s="812" t="s">
        <v>870</v>
      </c>
      <c r="C24" s="807"/>
      <c r="D24" s="807"/>
      <c r="E24" s="863"/>
      <c r="F24" s="872"/>
      <c r="G24" s="67"/>
      <c r="H24" s="67"/>
    </row>
    <row r="25" spans="1:8" ht="12" customHeight="1" thickBot="1">
      <c r="A25" s="805"/>
      <c r="B25" s="826" t="s">
        <v>23</v>
      </c>
      <c r="C25" s="807"/>
      <c r="D25" s="807"/>
      <c r="E25" s="867"/>
      <c r="F25" s="873"/>
      <c r="G25" s="67"/>
      <c r="H25" s="67"/>
    </row>
    <row r="26" spans="1:8" ht="12" customHeight="1" thickBot="1">
      <c r="A26" s="874"/>
      <c r="B26" s="817" t="s">
        <v>15</v>
      </c>
      <c r="C26" s="818">
        <f>SUM(C20:C25)</f>
        <v>58105</v>
      </c>
      <c r="D26" s="818">
        <f>SUM(D20:D25)</f>
        <v>1500</v>
      </c>
      <c r="E26" s="868">
        <f>SUM(D26/C26)</f>
        <v>0.025815334308579296</v>
      </c>
      <c r="F26" s="875"/>
      <c r="G26" s="67"/>
      <c r="H26" s="67"/>
    </row>
    <row r="27" spans="1:8" ht="12" customHeight="1">
      <c r="A27" s="15">
        <v>3070</v>
      </c>
      <c r="B27" s="107" t="s">
        <v>929</v>
      </c>
      <c r="C27" s="98">
        <f>SUM(C35)</f>
        <v>10000</v>
      </c>
      <c r="D27" s="98">
        <f>SUM(D35)</f>
        <v>2500</v>
      </c>
      <c r="E27" s="696">
        <f>SUM(D27/C27)</f>
        <v>0.25</v>
      </c>
      <c r="F27" s="4" t="s">
        <v>966</v>
      </c>
      <c r="G27" s="67"/>
      <c r="H27" s="67"/>
    </row>
    <row r="28" spans="1:8" ht="12" customHeight="1">
      <c r="A28" s="15">
        <v>3071</v>
      </c>
      <c r="B28" s="102" t="s">
        <v>930</v>
      </c>
      <c r="C28" s="88"/>
      <c r="D28" s="88"/>
      <c r="E28" s="696"/>
      <c r="F28" s="5" t="s">
        <v>967</v>
      </c>
      <c r="G28" s="67"/>
      <c r="H28" s="67"/>
    </row>
    <row r="29" spans="1:8" ht="12" customHeight="1">
      <c r="A29" s="69"/>
      <c r="B29" s="70" t="s">
        <v>855</v>
      </c>
      <c r="C29" s="76"/>
      <c r="D29" s="76"/>
      <c r="E29" s="696"/>
      <c r="F29" s="183"/>
      <c r="G29" s="67"/>
      <c r="H29" s="67"/>
    </row>
    <row r="30" spans="1:8" ht="12" customHeight="1">
      <c r="A30" s="83"/>
      <c r="B30" s="7" t="s">
        <v>55</v>
      </c>
      <c r="C30" s="76"/>
      <c r="D30" s="76"/>
      <c r="E30" s="696"/>
      <c r="F30" s="183"/>
      <c r="G30" s="67"/>
      <c r="H30" s="67"/>
    </row>
    <row r="31" spans="1:8" ht="12" customHeight="1">
      <c r="A31" s="83"/>
      <c r="B31" s="84" t="s">
        <v>22</v>
      </c>
      <c r="C31" s="76">
        <v>10000</v>
      </c>
      <c r="D31" s="76">
        <v>2500</v>
      </c>
      <c r="E31" s="697">
        <f>SUM(D31/C31)</f>
        <v>0.25</v>
      </c>
      <c r="F31" s="183"/>
      <c r="G31" s="67"/>
      <c r="H31" s="67"/>
    </row>
    <row r="32" spans="1:8" ht="12" customHeight="1">
      <c r="A32" s="83"/>
      <c r="B32" s="10" t="s">
        <v>36</v>
      </c>
      <c r="C32" s="76"/>
      <c r="D32" s="76"/>
      <c r="E32" s="696"/>
      <c r="F32" s="188"/>
      <c r="G32" s="67"/>
      <c r="H32" s="67"/>
    </row>
    <row r="33" spans="1:8" ht="12" customHeight="1">
      <c r="A33" s="83"/>
      <c r="B33" s="10" t="s">
        <v>870</v>
      </c>
      <c r="C33" s="71"/>
      <c r="D33" s="71"/>
      <c r="E33" s="696"/>
      <c r="F33" s="5"/>
      <c r="G33" s="67"/>
      <c r="H33" s="67"/>
    </row>
    <row r="34" spans="1:8" ht="12" customHeight="1" thickBot="1">
      <c r="A34" s="83"/>
      <c r="B34" s="73" t="s">
        <v>23</v>
      </c>
      <c r="C34" s="76"/>
      <c r="D34" s="76"/>
      <c r="E34" s="858"/>
      <c r="F34" s="185"/>
      <c r="G34" s="67"/>
      <c r="H34" s="67"/>
    </row>
    <row r="35" spans="1:8" ht="12" customHeight="1" thickBot="1">
      <c r="A35" s="79"/>
      <c r="B35" s="56" t="s">
        <v>15</v>
      </c>
      <c r="C35" s="81">
        <f>SUM(C29:C34)</f>
        <v>10000</v>
      </c>
      <c r="D35" s="81">
        <f>SUM(D29:D34)</f>
        <v>2500</v>
      </c>
      <c r="E35" s="859">
        <f>SUM(D35/C35)</f>
        <v>0.25</v>
      </c>
      <c r="F35" s="184"/>
      <c r="G35" s="67"/>
      <c r="H35" s="67"/>
    </row>
    <row r="36" spans="1:8" ht="12" customHeight="1">
      <c r="A36" s="15">
        <v>3080</v>
      </c>
      <c r="B36" s="75" t="s">
        <v>935</v>
      </c>
      <c r="C36" s="88">
        <f>SUM(C44)</f>
        <v>18500</v>
      </c>
      <c r="D36" s="88">
        <f>SUM(D44)</f>
        <v>18500</v>
      </c>
      <c r="E36" s="696">
        <f>SUM(D36/C36)</f>
        <v>1</v>
      </c>
      <c r="F36" s="4"/>
      <c r="G36" s="67"/>
      <c r="H36" s="67"/>
    </row>
    <row r="37" spans="1:8" ht="12" customHeight="1">
      <c r="A37" s="15">
        <v>3081</v>
      </c>
      <c r="B37" s="109" t="s">
        <v>936</v>
      </c>
      <c r="C37" s="88"/>
      <c r="D37" s="88"/>
      <c r="E37" s="696"/>
      <c r="F37" s="5"/>
      <c r="G37" s="67"/>
      <c r="H37" s="67"/>
    </row>
    <row r="38" spans="1:8" ht="12" customHeight="1">
      <c r="A38" s="69"/>
      <c r="B38" s="70" t="s">
        <v>855</v>
      </c>
      <c r="C38" s="76"/>
      <c r="D38" s="76"/>
      <c r="E38" s="696"/>
      <c r="F38" s="5"/>
      <c r="G38" s="67"/>
      <c r="H38" s="67"/>
    </row>
    <row r="39" spans="1:8" ht="12" customHeight="1">
      <c r="A39" s="69"/>
      <c r="B39" s="7" t="s">
        <v>55</v>
      </c>
      <c r="C39" s="76"/>
      <c r="D39" s="76"/>
      <c r="E39" s="696"/>
      <c r="F39" s="5"/>
      <c r="G39" s="67"/>
      <c r="H39" s="67"/>
    </row>
    <row r="40" spans="1:8" ht="12" customHeight="1">
      <c r="A40" s="69"/>
      <c r="B40" s="84" t="s">
        <v>22</v>
      </c>
      <c r="C40" s="76">
        <v>11000</v>
      </c>
      <c r="D40" s="76">
        <v>10700</v>
      </c>
      <c r="E40" s="697">
        <f>SUM(D40/C40)</f>
        <v>0.9727272727272728</v>
      </c>
      <c r="F40" s="496"/>
      <c r="G40" s="67"/>
      <c r="H40" s="67"/>
    </row>
    <row r="41" spans="1:8" ht="12" customHeight="1">
      <c r="A41" s="69"/>
      <c r="B41" s="10" t="s">
        <v>36</v>
      </c>
      <c r="C41" s="76">
        <v>7500</v>
      </c>
      <c r="D41" s="76">
        <v>7800</v>
      </c>
      <c r="E41" s="697">
        <f>SUM(D41/C41)</f>
        <v>1.04</v>
      </c>
      <c r="F41" s="5"/>
      <c r="G41" s="67"/>
      <c r="H41" s="67"/>
    </row>
    <row r="42" spans="1:8" ht="12" customHeight="1">
      <c r="A42" s="69"/>
      <c r="B42" s="10" t="s">
        <v>870</v>
      </c>
      <c r="C42" s="76"/>
      <c r="D42" s="76"/>
      <c r="E42" s="696"/>
      <c r="F42" s="5"/>
      <c r="G42" s="67"/>
      <c r="H42" s="67"/>
    </row>
    <row r="43" spans="1:8" ht="12" customHeight="1" thickBot="1">
      <c r="A43" s="83"/>
      <c r="B43" s="73" t="s">
        <v>23</v>
      </c>
      <c r="C43" s="76"/>
      <c r="D43" s="76"/>
      <c r="E43" s="858"/>
      <c r="F43" s="185"/>
      <c r="G43" s="67"/>
      <c r="H43" s="67"/>
    </row>
    <row r="44" spans="1:8" ht="12" customHeight="1" thickBot="1">
      <c r="A44" s="79"/>
      <c r="B44" s="56" t="s">
        <v>15</v>
      </c>
      <c r="C44" s="81">
        <f>SUM(C38:C43)</f>
        <v>18500</v>
      </c>
      <c r="D44" s="81">
        <f>SUM(D38:D43)</f>
        <v>18500</v>
      </c>
      <c r="E44" s="859">
        <f>SUM(D44/C44)</f>
        <v>1</v>
      </c>
      <c r="F44" s="184"/>
      <c r="G44" s="67"/>
      <c r="H44" s="67"/>
    </row>
    <row r="45" spans="1:8" ht="12" customHeight="1">
      <c r="A45" s="15">
        <v>3090</v>
      </c>
      <c r="B45" s="75" t="s">
        <v>853</v>
      </c>
      <c r="C45" s="88">
        <f>SUM(C53)</f>
        <v>70032</v>
      </c>
      <c r="D45" s="88">
        <f>SUM(D53)</f>
        <v>0</v>
      </c>
      <c r="E45" s="696">
        <f>SUM(D45/C45)</f>
        <v>0</v>
      </c>
      <c r="F45" s="4"/>
      <c r="G45" s="67"/>
      <c r="H45" s="67"/>
    </row>
    <row r="46" spans="1:8" ht="12" customHeight="1">
      <c r="A46" s="848">
        <v>3091</v>
      </c>
      <c r="B46" s="862" t="s">
        <v>949</v>
      </c>
      <c r="C46" s="803"/>
      <c r="D46" s="803"/>
      <c r="E46" s="863"/>
      <c r="F46" s="864"/>
      <c r="G46" s="67"/>
      <c r="H46" s="67"/>
    </row>
    <row r="47" spans="1:8" ht="12" customHeight="1">
      <c r="A47" s="805"/>
      <c r="B47" s="806" t="s">
        <v>855</v>
      </c>
      <c r="C47" s="807">
        <v>12093</v>
      </c>
      <c r="D47" s="807"/>
      <c r="E47" s="863">
        <f>SUM(D47/C47)</f>
        <v>0</v>
      </c>
      <c r="F47" s="864"/>
      <c r="G47" s="67"/>
      <c r="H47" s="67"/>
    </row>
    <row r="48" spans="1:8" ht="12" customHeight="1">
      <c r="A48" s="805"/>
      <c r="B48" s="809" t="s">
        <v>55</v>
      </c>
      <c r="C48" s="807">
        <v>2939</v>
      </c>
      <c r="D48" s="807"/>
      <c r="E48" s="863">
        <f>SUM(D48/C48)</f>
        <v>0</v>
      </c>
      <c r="F48" s="872"/>
      <c r="G48" s="67"/>
      <c r="H48" s="67"/>
    </row>
    <row r="49" spans="1:8" ht="12" customHeight="1">
      <c r="A49" s="805"/>
      <c r="B49" s="811" t="s">
        <v>22</v>
      </c>
      <c r="C49" s="807">
        <v>55000</v>
      </c>
      <c r="D49" s="807"/>
      <c r="E49" s="863">
        <f>SUM(D49/C49)</f>
        <v>0</v>
      </c>
      <c r="F49" s="876"/>
      <c r="G49" s="67"/>
      <c r="H49" s="67"/>
    </row>
    <row r="50" spans="1:8" ht="12" customHeight="1">
      <c r="A50" s="805"/>
      <c r="B50" s="812" t="s">
        <v>36</v>
      </c>
      <c r="C50" s="807"/>
      <c r="D50" s="807"/>
      <c r="E50" s="863"/>
      <c r="F50" s="864"/>
      <c r="G50" s="67"/>
      <c r="H50" s="67"/>
    </row>
    <row r="51" spans="1:8" ht="12" customHeight="1">
      <c r="A51" s="805"/>
      <c r="B51" s="812" t="s">
        <v>870</v>
      </c>
      <c r="C51" s="807"/>
      <c r="D51" s="807"/>
      <c r="E51" s="863"/>
      <c r="F51" s="864"/>
      <c r="G51" s="67"/>
      <c r="H51" s="67"/>
    </row>
    <row r="52" spans="1:8" ht="12" customHeight="1" thickBot="1">
      <c r="A52" s="810"/>
      <c r="B52" s="826" t="s">
        <v>23</v>
      </c>
      <c r="C52" s="807"/>
      <c r="D52" s="807"/>
      <c r="E52" s="867"/>
      <c r="F52" s="877"/>
      <c r="G52" s="67"/>
      <c r="H52" s="67"/>
    </row>
    <row r="53" spans="1:8" ht="12" customHeight="1" thickBot="1">
      <c r="A53" s="816"/>
      <c r="B53" s="817" t="s">
        <v>15</v>
      </c>
      <c r="C53" s="818">
        <f>SUM(C47:C52)</f>
        <v>70032</v>
      </c>
      <c r="D53" s="818">
        <f>SUM(D47:D52)</f>
        <v>0</v>
      </c>
      <c r="E53" s="868">
        <f>SUM(D53/C53)</f>
        <v>0</v>
      </c>
      <c r="F53" s="875"/>
      <c r="G53" s="67"/>
      <c r="H53" s="67"/>
    </row>
    <row r="54" spans="1:8" ht="12" customHeight="1" thickBot="1">
      <c r="A54" s="141">
        <v>3130</v>
      </c>
      <c r="B54" s="72" t="s">
        <v>874</v>
      </c>
      <c r="C54" s="81">
        <f>SUM(C55+C97)</f>
        <v>813333</v>
      </c>
      <c r="D54" s="81">
        <f>SUM(D55+D97)</f>
        <v>924500</v>
      </c>
      <c r="E54" s="859">
        <f>SUM(D54/C54)</f>
        <v>1.1366807937216368</v>
      </c>
      <c r="F54" s="184"/>
      <c r="G54" s="67"/>
      <c r="H54" s="67"/>
    </row>
    <row r="55" spans="1:8" ht="12" customHeight="1" thickBot="1">
      <c r="A55" s="15">
        <v>3110</v>
      </c>
      <c r="B55" s="72" t="s">
        <v>2</v>
      </c>
      <c r="C55" s="81">
        <f>SUM(C64+C72+C80+C88+C96)</f>
        <v>768333</v>
      </c>
      <c r="D55" s="81">
        <f>SUM(D64+D72+D80+D88+D96)</f>
        <v>869500</v>
      </c>
      <c r="E55" s="859">
        <f>SUM(D55/C55)</f>
        <v>1.1316707729591207</v>
      </c>
      <c r="F55" s="184"/>
      <c r="G55" s="67"/>
      <c r="H55" s="67"/>
    </row>
    <row r="56" spans="1:8" ht="12" customHeight="1">
      <c r="A56" s="68">
        <v>3111</v>
      </c>
      <c r="B56" s="97" t="s">
        <v>965</v>
      </c>
      <c r="C56" s="88"/>
      <c r="D56" s="88"/>
      <c r="E56" s="696"/>
      <c r="F56" s="18" t="s">
        <v>968</v>
      </c>
      <c r="G56" s="67"/>
      <c r="H56" s="67"/>
    </row>
    <row r="57" spans="1:8" ht="12" customHeight="1">
      <c r="A57" s="83"/>
      <c r="B57" s="70" t="s">
        <v>855</v>
      </c>
      <c r="C57" s="76"/>
      <c r="D57" s="76"/>
      <c r="E57" s="696"/>
      <c r="F57" s="183"/>
      <c r="G57" s="67"/>
      <c r="H57" s="67"/>
    </row>
    <row r="58" spans="1:8" ht="12" customHeight="1">
      <c r="A58" s="83"/>
      <c r="B58" s="7" t="s">
        <v>55</v>
      </c>
      <c r="C58" s="76"/>
      <c r="D58" s="76"/>
      <c r="E58" s="696"/>
      <c r="F58" s="183"/>
      <c r="G58" s="67"/>
      <c r="H58" s="67"/>
    </row>
    <row r="59" spans="1:8" ht="12" customHeight="1">
      <c r="A59" s="83"/>
      <c r="B59" s="84" t="s">
        <v>22</v>
      </c>
      <c r="C59" s="76"/>
      <c r="D59" s="76"/>
      <c r="E59" s="696"/>
      <c r="F59" s="183"/>
      <c r="G59" s="67"/>
      <c r="H59" s="67"/>
    </row>
    <row r="60" spans="1:8" ht="12" customHeight="1">
      <c r="A60" s="83"/>
      <c r="B60" s="10" t="s">
        <v>36</v>
      </c>
      <c r="C60" s="76"/>
      <c r="D60" s="76"/>
      <c r="E60" s="696"/>
      <c r="F60" s="183"/>
      <c r="G60" s="67"/>
      <c r="H60" s="67"/>
    </row>
    <row r="61" spans="1:8" ht="12" customHeight="1">
      <c r="A61" s="83"/>
      <c r="B61" s="10" t="s">
        <v>870</v>
      </c>
      <c r="C61" s="76"/>
      <c r="D61" s="76"/>
      <c r="E61" s="696"/>
      <c r="F61" s="183"/>
      <c r="G61" s="67"/>
      <c r="H61" s="67"/>
    </row>
    <row r="62" spans="1:8" ht="12" customHeight="1">
      <c r="A62" s="83"/>
      <c r="B62" s="73" t="s">
        <v>846</v>
      </c>
      <c r="C62" s="76">
        <v>500000</v>
      </c>
      <c r="D62" s="76">
        <v>700000</v>
      </c>
      <c r="E62" s="697">
        <f>SUM(D62/C62)</f>
        <v>1.4</v>
      </c>
      <c r="F62" s="183"/>
      <c r="G62" s="67"/>
      <c r="H62" s="67"/>
    </row>
    <row r="63" spans="1:8" ht="12" customHeight="1" thickBot="1">
      <c r="A63" s="83"/>
      <c r="B63" s="73" t="s">
        <v>23</v>
      </c>
      <c r="C63" s="77"/>
      <c r="D63" s="77"/>
      <c r="E63" s="858"/>
      <c r="F63" s="53"/>
      <c r="G63" s="67"/>
      <c r="H63" s="67"/>
    </row>
    <row r="64" spans="1:8" ht="12" customHeight="1" thickBot="1">
      <c r="A64" s="79"/>
      <c r="B64" s="56" t="s">
        <v>15</v>
      </c>
      <c r="C64" s="81">
        <f>SUM(C57:C62)</f>
        <v>500000</v>
      </c>
      <c r="D64" s="81">
        <f>SUM(D57:D62)</f>
        <v>700000</v>
      </c>
      <c r="E64" s="859">
        <f>SUM(D64/C64)</f>
        <v>1.4</v>
      </c>
      <c r="F64" s="184"/>
      <c r="G64" s="67"/>
      <c r="H64" s="67"/>
    </row>
    <row r="65" spans="1:8" ht="12" customHeight="1">
      <c r="A65" s="85">
        <v>3112</v>
      </c>
      <c r="B65" s="102" t="s">
        <v>1015</v>
      </c>
      <c r="C65" s="88"/>
      <c r="D65" s="88"/>
      <c r="E65" s="696"/>
      <c r="F65" s="31"/>
      <c r="G65" s="67"/>
      <c r="H65" s="67"/>
    </row>
    <row r="66" spans="1:8" ht="12" customHeight="1">
      <c r="A66" s="83"/>
      <c r="B66" s="70" t="s">
        <v>855</v>
      </c>
      <c r="C66" s="76"/>
      <c r="D66" s="76"/>
      <c r="E66" s="696"/>
      <c r="F66" s="183"/>
      <c r="G66" s="67"/>
      <c r="H66" s="67"/>
    </row>
    <row r="67" spans="1:8" ht="12" customHeight="1">
      <c r="A67" s="83"/>
      <c r="B67" s="7" t="s">
        <v>55</v>
      </c>
      <c r="C67" s="76"/>
      <c r="D67" s="76"/>
      <c r="E67" s="696"/>
      <c r="F67" s="183"/>
      <c r="G67" s="67"/>
      <c r="H67" s="67"/>
    </row>
    <row r="68" spans="1:8" ht="12" customHeight="1">
      <c r="A68" s="83"/>
      <c r="B68" s="84" t="s">
        <v>22</v>
      </c>
      <c r="C68" s="76">
        <v>70000</v>
      </c>
      <c r="D68" s="76">
        <v>90000</v>
      </c>
      <c r="E68" s="697">
        <f>SUM(D68/C68)</f>
        <v>1.2857142857142858</v>
      </c>
      <c r="F68" s="183"/>
      <c r="G68" s="67"/>
      <c r="H68" s="67"/>
    </row>
    <row r="69" spans="1:8" ht="12" customHeight="1">
      <c r="A69" s="83"/>
      <c r="B69" s="10" t="s">
        <v>36</v>
      </c>
      <c r="C69" s="76"/>
      <c r="D69" s="76"/>
      <c r="E69" s="696"/>
      <c r="F69" s="183"/>
      <c r="G69" s="67"/>
      <c r="H69" s="67"/>
    </row>
    <row r="70" spans="1:8" ht="12" customHeight="1">
      <c r="A70" s="83"/>
      <c r="B70" s="10" t="s">
        <v>870</v>
      </c>
      <c r="C70" s="76"/>
      <c r="D70" s="76"/>
      <c r="E70" s="696"/>
      <c r="F70" s="183"/>
      <c r="G70" s="67"/>
      <c r="H70" s="67"/>
    </row>
    <row r="71" spans="1:8" ht="12" customHeight="1" thickBot="1">
      <c r="A71" s="83"/>
      <c r="B71" s="73" t="s">
        <v>23</v>
      </c>
      <c r="C71" s="76"/>
      <c r="D71" s="76"/>
      <c r="E71" s="858"/>
      <c r="F71" s="183"/>
      <c r="G71" s="67"/>
      <c r="H71" s="67"/>
    </row>
    <row r="72" spans="1:8" ht="12" customHeight="1" thickBot="1">
      <c r="A72" s="79"/>
      <c r="B72" s="56" t="s">
        <v>15</v>
      </c>
      <c r="C72" s="81">
        <f>SUM(C66:C71)</f>
        <v>70000</v>
      </c>
      <c r="D72" s="81">
        <f>SUM(D66:D71)</f>
        <v>90000</v>
      </c>
      <c r="E72" s="859">
        <f>SUM(D72/C72)</f>
        <v>1.2857142857142858</v>
      </c>
      <c r="F72" s="184"/>
      <c r="G72" s="67"/>
      <c r="H72" s="67"/>
    </row>
    <row r="73" spans="1:8" ht="12" customHeight="1">
      <c r="A73" s="85">
        <v>3113</v>
      </c>
      <c r="B73" s="97" t="s">
        <v>3</v>
      </c>
      <c r="C73" s="98"/>
      <c r="D73" s="98"/>
      <c r="E73" s="696"/>
      <c r="F73" s="4"/>
      <c r="G73" s="67"/>
      <c r="H73" s="67"/>
    </row>
    <row r="74" spans="1:8" ht="12" customHeight="1">
      <c r="A74" s="83"/>
      <c r="B74" s="70" t="s">
        <v>855</v>
      </c>
      <c r="C74" s="76"/>
      <c r="D74" s="76"/>
      <c r="E74" s="696"/>
      <c r="F74" s="183"/>
      <c r="G74" s="67"/>
      <c r="H74" s="67"/>
    </row>
    <row r="75" spans="1:8" ht="12" customHeight="1">
      <c r="A75" s="83"/>
      <c r="B75" s="7" t="s">
        <v>55</v>
      </c>
      <c r="C75" s="76"/>
      <c r="D75" s="76"/>
      <c r="E75" s="696"/>
      <c r="F75" s="183"/>
      <c r="G75" s="67"/>
      <c r="H75" s="67"/>
    </row>
    <row r="76" spans="1:8" ht="12" customHeight="1">
      <c r="A76" s="83"/>
      <c r="B76" s="84" t="s">
        <v>22</v>
      </c>
      <c r="C76" s="76">
        <v>19500</v>
      </c>
      <c r="D76" s="76">
        <v>19500</v>
      </c>
      <c r="E76" s="697">
        <f>SUM(D76/C76)</f>
        <v>1</v>
      </c>
      <c r="F76" s="183"/>
      <c r="G76" s="67"/>
      <c r="H76" s="67"/>
    </row>
    <row r="77" spans="1:8" ht="12" customHeight="1">
      <c r="A77" s="83"/>
      <c r="B77" s="10" t="s">
        <v>36</v>
      </c>
      <c r="C77" s="76"/>
      <c r="D77" s="76"/>
      <c r="E77" s="696"/>
      <c r="F77" s="183"/>
      <c r="G77" s="67"/>
      <c r="H77" s="67"/>
    </row>
    <row r="78" spans="1:8" ht="12" customHeight="1">
      <c r="A78" s="83"/>
      <c r="B78" s="10" t="s">
        <v>870</v>
      </c>
      <c r="C78" s="76"/>
      <c r="D78" s="76"/>
      <c r="E78" s="696"/>
      <c r="F78" s="183"/>
      <c r="G78" s="67"/>
      <c r="H78" s="67"/>
    </row>
    <row r="79" spans="1:8" ht="12" customHeight="1" thickBot="1">
      <c r="A79" s="83"/>
      <c r="B79" s="73" t="s">
        <v>23</v>
      </c>
      <c r="C79" s="76"/>
      <c r="D79" s="76"/>
      <c r="E79" s="858"/>
      <c r="F79" s="183"/>
      <c r="G79" s="67"/>
      <c r="H79" s="67"/>
    </row>
    <row r="80" spans="1:8" ht="12" customHeight="1" thickBot="1">
      <c r="A80" s="79"/>
      <c r="B80" s="56" t="s">
        <v>15</v>
      </c>
      <c r="C80" s="81">
        <f>SUM(C74:C79)</f>
        <v>19500</v>
      </c>
      <c r="D80" s="81">
        <f>SUM(D74:D79)</f>
        <v>19500</v>
      </c>
      <c r="E80" s="859">
        <f>SUM(D80/C80)</f>
        <v>1</v>
      </c>
      <c r="F80" s="184"/>
      <c r="G80" s="67"/>
      <c r="H80" s="67"/>
    </row>
    <row r="81" spans="1:8" ht="12" customHeight="1">
      <c r="A81" s="85">
        <v>3114</v>
      </c>
      <c r="B81" s="102" t="s">
        <v>877</v>
      </c>
      <c r="C81" s="88"/>
      <c r="D81" s="88"/>
      <c r="E81" s="696"/>
      <c r="F81" s="105"/>
      <c r="G81" s="67"/>
      <c r="H81" s="67"/>
    </row>
    <row r="82" spans="1:8" ht="12" customHeight="1">
      <c r="A82" s="83"/>
      <c r="B82" s="70" t="s">
        <v>855</v>
      </c>
      <c r="C82" s="76"/>
      <c r="D82" s="76"/>
      <c r="E82" s="696"/>
      <c r="F82" s="183"/>
      <c r="G82" s="67"/>
      <c r="H82" s="67"/>
    </row>
    <row r="83" spans="1:8" ht="12" customHeight="1">
      <c r="A83" s="83"/>
      <c r="B83" s="7" t="s">
        <v>55</v>
      </c>
      <c r="C83" s="76"/>
      <c r="D83" s="76"/>
      <c r="E83" s="696"/>
      <c r="F83" s="183"/>
      <c r="G83" s="67"/>
      <c r="H83" s="67"/>
    </row>
    <row r="84" spans="1:8" ht="12" customHeight="1">
      <c r="A84" s="83"/>
      <c r="B84" s="84" t="s">
        <v>22</v>
      </c>
      <c r="C84" s="76">
        <v>133000</v>
      </c>
      <c r="D84" s="76">
        <v>60000</v>
      </c>
      <c r="E84" s="697">
        <f>SUM(D84/C84)</f>
        <v>0.45112781954887216</v>
      </c>
      <c r="F84" s="183"/>
      <c r="G84" s="67"/>
      <c r="H84" s="67"/>
    </row>
    <row r="85" spans="1:8" ht="12" customHeight="1">
      <c r="A85" s="83"/>
      <c r="B85" s="10" t="s">
        <v>36</v>
      </c>
      <c r="C85" s="76"/>
      <c r="D85" s="76"/>
      <c r="E85" s="696"/>
      <c r="F85" s="183"/>
      <c r="G85" s="67"/>
      <c r="H85" s="67"/>
    </row>
    <row r="86" spans="1:8" ht="12" customHeight="1">
      <c r="A86" s="83"/>
      <c r="B86" s="10" t="s">
        <v>870</v>
      </c>
      <c r="C86" s="76"/>
      <c r="D86" s="76"/>
      <c r="E86" s="696"/>
      <c r="F86" s="183"/>
      <c r="G86" s="67"/>
      <c r="H86" s="67"/>
    </row>
    <row r="87" spans="1:8" ht="12" customHeight="1" thickBot="1">
      <c r="A87" s="69"/>
      <c r="B87" s="73" t="s">
        <v>23</v>
      </c>
      <c r="C87" s="76"/>
      <c r="D87" s="76"/>
      <c r="E87" s="858"/>
      <c r="F87" s="183"/>
      <c r="G87" s="67"/>
      <c r="H87" s="67"/>
    </row>
    <row r="88" spans="1:8" ht="12" customHeight="1" thickBot="1">
      <c r="A88" s="51"/>
      <c r="B88" s="56" t="s">
        <v>15</v>
      </c>
      <c r="C88" s="81">
        <f>SUM(C82:C87)</f>
        <v>133000</v>
      </c>
      <c r="D88" s="81">
        <f>SUM(D82:D87)</f>
        <v>60000</v>
      </c>
      <c r="E88" s="859">
        <f>SUM(D88/C88)</f>
        <v>0.45112781954887216</v>
      </c>
      <c r="F88" s="184"/>
      <c r="G88" s="67"/>
      <c r="H88" s="67"/>
    </row>
    <row r="89" spans="1:8" ht="12" customHeight="1">
      <c r="A89" s="801">
        <v>3115</v>
      </c>
      <c r="B89" s="828" t="s">
        <v>53</v>
      </c>
      <c r="C89" s="803"/>
      <c r="D89" s="803"/>
      <c r="E89" s="863"/>
      <c r="F89" s="878"/>
      <c r="G89" s="67"/>
      <c r="H89" s="67"/>
    </row>
    <row r="90" spans="1:8" ht="12" customHeight="1">
      <c r="A90" s="810"/>
      <c r="B90" s="806" t="s">
        <v>855</v>
      </c>
      <c r="C90" s="807"/>
      <c r="D90" s="807"/>
      <c r="E90" s="863"/>
      <c r="F90" s="865"/>
      <c r="G90" s="67"/>
      <c r="H90" s="67"/>
    </row>
    <row r="91" spans="1:8" ht="12" customHeight="1">
      <c r="A91" s="810"/>
      <c r="B91" s="809" t="s">
        <v>55</v>
      </c>
      <c r="C91" s="807"/>
      <c r="D91" s="807"/>
      <c r="E91" s="863"/>
      <c r="F91" s="865"/>
      <c r="G91" s="67"/>
      <c r="H91" s="67"/>
    </row>
    <row r="92" spans="1:8" ht="12" customHeight="1">
      <c r="A92" s="810"/>
      <c r="B92" s="811" t="s">
        <v>22</v>
      </c>
      <c r="C92" s="807">
        <v>45833</v>
      </c>
      <c r="D92" s="807"/>
      <c r="E92" s="863">
        <f>SUM(D92/C92)</f>
        <v>0</v>
      </c>
      <c r="F92" s="865"/>
      <c r="G92" s="67"/>
      <c r="H92" s="67"/>
    </row>
    <row r="93" spans="1:8" ht="12" customHeight="1">
      <c r="A93" s="810"/>
      <c r="B93" s="812" t="s">
        <v>36</v>
      </c>
      <c r="C93" s="807"/>
      <c r="D93" s="807"/>
      <c r="E93" s="863"/>
      <c r="F93" s="865"/>
      <c r="G93" s="67"/>
      <c r="H93" s="67"/>
    </row>
    <row r="94" spans="1:8" ht="12" customHeight="1">
      <c r="A94" s="810"/>
      <c r="B94" s="812" t="s">
        <v>870</v>
      </c>
      <c r="C94" s="807"/>
      <c r="D94" s="807"/>
      <c r="E94" s="863"/>
      <c r="F94" s="865"/>
      <c r="G94" s="67"/>
      <c r="H94" s="67"/>
    </row>
    <row r="95" spans="1:8" ht="12" customHeight="1" thickBot="1">
      <c r="A95" s="805"/>
      <c r="B95" s="826" t="s">
        <v>23</v>
      </c>
      <c r="C95" s="807"/>
      <c r="D95" s="807"/>
      <c r="E95" s="867"/>
      <c r="F95" s="865"/>
      <c r="G95" s="67"/>
      <c r="H95" s="67"/>
    </row>
    <row r="96" spans="1:8" ht="12" customHeight="1" thickBot="1">
      <c r="A96" s="874"/>
      <c r="B96" s="817" t="s">
        <v>15</v>
      </c>
      <c r="C96" s="818">
        <f>SUM(C90:C95)</f>
        <v>45833</v>
      </c>
      <c r="D96" s="818">
        <f>SUM(D90:D95)</f>
        <v>0</v>
      </c>
      <c r="E96" s="868">
        <f>SUM(D96/C96)</f>
        <v>0</v>
      </c>
      <c r="F96" s="875"/>
      <c r="G96" s="67"/>
      <c r="H96" s="67"/>
    </row>
    <row r="97" spans="1:8" ht="12" customHeight="1" thickBot="1">
      <c r="A97" s="141">
        <v>3120</v>
      </c>
      <c r="B97" s="72" t="s">
        <v>52</v>
      </c>
      <c r="C97" s="81">
        <f>SUM(C105+C113+C121+C129)</f>
        <v>45000</v>
      </c>
      <c r="D97" s="81">
        <f>SUM(D105+D113+D121+D129+D137)</f>
        <v>55000</v>
      </c>
      <c r="E97" s="859">
        <f>SUM(D97/C97)</f>
        <v>1.2222222222222223</v>
      </c>
      <c r="F97" s="184"/>
      <c r="G97" s="67"/>
      <c r="H97" s="67"/>
    </row>
    <row r="98" spans="1:8" ht="12" customHeight="1">
      <c r="A98" s="15">
        <v>3121</v>
      </c>
      <c r="B98" s="181" t="s">
        <v>1027</v>
      </c>
      <c r="C98" s="98"/>
      <c r="D98" s="98"/>
      <c r="E98" s="696"/>
      <c r="F98" s="4"/>
      <c r="G98" s="67"/>
      <c r="H98" s="67"/>
    </row>
    <row r="99" spans="1:8" ht="12" customHeight="1">
      <c r="A99" s="15"/>
      <c r="B99" s="70" t="s">
        <v>855</v>
      </c>
      <c r="C99" s="45"/>
      <c r="D99" s="45"/>
      <c r="E99" s="696"/>
      <c r="F99" s="5"/>
      <c r="G99" s="67"/>
      <c r="H99" s="67"/>
    </row>
    <row r="100" spans="1:8" ht="12" customHeight="1">
      <c r="A100" s="15"/>
      <c r="B100" s="7" t="s">
        <v>55</v>
      </c>
      <c r="C100" s="45"/>
      <c r="D100" s="45"/>
      <c r="E100" s="696"/>
      <c r="F100" s="5"/>
      <c r="G100" s="67"/>
      <c r="H100" s="67"/>
    </row>
    <row r="101" spans="1:8" ht="12" customHeight="1">
      <c r="A101" s="85"/>
      <c r="B101" s="84" t="s">
        <v>22</v>
      </c>
      <c r="C101" s="164">
        <v>10000</v>
      </c>
      <c r="D101" s="164">
        <v>1000</v>
      </c>
      <c r="E101" s="697">
        <f>SUM(D101/C101)</f>
        <v>0.1</v>
      </c>
      <c r="F101" s="221"/>
      <c r="G101" s="67"/>
      <c r="H101" s="67"/>
    </row>
    <row r="102" spans="1:8" ht="12" customHeight="1">
      <c r="A102" s="15"/>
      <c r="B102" s="10" t="s">
        <v>36</v>
      </c>
      <c r="C102" s="45"/>
      <c r="D102" s="45"/>
      <c r="E102" s="696"/>
      <c r="F102" s="5"/>
      <c r="G102" s="67"/>
      <c r="H102" s="67"/>
    </row>
    <row r="103" spans="1:8" ht="12" customHeight="1">
      <c r="A103" s="15"/>
      <c r="B103" s="10" t="s">
        <v>870</v>
      </c>
      <c r="C103" s="45"/>
      <c r="D103" s="45"/>
      <c r="E103" s="696"/>
      <c r="F103" s="5"/>
      <c r="G103" s="67"/>
      <c r="H103" s="67"/>
    </row>
    <row r="104" spans="1:8" ht="12" customHeight="1" thickBot="1">
      <c r="A104" s="15"/>
      <c r="B104" s="73" t="s">
        <v>23</v>
      </c>
      <c r="C104" s="46"/>
      <c r="D104" s="46"/>
      <c r="E104" s="858"/>
      <c r="F104" s="3"/>
      <c r="G104" s="67"/>
      <c r="H104" s="67"/>
    </row>
    <row r="105" spans="1:8" ht="12" customHeight="1" thickBot="1">
      <c r="A105" s="51"/>
      <c r="B105" s="56" t="s">
        <v>15</v>
      </c>
      <c r="C105" s="81">
        <f>SUM(C101:C104)</f>
        <v>10000</v>
      </c>
      <c r="D105" s="81">
        <f>SUM(D101:D104)</f>
        <v>1000</v>
      </c>
      <c r="E105" s="859">
        <f>SUM(D105/C105)</f>
        <v>0.1</v>
      </c>
      <c r="F105" s="184"/>
      <c r="G105" s="67"/>
      <c r="H105" s="67"/>
    </row>
    <row r="106" spans="1:8" ht="12" customHeight="1">
      <c r="A106" s="85">
        <v>3122</v>
      </c>
      <c r="B106" s="102" t="s">
        <v>1014</v>
      </c>
      <c r="C106" s="88"/>
      <c r="D106" s="88"/>
      <c r="E106" s="696"/>
      <c r="F106" s="22"/>
      <c r="G106" s="67"/>
      <c r="H106" s="67"/>
    </row>
    <row r="107" spans="1:8" ht="12" customHeight="1">
      <c r="A107" s="83"/>
      <c r="B107" s="70" t="s">
        <v>855</v>
      </c>
      <c r="C107" s="76"/>
      <c r="D107" s="76"/>
      <c r="E107" s="696"/>
      <c r="F107" s="183"/>
      <c r="G107" s="67"/>
      <c r="H107" s="67"/>
    </row>
    <row r="108" spans="1:8" ht="12" customHeight="1">
      <c r="A108" s="83"/>
      <c r="B108" s="7" t="s">
        <v>55</v>
      </c>
      <c r="C108" s="76"/>
      <c r="D108" s="76"/>
      <c r="E108" s="696"/>
      <c r="F108" s="183"/>
      <c r="G108" s="67"/>
      <c r="H108" s="67"/>
    </row>
    <row r="109" spans="1:8" ht="12" customHeight="1">
      <c r="A109" s="83"/>
      <c r="B109" s="84" t="s">
        <v>22</v>
      </c>
      <c r="C109" s="76">
        <v>10000</v>
      </c>
      <c r="D109" s="76">
        <v>15000</v>
      </c>
      <c r="E109" s="697">
        <f>SUM(D109/C109)</f>
        <v>1.5</v>
      </c>
      <c r="F109" s="183"/>
      <c r="G109" s="67"/>
      <c r="H109" s="67"/>
    </row>
    <row r="110" spans="1:8" ht="12" customHeight="1">
      <c r="A110" s="83"/>
      <c r="B110" s="10" t="s">
        <v>36</v>
      </c>
      <c r="C110" s="76"/>
      <c r="D110" s="76"/>
      <c r="E110" s="696"/>
      <c r="F110" s="183"/>
      <c r="G110" s="67"/>
      <c r="H110" s="67"/>
    </row>
    <row r="111" spans="1:8" ht="12" customHeight="1">
      <c r="A111" s="83"/>
      <c r="B111" s="10" t="s">
        <v>870</v>
      </c>
      <c r="C111" s="76"/>
      <c r="D111" s="76"/>
      <c r="E111" s="696"/>
      <c r="F111" s="183"/>
      <c r="G111" s="67"/>
      <c r="H111" s="67"/>
    </row>
    <row r="112" spans="1:8" ht="12" customHeight="1" thickBot="1">
      <c r="A112" s="83"/>
      <c r="B112" s="73" t="s">
        <v>23</v>
      </c>
      <c r="C112" s="76"/>
      <c r="D112" s="76"/>
      <c r="E112" s="858"/>
      <c r="F112" s="183"/>
      <c r="G112" s="67"/>
      <c r="H112" s="67"/>
    </row>
    <row r="113" spans="1:8" ht="12" customHeight="1" thickBot="1">
      <c r="A113" s="79"/>
      <c r="B113" s="56" t="s">
        <v>15</v>
      </c>
      <c r="C113" s="81">
        <f>SUM(C107:C112)</f>
        <v>10000</v>
      </c>
      <c r="D113" s="81">
        <f>SUM(D107:D112)</f>
        <v>15000</v>
      </c>
      <c r="E113" s="859">
        <f>SUM(D113/C113)</f>
        <v>1.5</v>
      </c>
      <c r="F113" s="184"/>
      <c r="G113" s="67"/>
      <c r="H113" s="67"/>
    </row>
    <row r="114" spans="1:8" ht="12" customHeight="1">
      <c r="A114" s="85">
        <v>3123</v>
      </c>
      <c r="B114" s="97" t="s">
        <v>876</v>
      </c>
      <c r="C114" s="98"/>
      <c r="D114" s="98"/>
      <c r="E114" s="696"/>
      <c r="F114" s="18"/>
      <c r="G114" s="67"/>
      <c r="H114" s="67"/>
    </row>
    <row r="115" spans="1:8" ht="12" customHeight="1">
      <c r="A115" s="83"/>
      <c r="B115" s="70" t="s">
        <v>855</v>
      </c>
      <c r="C115" s="76"/>
      <c r="D115" s="76"/>
      <c r="E115" s="696"/>
      <c r="F115" s="183"/>
      <c r="G115" s="67"/>
      <c r="H115" s="67"/>
    </row>
    <row r="116" spans="1:8" ht="12" customHeight="1">
      <c r="A116" s="83"/>
      <c r="B116" s="7" t="s">
        <v>55</v>
      </c>
      <c r="C116" s="76"/>
      <c r="D116" s="76"/>
      <c r="E116" s="696"/>
      <c r="F116" s="183"/>
      <c r="G116" s="67"/>
      <c r="H116" s="67"/>
    </row>
    <row r="117" spans="1:8" ht="12" customHeight="1">
      <c r="A117" s="83"/>
      <c r="B117" s="84" t="s">
        <v>22</v>
      </c>
      <c r="C117" s="76">
        <v>10000</v>
      </c>
      <c r="D117" s="76">
        <v>25000</v>
      </c>
      <c r="E117" s="697">
        <f>SUM(D117/C117)</f>
        <v>2.5</v>
      </c>
      <c r="F117" s="183"/>
      <c r="G117" s="67"/>
      <c r="H117" s="67"/>
    </row>
    <row r="118" spans="1:8" ht="12" customHeight="1">
      <c r="A118" s="83"/>
      <c r="B118" s="10" t="s">
        <v>36</v>
      </c>
      <c r="C118" s="76"/>
      <c r="D118" s="76"/>
      <c r="E118" s="696"/>
      <c r="F118" s="183"/>
      <c r="G118" s="67"/>
      <c r="H118" s="67"/>
    </row>
    <row r="119" spans="1:8" ht="12" customHeight="1">
      <c r="A119" s="83"/>
      <c r="B119" s="10" t="s">
        <v>870</v>
      </c>
      <c r="C119" s="76"/>
      <c r="D119" s="76"/>
      <c r="E119" s="696"/>
      <c r="F119" s="183"/>
      <c r="G119" s="67"/>
      <c r="H119" s="67"/>
    </row>
    <row r="120" spans="1:8" ht="12" customHeight="1" thickBot="1">
      <c r="A120" s="83"/>
      <c r="B120" s="73" t="s">
        <v>23</v>
      </c>
      <c r="C120" s="76"/>
      <c r="D120" s="76"/>
      <c r="E120" s="858"/>
      <c r="F120" s="183"/>
      <c r="G120" s="67"/>
      <c r="H120" s="67"/>
    </row>
    <row r="121" spans="1:8" ht="12" customHeight="1" thickBot="1">
      <c r="A121" s="79"/>
      <c r="B121" s="56" t="s">
        <v>15</v>
      </c>
      <c r="C121" s="81">
        <f>SUM(C115:C120)</f>
        <v>10000</v>
      </c>
      <c r="D121" s="81">
        <f>SUM(D115:D120)</f>
        <v>25000</v>
      </c>
      <c r="E121" s="859">
        <f>SUM(D121/C121)</f>
        <v>2.5</v>
      </c>
      <c r="F121" s="184"/>
      <c r="G121" s="67"/>
      <c r="H121" s="67"/>
    </row>
    <row r="122" spans="1:8" ht="12" customHeight="1">
      <c r="A122" s="85">
        <v>3124</v>
      </c>
      <c r="B122" s="97" t="s">
        <v>883</v>
      </c>
      <c r="C122" s="98"/>
      <c r="D122" s="98"/>
      <c r="E122" s="696"/>
      <c r="F122" s="18" t="s">
        <v>968</v>
      </c>
      <c r="G122" s="67"/>
      <c r="H122" s="67"/>
    </row>
    <row r="123" spans="1:8" ht="12" customHeight="1">
      <c r="A123" s="83"/>
      <c r="B123" s="70" t="s">
        <v>855</v>
      </c>
      <c r="C123" s="76"/>
      <c r="D123" s="76"/>
      <c r="E123" s="696"/>
      <c r="F123" s="183"/>
      <c r="G123" s="67"/>
      <c r="H123" s="67"/>
    </row>
    <row r="124" spans="1:8" ht="12" customHeight="1">
      <c r="A124" s="83"/>
      <c r="B124" s="7" t="s">
        <v>55</v>
      </c>
      <c r="C124" s="76"/>
      <c r="D124" s="76"/>
      <c r="E124" s="696"/>
      <c r="F124" s="183"/>
      <c r="G124" s="67"/>
      <c r="H124" s="67"/>
    </row>
    <row r="125" spans="1:8" ht="12" customHeight="1">
      <c r="A125" s="83"/>
      <c r="B125" s="84" t="s">
        <v>22</v>
      </c>
      <c r="C125" s="76">
        <v>15000</v>
      </c>
      <c r="D125" s="76">
        <v>10000</v>
      </c>
      <c r="E125" s="697">
        <f>SUM(D125/C125)</f>
        <v>0.6666666666666666</v>
      </c>
      <c r="F125" s="183"/>
      <c r="G125" s="67"/>
      <c r="H125" s="67"/>
    </row>
    <row r="126" spans="1:8" ht="12" customHeight="1">
      <c r="A126" s="83"/>
      <c r="B126" s="10" t="s">
        <v>36</v>
      </c>
      <c r="C126" s="76"/>
      <c r="D126" s="76"/>
      <c r="E126" s="696"/>
      <c r="F126" s="183"/>
      <c r="G126" s="67"/>
      <c r="H126" s="67"/>
    </row>
    <row r="127" spans="1:8" ht="12" customHeight="1">
      <c r="A127" s="83"/>
      <c r="B127" s="10" t="s">
        <v>870</v>
      </c>
      <c r="C127" s="76"/>
      <c r="D127" s="76"/>
      <c r="E127" s="696"/>
      <c r="F127" s="183"/>
      <c r="G127" s="67"/>
      <c r="H127" s="67"/>
    </row>
    <row r="128" spans="1:8" ht="12" customHeight="1" thickBot="1">
      <c r="A128" s="83"/>
      <c r="B128" s="73" t="s">
        <v>23</v>
      </c>
      <c r="C128" s="76"/>
      <c r="D128" s="76"/>
      <c r="E128" s="858"/>
      <c r="F128" s="183"/>
      <c r="G128" s="67"/>
      <c r="H128" s="67"/>
    </row>
    <row r="129" spans="1:8" ht="12" customHeight="1" thickBot="1">
      <c r="A129" s="79"/>
      <c r="B129" s="56" t="s">
        <v>15</v>
      </c>
      <c r="C129" s="81">
        <f>SUM(C123:C128)</f>
        <v>15000</v>
      </c>
      <c r="D129" s="81">
        <f>SUM(D123:D128)</f>
        <v>10000</v>
      </c>
      <c r="E129" s="859">
        <f>SUM(D129/C129)</f>
        <v>0.6666666666666666</v>
      </c>
      <c r="F129" s="184"/>
      <c r="G129" s="67"/>
      <c r="H129" s="67"/>
    </row>
    <row r="130" spans="1:8" ht="12" customHeight="1">
      <c r="A130" s="85">
        <v>3125</v>
      </c>
      <c r="B130" s="97" t="s">
        <v>442</v>
      </c>
      <c r="C130" s="98"/>
      <c r="D130" s="98"/>
      <c r="E130" s="696"/>
      <c r="F130" s="18"/>
      <c r="G130" s="67"/>
      <c r="H130" s="67"/>
    </row>
    <row r="131" spans="1:8" ht="12" customHeight="1">
      <c r="A131" s="83"/>
      <c r="B131" s="70" t="s">
        <v>855</v>
      </c>
      <c r="C131" s="76"/>
      <c r="D131" s="76"/>
      <c r="E131" s="696"/>
      <c r="F131" s="183"/>
      <c r="G131" s="67"/>
      <c r="H131" s="67"/>
    </row>
    <row r="132" spans="1:8" ht="12" customHeight="1">
      <c r="A132" s="83"/>
      <c r="B132" s="7" t="s">
        <v>55</v>
      </c>
      <c r="C132" s="76"/>
      <c r="D132" s="76"/>
      <c r="E132" s="696"/>
      <c r="F132" s="183"/>
      <c r="G132" s="67"/>
      <c r="H132" s="67"/>
    </row>
    <row r="133" spans="1:8" ht="12" customHeight="1">
      <c r="A133" s="83"/>
      <c r="B133" s="84" t="s">
        <v>22</v>
      </c>
      <c r="C133" s="76"/>
      <c r="D133" s="76">
        <v>4000</v>
      </c>
      <c r="E133" s="696"/>
      <c r="F133" s="183"/>
      <c r="G133" s="67"/>
      <c r="H133" s="67"/>
    </row>
    <row r="134" spans="1:8" ht="12" customHeight="1">
      <c r="A134" s="83"/>
      <c r="B134" s="10" t="s">
        <v>36</v>
      </c>
      <c r="C134" s="76"/>
      <c r="D134" s="76"/>
      <c r="E134" s="696"/>
      <c r="F134" s="183"/>
      <c r="G134" s="67"/>
      <c r="H134" s="67"/>
    </row>
    <row r="135" spans="1:8" ht="12" customHeight="1">
      <c r="A135" s="83"/>
      <c r="B135" s="10" t="s">
        <v>870</v>
      </c>
      <c r="C135" s="76"/>
      <c r="D135" s="76"/>
      <c r="E135" s="696"/>
      <c r="F135" s="183"/>
      <c r="G135" s="67"/>
      <c r="H135" s="67"/>
    </row>
    <row r="136" spans="1:8" ht="12" customHeight="1" thickBot="1">
      <c r="A136" s="83"/>
      <c r="B136" s="73" t="s">
        <v>23</v>
      </c>
      <c r="C136" s="76"/>
      <c r="D136" s="76"/>
      <c r="E136" s="858"/>
      <c r="F136" s="183"/>
      <c r="G136" s="67"/>
      <c r="H136" s="67"/>
    </row>
    <row r="137" spans="1:8" ht="12" customHeight="1" thickBot="1">
      <c r="A137" s="79"/>
      <c r="B137" s="56" t="s">
        <v>15</v>
      </c>
      <c r="C137" s="81">
        <f>SUM(C131:C136)</f>
        <v>0</v>
      </c>
      <c r="D137" s="81">
        <f>SUM(D131:D136)</f>
        <v>4000</v>
      </c>
      <c r="E137" s="859"/>
      <c r="F137" s="184"/>
      <c r="G137" s="67"/>
      <c r="H137" s="67"/>
    </row>
    <row r="138" spans="1:8" ht="12" customHeight="1" thickBot="1">
      <c r="A138" s="141">
        <v>3140</v>
      </c>
      <c r="B138" s="86" t="s">
        <v>886</v>
      </c>
      <c r="C138" s="87">
        <f>SUM(C146+C154+C162+C170)</f>
        <v>71500</v>
      </c>
      <c r="D138" s="87">
        <f>SUM(D146+D154+D162+D170+D178)</f>
        <v>53500</v>
      </c>
      <c r="E138" s="859">
        <f>SUM(D138/C138)</f>
        <v>0.7482517482517482</v>
      </c>
      <c r="F138" s="184"/>
      <c r="G138" s="67"/>
      <c r="H138" s="67"/>
    </row>
    <row r="139" spans="1:8" ht="12" customHeight="1">
      <c r="A139" s="85">
        <v>3141</v>
      </c>
      <c r="B139" s="97" t="s">
        <v>919</v>
      </c>
      <c r="C139" s="98"/>
      <c r="D139" s="98"/>
      <c r="E139" s="696"/>
      <c r="F139" s="183"/>
      <c r="G139" s="67"/>
      <c r="H139" s="67"/>
    </row>
    <row r="140" spans="1:8" ht="12" customHeight="1">
      <c r="A140" s="83"/>
      <c r="B140" s="70" t="s">
        <v>855</v>
      </c>
      <c r="C140" s="76"/>
      <c r="D140" s="76"/>
      <c r="E140" s="696"/>
      <c r="F140" s="183"/>
      <c r="G140" s="67"/>
      <c r="H140" s="67"/>
    </row>
    <row r="141" spans="1:8" ht="12" customHeight="1">
      <c r="A141" s="83"/>
      <c r="B141" s="7" t="s">
        <v>55</v>
      </c>
      <c r="C141" s="76"/>
      <c r="D141" s="76"/>
      <c r="E141" s="696"/>
      <c r="F141" s="183"/>
      <c r="G141" s="67"/>
      <c r="H141" s="67"/>
    </row>
    <row r="142" spans="1:8" ht="12" customHeight="1">
      <c r="A142" s="83"/>
      <c r="B142" s="84" t="s">
        <v>22</v>
      </c>
      <c r="C142" s="76"/>
      <c r="D142" s="76"/>
      <c r="E142" s="696"/>
      <c r="F142" s="183"/>
      <c r="G142" s="67"/>
      <c r="H142" s="67"/>
    </row>
    <row r="143" spans="1:8" ht="12" customHeight="1">
      <c r="A143" s="83"/>
      <c r="B143" s="10" t="s">
        <v>36</v>
      </c>
      <c r="C143" s="259">
        <v>47000</v>
      </c>
      <c r="D143" s="259">
        <v>29000</v>
      </c>
      <c r="E143" s="697">
        <f>SUM(D143/C143)</f>
        <v>0.6170212765957447</v>
      </c>
      <c r="F143" s="183"/>
      <c r="G143" s="67"/>
      <c r="H143" s="67"/>
    </row>
    <row r="144" spans="1:8" ht="12" customHeight="1">
      <c r="A144" s="83"/>
      <c r="B144" s="10" t="s">
        <v>870</v>
      </c>
      <c r="C144" s="76"/>
      <c r="D144" s="76"/>
      <c r="E144" s="696"/>
      <c r="F144" s="188"/>
      <c r="G144" s="67"/>
      <c r="H144" s="67"/>
    </row>
    <row r="145" spans="1:8" ht="12" customHeight="1" thickBot="1">
      <c r="A145" s="83"/>
      <c r="B145" s="73" t="s">
        <v>23</v>
      </c>
      <c r="C145" s="76"/>
      <c r="D145" s="76"/>
      <c r="E145" s="858"/>
      <c r="F145" s="30"/>
      <c r="G145" s="67"/>
      <c r="H145" s="67"/>
    </row>
    <row r="146" spans="1:8" ht="12" customHeight="1" thickBot="1">
      <c r="A146" s="79"/>
      <c r="B146" s="56" t="s">
        <v>15</v>
      </c>
      <c r="C146" s="81">
        <f>SUM(C140:C145)</f>
        <v>47000</v>
      </c>
      <c r="D146" s="81">
        <f>SUM(D140:D145)</f>
        <v>29000</v>
      </c>
      <c r="E146" s="859">
        <f>SUM(D146/C146)</f>
        <v>0.6170212765957447</v>
      </c>
      <c r="F146" s="184"/>
      <c r="G146" s="67"/>
      <c r="H146" s="67"/>
    </row>
    <row r="147" spans="1:8" ht="12" customHeight="1">
      <c r="A147" s="85">
        <v>3142</v>
      </c>
      <c r="B147" s="72" t="s">
        <v>372</v>
      </c>
      <c r="C147" s="88"/>
      <c r="D147" s="88"/>
      <c r="E147" s="696"/>
      <c r="F147" s="4"/>
      <c r="G147" s="67"/>
      <c r="H147" s="67"/>
    </row>
    <row r="148" spans="1:8" ht="12" customHeight="1">
      <c r="A148" s="85"/>
      <c r="B148" s="70" t="s">
        <v>855</v>
      </c>
      <c r="C148" s="71"/>
      <c r="D148" s="71"/>
      <c r="E148" s="696"/>
      <c r="F148" s="5"/>
      <c r="G148" s="67"/>
      <c r="H148" s="67"/>
    </row>
    <row r="149" spans="1:8" ht="12" customHeight="1">
      <c r="A149" s="85"/>
      <c r="B149" s="7" t="s">
        <v>55</v>
      </c>
      <c r="C149" s="71"/>
      <c r="D149" s="71"/>
      <c r="E149" s="696"/>
      <c r="F149" s="221"/>
      <c r="G149" s="67"/>
      <c r="H149" s="67"/>
    </row>
    <row r="150" spans="1:8" ht="12" customHeight="1">
      <c r="A150" s="85"/>
      <c r="B150" s="84" t="s">
        <v>22</v>
      </c>
      <c r="C150" s="164">
        <v>14000</v>
      </c>
      <c r="D150" s="164">
        <v>10000</v>
      </c>
      <c r="E150" s="697">
        <f>SUM(D150/C150)</f>
        <v>0.7142857142857143</v>
      </c>
      <c r="F150" s="221"/>
      <c r="G150" s="67"/>
      <c r="H150" s="67"/>
    </row>
    <row r="151" spans="1:8" ht="12" customHeight="1">
      <c r="A151" s="85"/>
      <c r="B151" s="10" t="s">
        <v>36</v>
      </c>
      <c r="C151" s="45"/>
      <c r="D151" s="45"/>
      <c r="E151" s="696"/>
      <c r="F151" s="221"/>
      <c r="G151" s="67"/>
      <c r="H151" s="67"/>
    </row>
    <row r="152" spans="1:8" ht="12" customHeight="1">
      <c r="A152" s="85"/>
      <c r="B152" s="10" t="s">
        <v>870</v>
      </c>
      <c r="C152" s="45"/>
      <c r="D152" s="45"/>
      <c r="E152" s="696"/>
      <c r="F152" s="5"/>
      <c r="G152" s="67"/>
      <c r="H152" s="67"/>
    </row>
    <row r="153" spans="1:8" ht="12" customHeight="1" thickBot="1">
      <c r="A153" s="85"/>
      <c r="B153" s="73" t="s">
        <v>23</v>
      </c>
      <c r="C153" s="46"/>
      <c r="D153" s="46"/>
      <c r="E153" s="858"/>
      <c r="F153" s="30"/>
      <c r="G153" s="67"/>
      <c r="H153" s="67"/>
    </row>
    <row r="154" spans="1:8" ht="12" customHeight="1" thickBot="1">
      <c r="A154" s="79"/>
      <c r="B154" s="56" t="s">
        <v>15</v>
      </c>
      <c r="C154" s="81">
        <f>SUM(C148:C153)</f>
        <v>14000</v>
      </c>
      <c r="D154" s="81">
        <f>SUM(D148:D153)</f>
        <v>10000</v>
      </c>
      <c r="E154" s="859">
        <f>SUM(D154/C154)</f>
        <v>0.7142857142857143</v>
      </c>
      <c r="F154" s="184"/>
      <c r="G154" s="67"/>
      <c r="H154" s="67"/>
    </row>
    <row r="155" spans="1:8" ht="12" customHeight="1">
      <c r="A155" s="106">
        <v>3143</v>
      </c>
      <c r="B155" s="97" t="s">
        <v>448</v>
      </c>
      <c r="C155" s="98"/>
      <c r="D155" s="98"/>
      <c r="E155" s="892"/>
      <c r="F155" s="31" t="s">
        <v>1021</v>
      </c>
      <c r="G155" s="67"/>
      <c r="H155" s="67"/>
    </row>
    <row r="156" spans="1:8" ht="12" customHeight="1">
      <c r="A156" s="83"/>
      <c r="B156" s="70" t="s">
        <v>855</v>
      </c>
      <c r="C156" s="76"/>
      <c r="D156" s="76"/>
      <c r="E156" s="696"/>
      <c r="F156" s="183"/>
      <c r="G156" s="67"/>
      <c r="H156" s="67"/>
    </row>
    <row r="157" spans="1:8" ht="12" customHeight="1">
      <c r="A157" s="83"/>
      <c r="B157" s="7" t="s">
        <v>55</v>
      </c>
      <c r="C157" s="76"/>
      <c r="D157" s="76"/>
      <c r="E157" s="696"/>
      <c r="F157" s="183"/>
      <c r="G157" s="67"/>
      <c r="H157" s="67"/>
    </row>
    <row r="158" spans="1:8" ht="12" customHeight="1">
      <c r="A158" s="83"/>
      <c r="B158" s="84" t="s">
        <v>22</v>
      </c>
      <c r="C158" s="259">
        <v>7000</v>
      </c>
      <c r="D158" s="259">
        <v>7000</v>
      </c>
      <c r="E158" s="697">
        <f>SUM(D158/C158)</f>
        <v>1</v>
      </c>
      <c r="F158" s="221"/>
      <c r="G158" s="67"/>
      <c r="H158" s="67"/>
    </row>
    <row r="159" spans="1:8" ht="12" customHeight="1">
      <c r="A159" s="83"/>
      <c r="B159" s="10" t="s">
        <v>36</v>
      </c>
      <c r="C159" s="76"/>
      <c r="D159" s="76"/>
      <c r="E159" s="696"/>
      <c r="F159" s="221"/>
      <c r="G159" s="67"/>
      <c r="H159" s="67"/>
    </row>
    <row r="160" spans="1:8" ht="12" customHeight="1">
      <c r="A160" s="83"/>
      <c r="B160" s="10" t="s">
        <v>870</v>
      </c>
      <c r="C160" s="76"/>
      <c r="D160" s="76"/>
      <c r="E160" s="696"/>
      <c r="F160" s="188"/>
      <c r="G160" s="67"/>
      <c r="H160" s="67"/>
    </row>
    <row r="161" spans="1:8" ht="12" customHeight="1" thickBot="1">
      <c r="A161" s="83"/>
      <c r="B161" s="73" t="s">
        <v>23</v>
      </c>
      <c r="C161" s="76"/>
      <c r="D161" s="76"/>
      <c r="E161" s="858"/>
      <c r="F161" s="30"/>
      <c r="G161" s="67"/>
      <c r="H161" s="67"/>
    </row>
    <row r="162" spans="1:8" ht="12" customHeight="1" thickBot="1">
      <c r="A162" s="79"/>
      <c r="B162" s="56" t="s">
        <v>15</v>
      </c>
      <c r="C162" s="81">
        <f>SUM(C156:C161)</f>
        <v>7000</v>
      </c>
      <c r="D162" s="81">
        <f>SUM(D156:D161)</f>
        <v>7000</v>
      </c>
      <c r="E162" s="859">
        <f>SUM(D162/C162)</f>
        <v>1</v>
      </c>
      <c r="F162" s="184"/>
      <c r="G162" s="67"/>
      <c r="H162" s="67"/>
    </row>
    <row r="163" spans="1:8" ht="12" customHeight="1">
      <c r="A163" s="85">
        <v>3144</v>
      </c>
      <c r="B163" s="97" t="s">
        <v>920</v>
      </c>
      <c r="C163" s="98"/>
      <c r="D163" s="98"/>
      <c r="E163" s="696"/>
      <c r="F163" s="183"/>
      <c r="G163" s="67"/>
      <c r="H163" s="67"/>
    </row>
    <row r="164" spans="1:8" ht="12" customHeight="1">
      <c r="A164" s="83"/>
      <c r="B164" s="70" t="s">
        <v>855</v>
      </c>
      <c r="C164" s="76"/>
      <c r="D164" s="76"/>
      <c r="E164" s="696"/>
      <c r="F164" s="183"/>
      <c r="G164" s="67"/>
      <c r="H164" s="67"/>
    </row>
    <row r="165" spans="1:8" ht="12" customHeight="1">
      <c r="A165" s="83"/>
      <c r="B165" s="7" t="s">
        <v>55</v>
      </c>
      <c r="C165" s="76"/>
      <c r="D165" s="76"/>
      <c r="E165" s="696"/>
      <c r="F165" s="221"/>
      <c r="G165" s="67"/>
      <c r="H165" s="67"/>
    </row>
    <row r="166" spans="1:8" ht="12" customHeight="1">
      <c r="A166" s="83"/>
      <c r="B166" s="84" t="s">
        <v>22</v>
      </c>
      <c r="C166" s="76"/>
      <c r="D166" s="76"/>
      <c r="E166" s="696"/>
      <c r="F166" s="221"/>
      <c r="G166" s="67"/>
      <c r="H166" s="67"/>
    </row>
    <row r="167" spans="1:8" ht="12" customHeight="1">
      <c r="A167" s="83"/>
      <c r="B167" s="10" t="s">
        <v>36</v>
      </c>
      <c r="C167" s="76"/>
      <c r="D167" s="76"/>
      <c r="E167" s="696"/>
      <c r="F167" s="183"/>
      <c r="G167" s="67"/>
      <c r="H167" s="67"/>
    </row>
    <row r="168" spans="1:8" ht="12" customHeight="1">
      <c r="A168" s="83"/>
      <c r="B168" s="10" t="s">
        <v>870</v>
      </c>
      <c r="C168" s="259">
        <v>3500</v>
      </c>
      <c r="D168" s="259">
        <v>3500</v>
      </c>
      <c r="E168" s="697">
        <f>SUM(D168/C168)</f>
        <v>1</v>
      </c>
      <c r="F168" s="188"/>
      <c r="G168" s="67"/>
      <c r="H168" s="67"/>
    </row>
    <row r="169" spans="1:8" ht="12" customHeight="1" thickBot="1">
      <c r="A169" s="83"/>
      <c r="B169" s="73" t="s">
        <v>23</v>
      </c>
      <c r="C169" s="76"/>
      <c r="D169" s="76"/>
      <c r="E169" s="858"/>
      <c r="F169" s="30"/>
      <c r="G169" s="67"/>
      <c r="H169" s="67"/>
    </row>
    <row r="170" spans="1:8" ht="12" customHeight="1" thickBot="1">
      <c r="A170" s="79"/>
      <c r="B170" s="56" t="s">
        <v>15</v>
      </c>
      <c r="C170" s="81">
        <f>SUM(C164:C169)</f>
        <v>3500</v>
      </c>
      <c r="D170" s="81">
        <f>SUM(D164:D169)</f>
        <v>3500</v>
      </c>
      <c r="E170" s="859">
        <f>SUM(D170/C170)</f>
        <v>1</v>
      </c>
      <c r="F170" s="184"/>
      <c r="G170" s="67"/>
      <c r="H170" s="67"/>
    </row>
    <row r="171" spans="1:8" ht="12" customHeight="1">
      <c r="A171" s="848">
        <v>3145</v>
      </c>
      <c r="B171" s="828" t="s">
        <v>526</v>
      </c>
      <c r="C171" s="803"/>
      <c r="D171" s="803"/>
      <c r="E171" s="863"/>
      <c r="F171" s="865"/>
      <c r="G171" s="67"/>
      <c r="H171" s="67"/>
    </row>
    <row r="172" spans="1:8" ht="12" customHeight="1">
      <c r="A172" s="805"/>
      <c r="B172" s="806" t="s">
        <v>855</v>
      </c>
      <c r="C172" s="807"/>
      <c r="D172" s="807"/>
      <c r="E172" s="863"/>
      <c r="F172" s="865"/>
      <c r="G172" s="67"/>
      <c r="H172" s="67"/>
    </row>
    <row r="173" spans="1:8" ht="12" customHeight="1">
      <c r="A173" s="805"/>
      <c r="B173" s="809" t="s">
        <v>55</v>
      </c>
      <c r="C173" s="807"/>
      <c r="D173" s="807"/>
      <c r="E173" s="863"/>
      <c r="F173" s="865"/>
      <c r="G173" s="67"/>
      <c r="H173" s="67"/>
    </row>
    <row r="174" spans="1:8" ht="12" customHeight="1">
      <c r="A174" s="805"/>
      <c r="B174" s="811" t="s">
        <v>22</v>
      </c>
      <c r="C174" s="807"/>
      <c r="D174" s="807">
        <v>4000</v>
      </c>
      <c r="E174" s="863"/>
      <c r="F174" s="865"/>
      <c r="G174" s="67"/>
      <c r="H174" s="67"/>
    </row>
    <row r="175" spans="1:8" ht="12" customHeight="1">
      <c r="A175" s="805"/>
      <c r="B175" s="812" t="s">
        <v>36</v>
      </c>
      <c r="C175" s="807"/>
      <c r="D175" s="807"/>
      <c r="E175" s="863"/>
      <c r="F175" s="865"/>
      <c r="G175" s="67"/>
      <c r="H175" s="67"/>
    </row>
    <row r="176" spans="1:8" ht="12" customHeight="1">
      <c r="A176" s="805"/>
      <c r="B176" s="812" t="s">
        <v>870</v>
      </c>
      <c r="C176" s="807"/>
      <c r="D176" s="807"/>
      <c r="E176" s="863"/>
      <c r="F176" s="872"/>
      <c r="G176" s="67"/>
      <c r="H176" s="67"/>
    </row>
    <row r="177" spans="1:8" ht="12" customHeight="1" thickBot="1">
      <c r="A177" s="805"/>
      <c r="B177" s="826" t="s">
        <v>23</v>
      </c>
      <c r="C177" s="807"/>
      <c r="D177" s="807"/>
      <c r="E177" s="867"/>
      <c r="F177" s="873"/>
      <c r="G177" s="67"/>
      <c r="H177" s="67"/>
    </row>
    <row r="178" spans="1:8" ht="12" customHeight="1" thickBot="1">
      <c r="A178" s="874"/>
      <c r="B178" s="817" t="s">
        <v>15</v>
      </c>
      <c r="C178" s="818">
        <f>SUM(C172:C177)</f>
        <v>0</v>
      </c>
      <c r="D178" s="818">
        <f>SUM(D172:D177)</f>
        <v>4000</v>
      </c>
      <c r="E178" s="868"/>
      <c r="F178" s="875"/>
      <c r="G178" s="67"/>
      <c r="H178" s="67"/>
    </row>
    <row r="179" spans="1:8" ht="12.75" thickBot="1">
      <c r="A179" s="141"/>
      <c r="B179" s="62" t="s">
        <v>884</v>
      </c>
      <c r="C179" s="81">
        <f>SUM(C203+C211+C219+C227+C235+C243+C276+C317+C251+C259+C284+C195+C292+C300)</f>
        <v>2443864</v>
      </c>
      <c r="D179" s="81">
        <f>SUM(D203+D211+D219+D227+D235+D243+D276+D317+D251+D259+D284+D195+D292+D300+D267+D187)</f>
        <v>2097825</v>
      </c>
      <c r="E179" s="859">
        <f>SUM(D179/C179)</f>
        <v>0.8584049685252535</v>
      </c>
      <c r="F179" s="184"/>
      <c r="G179" s="67"/>
      <c r="H179" s="67"/>
    </row>
    <row r="180" spans="1:8" ht="12">
      <c r="A180" s="85">
        <v>3200</v>
      </c>
      <c r="B180" s="100" t="s">
        <v>858</v>
      </c>
      <c r="C180" s="82"/>
      <c r="D180" s="82"/>
      <c r="E180" s="696"/>
      <c r="F180" s="31"/>
      <c r="G180" s="67"/>
      <c r="H180" s="67"/>
    </row>
    <row r="181" spans="1:8" ht="12">
      <c r="A181" s="69"/>
      <c r="B181" s="70" t="s">
        <v>855</v>
      </c>
      <c r="C181" s="45"/>
      <c r="D181" s="71">
        <v>44834</v>
      </c>
      <c r="E181" s="696"/>
      <c r="F181" s="73"/>
      <c r="G181" s="67"/>
      <c r="H181" s="67"/>
    </row>
    <row r="182" spans="1:8" ht="12">
      <c r="A182" s="69"/>
      <c r="B182" s="7" t="s">
        <v>55</v>
      </c>
      <c r="C182" s="45"/>
      <c r="D182" s="71">
        <v>12105</v>
      </c>
      <c r="E182" s="696"/>
      <c r="F182" s="221"/>
      <c r="G182" s="67"/>
      <c r="H182" s="67"/>
    </row>
    <row r="183" spans="1:8" ht="12">
      <c r="A183" s="83"/>
      <c r="B183" s="84" t="s">
        <v>22</v>
      </c>
      <c r="C183" s="45"/>
      <c r="D183" s="71">
        <v>1711</v>
      </c>
      <c r="E183" s="696"/>
      <c r="F183" s="5"/>
      <c r="G183" s="67"/>
      <c r="H183" s="67"/>
    </row>
    <row r="184" spans="1:8" ht="12">
      <c r="A184" s="69"/>
      <c r="B184" s="10" t="s">
        <v>36</v>
      </c>
      <c r="C184" s="45"/>
      <c r="D184" s="71"/>
      <c r="E184" s="696"/>
      <c r="F184" s="73"/>
      <c r="G184" s="67"/>
      <c r="H184" s="67"/>
    </row>
    <row r="185" spans="1:8" ht="12">
      <c r="A185" s="69"/>
      <c r="B185" s="10" t="s">
        <v>870</v>
      </c>
      <c r="C185" s="45"/>
      <c r="D185" s="71"/>
      <c r="E185" s="696"/>
      <c r="F185" s="57"/>
      <c r="G185" s="67"/>
      <c r="H185" s="67"/>
    </row>
    <row r="186" spans="1:8" ht="12.75" thickBot="1">
      <c r="A186" s="83"/>
      <c r="B186" s="54" t="s">
        <v>23</v>
      </c>
      <c r="C186" s="46"/>
      <c r="D186" s="172"/>
      <c r="E186" s="858"/>
      <c r="F186" s="185"/>
      <c r="G186" s="67"/>
      <c r="H186" s="67"/>
    </row>
    <row r="187" spans="1:8" ht="12.75" thickBot="1">
      <c r="A187" s="79"/>
      <c r="B187" s="56" t="s">
        <v>15</v>
      </c>
      <c r="C187" s="81"/>
      <c r="D187" s="81">
        <f>SUM(D181:D186)</f>
        <v>58650</v>
      </c>
      <c r="E187" s="859"/>
      <c r="F187" s="184"/>
      <c r="G187" s="67"/>
      <c r="H187" s="67"/>
    </row>
    <row r="188" spans="1:8" ht="12">
      <c r="A188" s="85">
        <v>3201</v>
      </c>
      <c r="B188" s="429" t="s">
        <v>237</v>
      </c>
      <c r="C188" s="98"/>
      <c r="D188" s="98"/>
      <c r="E188" s="696"/>
      <c r="F188" s="31"/>
      <c r="G188" s="67"/>
      <c r="H188" s="67"/>
    </row>
    <row r="189" spans="1:8" ht="12">
      <c r="A189" s="85"/>
      <c r="B189" s="84" t="s">
        <v>855</v>
      </c>
      <c r="C189" s="45"/>
      <c r="D189" s="164">
        <v>7000</v>
      </c>
      <c r="E189" s="696"/>
      <c r="F189" s="5"/>
      <c r="G189" s="67"/>
      <c r="H189" s="67"/>
    </row>
    <row r="190" spans="1:8" ht="12">
      <c r="A190" s="85"/>
      <c r="B190" s="7" t="s">
        <v>55</v>
      </c>
      <c r="C190" s="45"/>
      <c r="D190" s="164">
        <v>1700</v>
      </c>
      <c r="E190" s="696"/>
      <c r="F190" s="221"/>
      <c r="G190" s="67"/>
      <c r="H190" s="67"/>
    </row>
    <row r="191" spans="1:8" ht="12">
      <c r="A191" s="85"/>
      <c r="B191" s="84" t="s">
        <v>22</v>
      </c>
      <c r="C191" s="164">
        <v>35000</v>
      </c>
      <c r="D191" s="164">
        <v>55000</v>
      </c>
      <c r="E191" s="697">
        <f>SUM(D191/C191)</f>
        <v>1.5714285714285714</v>
      </c>
      <c r="F191" s="5"/>
      <c r="G191" s="67"/>
      <c r="H191" s="67"/>
    </row>
    <row r="192" spans="1:8" ht="12">
      <c r="A192" s="85"/>
      <c r="B192" s="180" t="s">
        <v>36</v>
      </c>
      <c r="C192" s="45"/>
      <c r="D192" s="164">
        <v>2000</v>
      </c>
      <c r="E192" s="696"/>
      <c r="F192" s="5"/>
      <c r="G192" s="67"/>
      <c r="H192" s="67"/>
    </row>
    <row r="193" spans="1:8" ht="12">
      <c r="A193" s="85"/>
      <c r="B193" s="180" t="s">
        <v>870</v>
      </c>
      <c r="C193" s="45"/>
      <c r="D193" s="45"/>
      <c r="E193" s="696"/>
      <c r="F193" s="5"/>
      <c r="G193" s="67"/>
      <c r="H193" s="67"/>
    </row>
    <row r="194" spans="1:8" ht="12.75" thickBot="1">
      <c r="A194" s="85"/>
      <c r="B194" s="110" t="s">
        <v>23</v>
      </c>
      <c r="C194" s="46"/>
      <c r="D194" s="46"/>
      <c r="E194" s="858"/>
      <c r="F194" s="185"/>
      <c r="G194" s="67"/>
      <c r="H194" s="67"/>
    </row>
    <row r="195" spans="1:8" ht="12.75" thickBot="1">
      <c r="A195" s="51"/>
      <c r="B195" s="56" t="s">
        <v>15</v>
      </c>
      <c r="C195" s="81">
        <f>SUM(C191:C194)</f>
        <v>35000</v>
      </c>
      <c r="D195" s="81">
        <f>SUM(D189:D194)</f>
        <v>65700</v>
      </c>
      <c r="E195" s="859">
        <f>SUM(D195/C195)</f>
        <v>1.8771428571428572</v>
      </c>
      <c r="F195" s="184"/>
      <c r="G195" s="67"/>
      <c r="H195" s="67"/>
    </row>
    <row r="196" spans="1:8" ht="12">
      <c r="A196" s="15">
        <v>3202</v>
      </c>
      <c r="B196" s="72" t="s">
        <v>24</v>
      </c>
      <c r="C196" s="82"/>
      <c r="D196" s="82"/>
      <c r="E196" s="696"/>
      <c r="F196" s="3" t="s">
        <v>1021</v>
      </c>
      <c r="G196" s="67"/>
      <c r="H196" s="67"/>
    </row>
    <row r="197" spans="1:8" ht="12">
      <c r="A197" s="15"/>
      <c r="B197" s="70" t="s">
        <v>855</v>
      </c>
      <c r="C197" s="164">
        <v>8268</v>
      </c>
      <c r="D197" s="164">
        <v>5000</v>
      </c>
      <c r="E197" s="697">
        <f>SUM(D197/C197)</f>
        <v>0.6047411707789067</v>
      </c>
      <c r="F197" s="5"/>
      <c r="G197" s="67"/>
      <c r="H197" s="67"/>
    </row>
    <row r="198" spans="1:8" ht="12">
      <c r="A198" s="15"/>
      <c r="B198" s="7" t="s">
        <v>55</v>
      </c>
      <c r="C198" s="164">
        <v>2232</v>
      </c>
      <c r="D198" s="164">
        <v>1430</v>
      </c>
      <c r="E198" s="697">
        <f>SUM(D198/C198)</f>
        <v>0.6406810035842294</v>
      </c>
      <c r="F198" s="221"/>
      <c r="G198" s="67"/>
      <c r="H198" s="67"/>
    </row>
    <row r="199" spans="1:8" ht="12">
      <c r="A199" s="15"/>
      <c r="B199" s="84" t="s">
        <v>22</v>
      </c>
      <c r="C199" s="164">
        <v>2500</v>
      </c>
      <c r="D199" s="164">
        <v>6570</v>
      </c>
      <c r="E199" s="697">
        <f>SUM(D199/C199)</f>
        <v>2.628</v>
      </c>
      <c r="F199" s="221"/>
      <c r="G199" s="67"/>
      <c r="H199" s="67"/>
    </row>
    <row r="200" spans="1:8" ht="12">
      <c r="A200" s="15"/>
      <c r="B200" s="10" t="s">
        <v>36</v>
      </c>
      <c r="C200" s="45"/>
      <c r="D200" s="45"/>
      <c r="E200" s="696"/>
      <c r="F200" s="221"/>
      <c r="G200" s="67"/>
      <c r="H200" s="67"/>
    </row>
    <row r="201" spans="1:8" ht="12">
      <c r="A201" s="15"/>
      <c r="B201" s="10" t="s">
        <v>870</v>
      </c>
      <c r="C201" s="45"/>
      <c r="D201" s="45"/>
      <c r="E201" s="696"/>
      <c r="F201" s="5"/>
      <c r="G201" s="67"/>
      <c r="H201" s="67"/>
    </row>
    <row r="202" spans="1:8" ht="12.75" thickBot="1">
      <c r="A202" s="15"/>
      <c r="B202" s="73" t="s">
        <v>23</v>
      </c>
      <c r="C202" s="46"/>
      <c r="D202" s="46"/>
      <c r="E202" s="858"/>
      <c r="F202" s="185"/>
      <c r="G202" s="67"/>
      <c r="H202" s="67"/>
    </row>
    <row r="203" spans="1:8" ht="12.75" thickBot="1">
      <c r="A203" s="51"/>
      <c r="B203" s="56" t="s">
        <v>15</v>
      </c>
      <c r="C203" s="81">
        <f>SUM(C197:C202)</f>
        <v>13000</v>
      </c>
      <c r="D203" s="81">
        <f>SUM(D197:D202)</f>
        <v>13000</v>
      </c>
      <c r="E203" s="859">
        <f>SUM(D203/C203)</f>
        <v>1</v>
      </c>
      <c r="F203" s="184"/>
      <c r="G203" s="67"/>
      <c r="H203" s="67"/>
    </row>
    <row r="204" spans="1:8" ht="12">
      <c r="A204" s="15">
        <v>3203</v>
      </c>
      <c r="B204" s="102" t="s">
        <v>986</v>
      </c>
      <c r="C204" s="88"/>
      <c r="D204" s="88"/>
      <c r="E204" s="696"/>
      <c r="F204" s="4" t="s">
        <v>966</v>
      </c>
      <c r="G204" s="67"/>
      <c r="H204" s="67"/>
    </row>
    <row r="205" spans="1:8" ht="12" customHeight="1">
      <c r="A205" s="69"/>
      <c r="B205" s="70" t="s">
        <v>855</v>
      </c>
      <c r="C205" s="76"/>
      <c r="D205" s="76"/>
      <c r="E205" s="696"/>
      <c r="F205" s="5" t="s">
        <v>967</v>
      </c>
      <c r="G205" s="67"/>
      <c r="H205" s="67"/>
    </row>
    <row r="206" spans="1:8" ht="12" customHeight="1">
      <c r="A206" s="69"/>
      <c r="B206" s="7" t="s">
        <v>55</v>
      </c>
      <c r="C206" s="76"/>
      <c r="D206" s="76"/>
      <c r="E206" s="696"/>
      <c r="F206" s="4"/>
      <c r="G206" s="67"/>
      <c r="H206" s="67"/>
    </row>
    <row r="207" spans="1:8" ht="12" customHeight="1">
      <c r="A207" s="69"/>
      <c r="B207" s="84" t="s">
        <v>22</v>
      </c>
      <c r="C207" s="76">
        <v>30000</v>
      </c>
      <c r="D207" s="76">
        <v>30000</v>
      </c>
      <c r="E207" s="697">
        <f>SUM(D207/C207)</f>
        <v>1</v>
      </c>
      <c r="F207" s="4"/>
      <c r="G207" s="67"/>
      <c r="H207" s="67"/>
    </row>
    <row r="208" spans="1:8" ht="12" customHeight="1">
      <c r="A208" s="69"/>
      <c r="B208" s="10" t="s">
        <v>36</v>
      </c>
      <c r="C208" s="76"/>
      <c r="D208" s="76"/>
      <c r="E208" s="696"/>
      <c r="F208" s="497"/>
      <c r="G208" s="67"/>
      <c r="H208" s="67"/>
    </row>
    <row r="209" spans="1:8" ht="12" customHeight="1">
      <c r="A209" s="69"/>
      <c r="B209" s="10" t="s">
        <v>870</v>
      </c>
      <c r="C209" s="76"/>
      <c r="D209" s="76"/>
      <c r="E209" s="696"/>
      <c r="F209" s="5"/>
      <c r="G209" s="67"/>
      <c r="H209" s="67"/>
    </row>
    <row r="210" spans="1:8" ht="12" customHeight="1" thickBot="1">
      <c r="A210" s="69"/>
      <c r="B210" s="73" t="s">
        <v>23</v>
      </c>
      <c r="C210" s="76"/>
      <c r="D210" s="76"/>
      <c r="E210" s="858"/>
      <c r="F210" s="30"/>
      <c r="G210" s="67"/>
      <c r="H210" s="67"/>
    </row>
    <row r="211" spans="1:8" ht="12" customHeight="1" thickBot="1">
      <c r="A211" s="51"/>
      <c r="B211" s="56" t="s">
        <v>15</v>
      </c>
      <c r="C211" s="81">
        <f>SUM(C205:C210)</f>
        <v>30000</v>
      </c>
      <c r="D211" s="81">
        <f>SUM(D205:D210)</f>
        <v>30000</v>
      </c>
      <c r="E211" s="859">
        <f>SUM(D211/C211)</f>
        <v>1</v>
      </c>
      <c r="F211" s="184"/>
      <c r="G211" s="67"/>
      <c r="H211" s="67"/>
    </row>
    <row r="212" spans="1:8" ht="12" customHeight="1">
      <c r="A212" s="848">
        <v>3204</v>
      </c>
      <c r="B212" s="828" t="s">
        <v>37</v>
      </c>
      <c r="C212" s="803"/>
      <c r="D212" s="803"/>
      <c r="E212" s="863"/>
      <c r="F212" s="865"/>
      <c r="G212" s="67"/>
      <c r="H212" s="67"/>
    </row>
    <row r="213" spans="1:8" ht="12" customHeight="1">
      <c r="A213" s="805"/>
      <c r="B213" s="806" t="s">
        <v>855</v>
      </c>
      <c r="C213" s="807"/>
      <c r="D213" s="807"/>
      <c r="E213" s="863"/>
      <c r="F213" s="865"/>
      <c r="G213" s="67"/>
      <c r="H213" s="67"/>
    </row>
    <row r="214" spans="1:8" ht="12" customHeight="1">
      <c r="A214" s="805"/>
      <c r="B214" s="809" t="s">
        <v>55</v>
      </c>
      <c r="C214" s="807"/>
      <c r="D214" s="807"/>
      <c r="E214" s="863"/>
      <c r="F214" s="865"/>
      <c r="G214" s="67"/>
      <c r="H214" s="67"/>
    </row>
    <row r="215" spans="1:8" ht="12" customHeight="1">
      <c r="A215" s="805"/>
      <c r="B215" s="811" t="s">
        <v>22</v>
      </c>
      <c r="C215" s="807">
        <v>52249</v>
      </c>
      <c r="D215" s="807"/>
      <c r="E215" s="863">
        <f>SUM(D215/C215)</f>
        <v>0</v>
      </c>
      <c r="F215" s="865"/>
      <c r="G215" s="67"/>
      <c r="H215" s="67"/>
    </row>
    <row r="216" spans="1:8" ht="12" customHeight="1">
      <c r="A216" s="805"/>
      <c r="B216" s="812" t="s">
        <v>36</v>
      </c>
      <c r="C216" s="807"/>
      <c r="D216" s="807"/>
      <c r="E216" s="863"/>
      <c r="F216" s="865"/>
      <c r="G216" s="67"/>
      <c r="H216" s="67"/>
    </row>
    <row r="217" spans="1:8" ht="12" customHeight="1">
      <c r="A217" s="805"/>
      <c r="B217" s="812" t="s">
        <v>870</v>
      </c>
      <c r="C217" s="807"/>
      <c r="D217" s="807"/>
      <c r="E217" s="863"/>
      <c r="F217" s="872"/>
      <c r="G217" s="67"/>
      <c r="H217" s="67"/>
    </row>
    <row r="218" spans="1:8" ht="12" customHeight="1" thickBot="1">
      <c r="A218" s="805"/>
      <c r="B218" s="826" t="s">
        <v>23</v>
      </c>
      <c r="C218" s="807"/>
      <c r="D218" s="807"/>
      <c r="E218" s="867"/>
      <c r="F218" s="873"/>
      <c r="G218" s="67"/>
      <c r="H218" s="67"/>
    </row>
    <row r="219" spans="1:8" ht="12" customHeight="1" thickBot="1">
      <c r="A219" s="874"/>
      <c r="B219" s="817" t="s">
        <v>15</v>
      </c>
      <c r="C219" s="818">
        <f>SUM(C213:C218)</f>
        <v>52249</v>
      </c>
      <c r="D219" s="818">
        <f>SUM(D213:D218)</f>
        <v>0</v>
      </c>
      <c r="E219" s="868">
        <f>SUM(D219/C219)</f>
        <v>0</v>
      </c>
      <c r="F219" s="875"/>
      <c r="G219" s="67"/>
      <c r="H219" s="67"/>
    </row>
    <row r="220" spans="1:8" ht="12" customHeight="1">
      <c r="A220" s="15">
        <v>3205</v>
      </c>
      <c r="B220" s="102" t="s">
        <v>239</v>
      </c>
      <c r="C220" s="88"/>
      <c r="D220" s="88"/>
      <c r="E220" s="696"/>
      <c r="F220" s="4" t="s">
        <v>966</v>
      </c>
      <c r="G220" s="67"/>
      <c r="H220" s="67"/>
    </row>
    <row r="221" spans="1:8" ht="12" customHeight="1">
      <c r="A221" s="69"/>
      <c r="B221" s="70" t="s">
        <v>855</v>
      </c>
      <c r="C221" s="76"/>
      <c r="D221" s="76"/>
      <c r="E221" s="696"/>
      <c r="F221" s="5" t="s">
        <v>967</v>
      </c>
      <c r="G221" s="67"/>
      <c r="H221" s="67"/>
    </row>
    <row r="222" spans="1:8" ht="12" customHeight="1">
      <c r="A222" s="69"/>
      <c r="B222" s="7" t="s">
        <v>55</v>
      </c>
      <c r="C222" s="76"/>
      <c r="D222" s="76"/>
      <c r="E222" s="696"/>
      <c r="F222" s="183"/>
      <c r="G222" s="67"/>
      <c r="H222" s="67"/>
    </row>
    <row r="223" spans="1:8" ht="12" customHeight="1">
      <c r="A223" s="83"/>
      <c r="B223" s="84" t="s">
        <v>22</v>
      </c>
      <c r="C223" s="76">
        <v>20000</v>
      </c>
      <c r="D223" s="76">
        <v>28900</v>
      </c>
      <c r="E223" s="697">
        <f>SUM(D223/C223)</f>
        <v>1.445</v>
      </c>
      <c r="F223" s="183"/>
      <c r="G223" s="67"/>
      <c r="H223" s="67"/>
    </row>
    <row r="224" spans="1:8" ht="12" customHeight="1">
      <c r="A224" s="83"/>
      <c r="B224" s="10" t="s">
        <v>36</v>
      </c>
      <c r="C224" s="76"/>
      <c r="D224" s="76"/>
      <c r="E224" s="696"/>
      <c r="F224" s="53"/>
      <c r="G224" s="67"/>
      <c r="H224" s="67"/>
    </row>
    <row r="225" spans="1:8" ht="12" customHeight="1">
      <c r="A225" s="83"/>
      <c r="B225" s="10" t="s">
        <v>870</v>
      </c>
      <c r="C225" s="76"/>
      <c r="D225" s="76"/>
      <c r="E225" s="696"/>
      <c r="F225" s="188"/>
      <c r="G225" s="67"/>
      <c r="H225" s="67"/>
    </row>
    <row r="226" spans="1:8" ht="12" customHeight="1" thickBot="1">
      <c r="A226" s="83"/>
      <c r="B226" s="73" t="s">
        <v>23</v>
      </c>
      <c r="C226" s="76"/>
      <c r="D226" s="76"/>
      <c r="E226" s="858"/>
      <c r="F226" s="61"/>
      <c r="G226" s="67"/>
      <c r="H226" s="67"/>
    </row>
    <row r="227" spans="1:8" ht="12" customHeight="1" thickBot="1">
      <c r="A227" s="51"/>
      <c r="B227" s="56" t="s">
        <v>15</v>
      </c>
      <c r="C227" s="81">
        <f>SUM(C221:C226)</f>
        <v>20000</v>
      </c>
      <c r="D227" s="81">
        <f>SUM(D221:D226)</f>
        <v>28900</v>
      </c>
      <c r="E227" s="859">
        <f>SUM(D227/C227)</f>
        <v>1.445</v>
      </c>
      <c r="F227" s="189"/>
      <c r="G227" s="67"/>
      <c r="H227" s="67"/>
    </row>
    <row r="228" spans="1:8" ht="12" customHeight="1">
      <c r="A228" s="85">
        <v>3206</v>
      </c>
      <c r="B228" s="102" t="s">
        <v>885</v>
      </c>
      <c r="C228" s="88"/>
      <c r="D228" s="88"/>
      <c r="E228" s="696"/>
      <c r="F228" s="4" t="s">
        <v>966</v>
      </c>
      <c r="G228" s="67"/>
      <c r="H228" s="67"/>
    </row>
    <row r="229" spans="1:8" ht="12" customHeight="1">
      <c r="A229" s="83"/>
      <c r="B229" s="70" t="s">
        <v>855</v>
      </c>
      <c r="C229" s="76"/>
      <c r="D229" s="76"/>
      <c r="E229" s="696"/>
      <c r="F229" s="5" t="s">
        <v>967</v>
      </c>
      <c r="G229" s="67"/>
      <c r="H229" s="67"/>
    </row>
    <row r="230" spans="1:8" ht="12" customHeight="1">
      <c r="A230" s="83"/>
      <c r="B230" s="7" t="s">
        <v>55</v>
      </c>
      <c r="C230" s="76"/>
      <c r="D230" s="76"/>
      <c r="E230" s="696"/>
      <c r="F230" s="183"/>
      <c r="G230" s="67"/>
      <c r="H230" s="67"/>
    </row>
    <row r="231" spans="1:8" ht="12" customHeight="1">
      <c r="A231" s="83"/>
      <c r="B231" s="84" t="s">
        <v>22</v>
      </c>
      <c r="C231" s="76">
        <v>3000</v>
      </c>
      <c r="D231" s="76">
        <v>3000</v>
      </c>
      <c r="E231" s="697">
        <f>SUM(D231/C231)</f>
        <v>1</v>
      </c>
      <c r="F231" s="183"/>
      <c r="G231" s="67"/>
      <c r="H231" s="67"/>
    </row>
    <row r="232" spans="1:8" ht="12" customHeight="1">
      <c r="A232" s="69"/>
      <c r="B232" s="10" t="s">
        <v>36</v>
      </c>
      <c r="C232" s="76"/>
      <c r="D232" s="76"/>
      <c r="E232" s="696"/>
      <c r="F232" s="183"/>
      <c r="G232" s="67"/>
      <c r="H232" s="67"/>
    </row>
    <row r="233" spans="1:8" ht="12" customHeight="1">
      <c r="A233" s="69"/>
      <c r="B233" s="10" t="s">
        <v>870</v>
      </c>
      <c r="C233" s="76"/>
      <c r="D233" s="76"/>
      <c r="E233" s="696"/>
      <c r="F233" s="188"/>
      <c r="G233" s="67"/>
      <c r="H233" s="67"/>
    </row>
    <row r="234" spans="1:8" ht="12" customHeight="1" thickBot="1">
      <c r="A234" s="69"/>
      <c r="B234" s="73" t="s">
        <v>23</v>
      </c>
      <c r="C234" s="76"/>
      <c r="D234" s="76"/>
      <c r="E234" s="858"/>
      <c r="F234" s="30"/>
      <c r="G234" s="67"/>
      <c r="H234" s="67"/>
    </row>
    <row r="235" spans="1:8" ht="12" customHeight="1" thickBot="1">
      <c r="A235" s="51"/>
      <c r="B235" s="56" t="s">
        <v>15</v>
      </c>
      <c r="C235" s="81">
        <f>SUM(C229:C234)</f>
        <v>3000</v>
      </c>
      <c r="D235" s="81">
        <f>SUM(D229:D234)</f>
        <v>3000</v>
      </c>
      <c r="E235" s="859">
        <f>SUM(D235/C235)</f>
        <v>1</v>
      </c>
      <c r="F235" s="190"/>
      <c r="G235" s="67"/>
      <c r="H235" s="67"/>
    </row>
    <row r="236" spans="1:8" ht="12" customHeight="1">
      <c r="A236" s="85">
        <v>3207</v>
      </c>
      <c r="B236" s="102" t="s">
        <v>33</v>
      </c>
      <c r="C236" s="88"/>
      <c r="D236" s="88"/>
      <c r="E236" s="696"/>
      <c r="F236" s="183"/>
      <c r="G236" s="67"/>
      <c r="H236" s="67"/>
    </row>
    <row r="237" spans="1:8" ht="12" customHeight="1">
      <c r="A237" s="83"/>
      <c r="B237" s="70" t="s">
        <v>855</v>
      </c>
      <c r="C237" s="76"/>
      <c r="D237" s="76"/>
      <c r="E237" s="696"/>
      <c r="F237" s="183"/>
      <c r="G237" s="67"/>
      <c r="H237" s="67"/>
    </row>
    <row r="238" spans="1:8" ht="12" customHeight="1">
      <c r="A238" s="83"/>
      <c r="B238" s="7" t="s">
        <v>55</v>
      </c>
      <c r="C238" s="76"/>
      <c r="D238" s="76"/>
      <c r="E238" s="696"/>
      <c r="F238" s="183"/>
      <c r="G238" s="67"/>
      <c r="H238" s="67"/>
    </row>
    <row r="239" spans="1:8" ht="12" customHeight="1">
      <c r="A239" s="83"/>
      <c r="B239" s="84" t="s">
        <v>22</v>
      </c>
      <c r="C239" s="76">
        <v>22000</v>
      </c>
      <c r="D239" s="76">
        <v>24000</v>
      </c>
      <c r="E239" s="697">
        <f>SUM(D239/C239)</f>
        <v>1.0909090909090908</v>
      </c>
      <c r="F239" s="183"/>
      <c r="G239" s="67"/>
      <c r="H239" s="67"/>
    </row>
    <row r="240" spans="1:8" ht="12" customHeight="1">
      <c r="A240" s="83"/>
      <c r="B240" s="10" t="s">
        <v>36</v>
      </c>
      <c r="C240" s="76"/>
      <c r="D240" s="76"/>
      <c r="E240" s="696"/>
      <c r="F240" s="183"/>
      <c r="G240" s="67"/>
      <c r="H240" s="67"/>
    </row>
    <row r="241" spans="1:8" ht="12" customHeight="1">
      <c r="A241" s="83"/>
      <c r="B241" s="10" t="s">
        <v>870</v>
      </c>
      <c r="C241" s="76"/>
      <c r="D241" s="76"/>
      <c r="E241" s="696"/>
      <c r="F241" s="188"/>
      <c r="G241" s="67"/>
      <c r="H241" s="67"/>
    </row>
    <row r="242" spans="1:8" ht="12" customHeight="1" thickBot="1">
      <c r="A242" s="83"/>
      <c r="B242" s="73" t="s">
        <v>23</v>
      </c>
      <c r="C242" s="76"/>
      <c r="D242" s="76"/>
      <c r="E242" s="858"/>
      <c r="F242" s="3"/>
      <c r="G242" s="67"/>
      <c r="H242" s="67"/>
    </row>
    <row r="243" spans="1:8" ht="12.75" thickBot="1">
      <c r="A243" s="79"/>
      <c r="B243" s="56" t="s">
        <v>15</v>
      </c>
      <c r="C243" s="81">
        <f>SUM(C237:C242)</f>
        <v>22000</v>
      </c>
      <c r="D243" s="81">
        <f>SUM(D237:D242)</f>
        <v>24000</v>
      </c>
      <c r="E243" s="859">
        <f>SUM(D243/C243)</f>
        <v>1.0909090909090908</v>
      </c>
      <c r="F243" s="184"/>
      <c r="G243" s="67"/>
      <c r="H243" s="67"/>
    </row>
    <row r="244" spans="1:8" ht="12">
      <c r="A244" s="85">
        <v>3208</v>
      </c>
      <c r="B244" s="102" t="s">
        <v>4</v>
      </c>
      <c r="C244" s="88"/>
      <c r="D244" s="88"/>
      <c r="E244" s="696"/>
      <c r="F244" s="183"/>
      <c r="G244" s="67"/>
      <c r="H244" s="67"/>
    </row>
    <row r="245" spans="1:8" ht="12">
      <c r="A245" s="83"/>
      <c r="B245" s="70" t="s">
        <v>855</v>
      </c>
      <c r="C245" s="76"/>
      <c r="D245" s="76"/>
      <c r="E245" s="696"/>
      <c r="F245" s="183"/>
      <c r="G245" s="67"/>
      <c r="H245" s="67"/>
    </row>
    <row r="246" spans="1:8" ht="12">
      <c r="A246" s="83"/>
      <c r="B246" s="7" t="s">
        <v>55</v>
      </c>
      <c r="C246" s="76"/>
      <c r="D246" s="76"/>
      <c r="E246" s="696"/>
      <c r="F246" s="183"/>
      <c r="G246" s="67"/>
      <c r="H246" s="67"/>
    </row>
    <row r="247" spans="1:8" ht="12">
      <c r="A247" s="83"/>
      <c r="B247" s="84" t="s">
        <v>22</v>
      </c>
      <c r="C247" s="76">
        <v>20500</v>
      </c>
      <c r="D247" s="76">
        <v>20500</v>
      </c>
      <c r="E247" s="697">
        <f>SUM(D247/C247)</f>
        <v>1</v>
      </c>
      <c r="F247" s="183"/>
      <c r="G247" s="67"/>
      <c r="H247" s="67"/>
    </row>
    <row r="248" spans="1:8" ht="12">
      <c r="A248" s="83"/>
      <c r="B248" s="10" t="s">
        <v>36</v>
      </c>
      <c r="C248" s="76"/>
      <c r="D248" s="76"/>
      <c r="E248" s="696"/>
      <c r="F248" s="183"/>
      <c r="G248" s="67"/>
      <c r="H248" s="67"/>
    </row>
    <row r="249" spans="1:8" ht="12">
      <c r="A249" s="83"/>
      <c r="B249" s="10" t="s">
        <v>870</v>
      </c>
      <c r="C249" s="76"/>
      <c r="D249" s="76"/>
      <c r="E249" s="696"/>
      <c r="F249" s="188"/>
      <c r="G249" s="67"/>
      <c r="H249" s="67"/>
    </row>
    <row r="250" spans="1:8" ht="12.75" thickBot="1">
      <c r="A250" s="83"/>
      <c r="B250" s="73" t="s">
        <v>23</v>
      </c>
      <c r="C250" s="76"/>
      <c r="D250" s="76"/>
      <c r="E250" s="858"/>
      <c r="F250" s="3"/>
      <c r="G250" s="67"/>
      <c r="H250" s="67"/>
    </row>
    <row r="251" spans="1:8" ht="12.75" thickBot="1">
      <c r="A251" s="79"/>
      <c r="B251" s="56" t="s">
        <v>15</v>
      </c>
      <c r="C251" s="81">
        <f>SUM(C245:C250)</f>
        <v>20500</v>
      </c>
      <c r="D251" s="81">
        <f>SUM(D245:D250)</f>
        <v>20500</v>
      </c>
      <c r="E251" s="859">
        <f>SUM(D251/C251)</f>
        <v>1</v>
      </c>
      <c r="F251" s="184"/>
      <c r="G251" s="67"/>
      <c r="H251" s="67"/>
    </row>
    <row r="252" spans="1:8" ht="12">
      <c r="A252" s="15">
        <v>3209</v>
      </c>
      <c r="B252" s="101" t="s">
        <v>603</v>
      </c>
      <c r="C252" s="88"/>
      <c r="D252" s="88"/>
      <c r="E252" s="696"/>
      <c r="F252" s="4"/>
      <c r="G252" s="67"/>
      <c r="H252" s="67"/>
    </row>
    <row r="253" spans="1:8" ht="12">
      <c r="A253" s="15"/>
      <c r="B253" s="84" t="s">
        <v>855</v>
      </c>
      <c r="C253" s="45"/>
      <c r="D253" s="45"/>
      <c r="E253" s="696"/>
      <c r="F253" s="5"/>
      <c r="G253" s="67"/>
      <c r="H253" s="67"/>
    </row>
    <row r="254" spans="1:8" ht="12">
      <c r="A254" s="15"/>
      <c r="B254" s="7" t="s">
        <v>55</v>
      </c>
      <c r="C254" s="45"/>
      <c r="D254" s="45"/>
      <c r="E254" s="696"/>
      <c r="F254" s="221"/>
      <c r="G254" s="67"/>
      <c r="H254" s="67"/>
    </row>
    <row r="255" spans="1:8" ht="12">
      <c r="A255" s="15"/>
      <c r="B255" s="84" t="s">
        <v>22</v>
      </c>
      <c r="C255" s="164">
        <v>4300</v>
      </c>
      <c r="D255" s="164">
        <v>3500</v>
      </c>
      <c r="E255" s="697">
        <f>SUM(D255/C255)</f>
        <v>0.813953488372093</v>
      </c>
      <c r="F255" s="221"/>
      <c r="G255" s="67"/>
      <c r="H255" s="67"/>
    </row>
    <row r="256" spans="1:8" ht="12">
      <c r="A256" s="15"/>
      <c r="B256" s="180" t="s">
        <v>36</v>
      </c>
      <c r="C256" s="164">
        <v>700</v>
      </c>
      <c r="D256" s="164">
        <v>4500</v>
      </c>
      <c r="E256" s="697">
        <f>SUM(D256/C256)</f>
        <v>6.428571428571429</v>
      </c>
      <c r="F256" s="5"/>
      <c r="G256" s="67"/>
      <c r="H256" s="67"/>
    </row>
    <row r="257" spans="1:8" ht="12">
      <c r="A257" s="15"/>
      <c r="B257" s="180" t="s">
        <v>870</v>
      </c>
      <c r="C257" s="45"/>
      <c r="D257" s="45"/>
      <c r="E257" s="696"/>
      <c r="F257" s="5"/>
      <c r="G257" s="67"/>
      <c r="H257" s="67"/>
    </row>
    <row r="258" spans="1:8" ht="12.75" thickBot="1">
      <c r="A258" s="15"/>
      <c r="B258" s="110" t="s">
        <v>23</v>
      </c>
      <c r="C258" s="46"/>
      <c r="D258" s="46"/>
      <c r="E258" s="858"/>
      <c r="F258" s="185"/>
      <c r="G258" s="67"/>
      <c r="H258" s="67"/>
    </row>
    <row r="259" spans="1:8" ht="12.75" thickBot="1">
      <c r="A259" s="51"/>
      <c r="B259" s="56" t="s">
        <v>15</v>
      </c>
      <c r="C259" s="81">
        <f>SUM(C255:C258)</f>
        <v>5000</v>
      </c>
      <c r="D259" s="81">
        <f>SUM(D255:D258)</f>
        <v>8000</v>
      </c>
      <c r="E259" s="859">
        <f>SUM(D259/C259)</f>
        <v>1.6</v>
      </c>
      <c r="F259" s="184"/>
      <c r="G259" s="67"/>
      <c r="H259" s="67"/>
    </row>
    <row r="260" spans="1:8" ht="12">
      <c r="A260" s="15">
        <v>3210</v>
      </c>
      <c r="B260" s="101" t="s">
        <v>453</v>
      </c>
      <c r="C260" s="88"/>
      <c r="D260" s="88"/>
      <c r="E260" s="696"/>
      <c r="F260" s="4"/>
      <c r="G260" s="67"/>
      <c r="H260" s="67"/>
    </row>
    <row r="261" spans="1:8" ht="12">
      <c r="A261" s="15"/>
      <c r="B261" s="84" t="s">
        <v>855</v>
      </c>
      <c r="C261" s="45"/>
      <c r="D261" s="45"/>
      <c r="E261" s="696"/>
      <c r="F261" s="5"/>
      <c r="G261" s="67"/>
      <c r="H261" s="67"/>
    </row>
    <row r="262" spans="1:8" ht="12">
      <c r="A262" s="15"/>
      <c r="B262" s="7" t="s">
        <v>55</v>
      </c>
      <c r="C262" s="45"/>
      <c r="D262" s="45"/>
      <c r="E262" s="696"/>
      <c r="F262" s="221"/>
      <c r="G262" s="67"/>
      <c r="H262" s="67"/>
    </row>
    <row r="263" spans="1:8" ht="12">
      <c r="A263" s="15"/>
      <c r="B263" s="84" t="s">
        <v>22</v>
      </c>
      <c r="C263" s="164"/>
      <c r="D263" s="164">
        <v>3000</v>
      </c>
      <c r="E263" s="696"/>
      <c r="F263" s="221"/>
      <c r="G263" s="67"/>
      <c r="H263" s="67"/>
    </row>
    <row r="264" spans="1:8" ht="12">
      <c r="A264" s="15"/>
      <c r="B264" s="180" t="s">
        <v>36</v>
      </c>
      <c r="C264" s="164"/>
      <c r="D264" s="164"/>
      <c r="E264" s="696"/>
      <c r="F264" s="5"/>
      <c r="G264" s="67"/>
      <c r="H264" s="67"/>
    </row>
    <row r="265" spans="1:8" ht="12">
      <c r="A265" s="15"/>
      <c r="B265" s="180" t="s">
        <v>870</v>
      </c>
      <c r="C265" s="45"/>
      <c r="D265" s="45"/>
      <c r="E265" s="696"/>
      <c r="F265" s="5"/>
      <c r="G265" s="67"/>
      <c r="H265" s="67"/>
    </row>
    <row r="266" spans="1:8" ht="12.75" thickBot="1">
      <c r="A266" s="15"/>
      <c r="B266" s="110" t="s">
        <v>23</v>
      </c>
      <c r="C266" s="46"/>
      <c r="D266" s="46"/>
      <c r="E266" s="858"/>
      <c r="F266" s="185"/>
      <c r="G266" s="67"/>
      <c r="H266" s="67"/>
    </row>
    <row r="267" spans="1:8" ht="12.75" thickBot="1">
      <c r="A267" s="51"/>
      <c r="B267" s="56" t="s">
        <v>15</v>
      </c>
      <c r="C267" s="81">
        <f>SUM(C263:C266)</f>
        <v>0</v>
      </c>
      <c r="D267" s="81">
        <f>SUM(D263:D266)</f>
        <v>3000</v>
      </c>
      <c r="E267" s="859"/>
      <c r="F267" s="184"/>
      <c r="G267" s="67"/>
      <c r="H267" s="67"/>
    </row>
    <row r="268" spans="1:8" ht="12">
      <c r="A268" s="85"/>
      <c r="B268" s="72" t="s">
        <v>957</v>
      </c>
      <c r="C268" s="98">
        <f>SUM(C276+C284+C292+C300+C308)</f>
        <v>2154975</v>
      </c>
      <c r="D268" s="98">
        <f>SUM(D276+D284+D292+D300+D308+D316)</f>
        <v>2161338</v>
      </c>
      <c r="E268" s="696">
        <f>SUM(D268/C268)</f>
        <v>1.002952702467546</v>
      </c>
      <c r="F268" s="31"/>
      <c r="G268" s="67"/>
      <c r="H268" s="67"/>
    </row>
    <row r="269" spans="1:8" ht="12">
      <c r="A269" s="85">
        <v>3211</v>
      </c>
      <c r="B269" s="105" t="s">
        <v>369</v>
      </c>
      <c r="C269" s="88"/>
      <c r="D269" s="88"/>
      <c r="E269" s="696"/>
      <c r="F269" s="4"/>
      <c r="G269" s="67"/>
      <c r="H269" s="67"/>
    </row>
    <row r="270" spans="1:8" ht="12">
      <c r="A270" s="85"/>
      <c r="B270" s="84" t="s">
        <v>855</v>
      </c>
      <c r="C270" s="45"/>
      <c r="D270" s="45"/>
      <c r="E270" s="696"/>
      <c r="F270" s="5"/>
      <c r="G270" s="67"/>
      <c r="H270" s="67"/>
    </row>
    <row r="271" spans="1:8" ht="12">
      <c r="A271" s="85"/>
      <c r="B271" s="7" t="s">
        <v>55</v>
      </c>
      <c r="C271" s="45"/>
      <c r="D271" s="45"/>
      <c r="E271" s="696"/>
      <c r="F271" s="5"/>
      <c r="G271" s="67"/>
      <c r="H271" s="67"/>
    </row>
    <row r="272" spans="1:8" ht="12">
      <c r="A272" s="85"/>
      <c r="B272" s="84" t="s">
        <v>22</v>
      </c>
      <c r="C272" s="164">
        <v>159757</v>
      </c>
      <c r="D272" s="164">
        <v>207086</v>
      </c>
      <c r="E272" s="697">
        <f>SUM(D272/C272)</f>
        <v>1.2962561890871762</v>
      </c>
      <c r="F272" s="221"/>
      <c r="G272" s="67"/>
      <c r="H272" s="67"/>
    </row>
    <row r="273" spans="1:8" ht="12">
      <c r="A273" s="85"/>
      <c r="B273" s="180" t="s">
        <v>36</v>
      </c>
      <c r="C273" s="45"/>
      <c r="D273" s="45"/>
      <c r="E273" s="696"/>
      <c r="F273" s="5"/>
      <c r="G273" s="67"/>
      <c r="H273" s="67"/>
    </row>
    <row r="274" spans="1:8" ht="12">
      <c r="A274" s="85"/>
      <c r="B274" s="180" t="s">
        <v>870</v>
      </c>
      <c r="C274" s="45"/>
      <c r="D274" s="45"/>
      <c r="E274" s="696"/>
      <c r="F274" s="5"/>
      <c r="G274" s="67"/>
      <c r="H274" s="67"/>
    </row>
    <row r="275" spans="1:8" ht="12.75" thickBot="1">
      <c r="A275" s="85"/>
      <c r="B275" s="110" t="s">
        <v>23</v>
      </c>
      <c r="C275" s="46"/>
      <c r="D275" s="46"/>
      <c r="E275" s="858"/>
      <c r="F275" s="185"/>
      <c r="G275" s="67"/>
      <c r="H275" s="67"/>
    </row>
    <row r="276" spans="1:8" ht="12.75" thickBot="1">
      <c r="A276" s="51"/>
      <c r="B276" s="56" t="s">
        <v>15</v>
      </c>
      <c r="C276" s="81">
        <f>SUM(C272:C275)</f>
        <v>159757</v>
      </c>
      <c r="D276" s="81">
        <f>SUM(D272:D275)</f>
        <v>207086</v>
      </c>
      <c r="E276" s="859">
        <f>SUM(D276/C276)</f>
        <v>1.2962561890871762</v>
      </c>
      <c r="F276" s="184"/>
      <c r="G276" s="67"/>
      <c r="H276" s="67"/>
    </row>
    <row r="277" spans="1:8" ht="12">
      <c r="A277" s="85">
        <v>3212</v>
      </c>
      <c r="B277" s="105" t="s">
        <v>978</v>
      </c>
      <c r="C277" s="88"/>
      <c r="D277" s="88"/>
      <c r="E277" s="696"/>
      <c r="F277" s="4"/>
      <c r="G277" s="67"/>
      <c r="H277" s="67"/>
    </row>
    <row r="278" spans="1:8" ht="12">
      <c r="A278" s="85"/>
      <c r="B278" s="84" t="s">
        <v>855</v>
      </c>
      <c r="C278" s="45"/>
      <c r="D278" s="45"/>
      <c r="E278" s="696"/>
      <c r="F278" s="5"/>
      <c r="G278" s="67"/>
      <c r="H278" s="67"/>
    </row>
    <row r="279" spans="1:8" ht="12">
      <c r="A279" s="85"/>
      <c r="B279" s="7" t="s">
        <v>55</v>
      </c>
      <c r="C279" s="45"/>
      <c r="D279" s="45"/>
      <c r="E279" s="696"/>
      <c r="F279" s="221"/>
      <c r="G279" s="67"/>
      <c r="H279" s="67"/>
    </row>
    <row r="280" spans="1:8" ht="12">
      <c r="A280" s="85"/>
      <c r="B280" s="84" t="s">
        <v>22</v>
      </c>
      <c r="C280" s="164">
        <v>876934</v>
      </c>
      <c r="D280" s="164">
        <v>853557</v>
      </c>
      <c r="E280" s="697">
        <f>SUM(D280/C280)</f>
        <v>0.9733423495952945</v>
      </c>
      <c r="F280" s="5"/>
      <c r="G280" s="67"/>
      <c r="H280" s="67"/>
    </row>
    <row r="281" spans="1:8" ht="12">
      <c r="A281" s="85"/>
      <c r="B281" s="180" t="s">
        <v>36</v>
      </c>
      <c r="C281" s="45"/>
      <c r="D281" s="45"/>
      <c r="E281" s="696"/>
      <c r="F281" s="5"/>
      <c r="G281" s="67"/>
      <c r="H281" s="67"/>
    </row>
    <row r="282" spans="1:8" ht="12">
      <c r="A282" s="85"/>
      <c r="B282" s="180" t="s">
        <v>870</v>
      </c>
      <c r="C282" s="45"/>
      <c r="D282" s="45"/>
      <c r="E282" s="696"/>
      <c r="F282" s="5"/>
      <c r="G282" s="67"/>
      <c r="H282" s="67"/>
    </row>
    <row r="283" spans="1:8" ht="12.75" thickBot="1">
      <c r="A283" s="85"/>
      <c r="B283" s="110" t="s">
        <v>23</v>
      </c>
      <c r="C283" s="46"/>
      <c r="D283" s="46"/>
      <c r="E283" s="858"/>
      <c r="F283" s="185"/>
      <c r="G283" s="67"/>
      <c r="H283" s="67"/>
    </row>
    <row r="284" spans="1:8" ht="12.75" thickBot="1">
      <c r="A284" s="51"/>
      <c r="B284" s="56" t="s">
        <v>15</v>
      </c>
      <c r="C284" s="81">
        <f>SUM(C280:C283)</f>
        <v>876934</v>
      </c>
      <c r="D284" s="81">
        <f>SUM(D280:D283)</f>
        <v>853557</v>
      </c>
      <c r="E284" s="859">
        <f>SUM(D284/C284)</f>
        <v>0.9733423495952945</v>
      </c>
      <c r="F284" s="184"/>
      <c r="G284" s="67"/>
      <c r="H284" s="67"/>
    </row>
    <row r="285" spans="1:8" ht="12">
      <c r="A285" s="85">
        <v>3213</v>
      </c>
      <c r="B285" s="101" t="s">
        <v>195</v>
      </c>
      <c r="C285" s="98"/>
      <c r="D285" s="98"/>
      <c r="E285" s="696"/>
      <c r="F285" s="31"/>
      <c r="G285" s="67"/>
      <c r="H285" s="67"/>
    </row>
    <row r="286" spans="1:8" ht="12">
      <c r="A286" s="85"/>
      <c r="B286" s="84" t="s">
        <v>855</v>
      </c>
      <c r="C286" s="45"/>
      <c r="D286" s="45"/>
      <c r="E286" s="696"/>
      <c r="F286" s="5"/>
      <c r="G286" s="67"/>
      <c r="H286" s="67"/>
    </row>
    <row r="287" spans="1:8" ht="12">
      <c r="A287" s="85"/>
      <c r="B287" s="7" t="s">
        <v>55</v>
      </c>
      <c r="C287" s="45"/>
      <c r="D287" s="45"/>
      <c r="E287" s="696"/>
      <c r="F287" s="5"/>
      <c r="G287" s="67"/>
      <c r="H287" s="67"/>
    </row>
    <row r="288" spans="1:8" ht="12">
      <c r="A288" s="85"/>
      <c r="B288" s="84" t="s">
        <v>22</v>
      </c>
      <c r="C288" s="164">
        <v>870442</v>
      </c>
      <c r="D288" s="164">
        <v>693050</v>
      </c>
      <c r="E288" s="697">
        <f>SUM(D288/C288)</f>
        <v>0.7962046868142851</v>
      </c>
      <c r="F288" s="221"/>
      <c r="G288" s="67"/>
      <c r="H288" s="67"/>
    </row>
    <row r="289" spans="1:8" ht="12">
      <c r="A289" s="85"/>
      <c r="B289" s="180" t="s">
        <v>36</v>
      </c>
      <c r="C289" s="45"/>
      <c r="D289" s="45"/>
      <c r="E289" s="696"/>
      <c r="F289" s="5"/>
      <c r="G289" s="67"/>
      <c r="H289" s="67"/>
    </row>
    <row r="290" spans="1:8" ht="12">
      <c r="A290" s="85"/>
      <c r="B290" s="180" t="s">
        <v>870</v>
      </c>
      <c r="C290" s="45"/>
      <c r="D290" s="45"/>
      <c r="E290" s="696"/>
      <c r="F290" s="5"/>
      <c r="G290" s="67"/>
      <c r="H290" s="67"/>
    </row>
    <row r="291" spans="1:8" ht="12.75" thickBot="1">
      <c r="A291" s="85"/>
      <c r="B291" s="110" t="s">
        <v>23</v>
      </c>
      <c r="C291" s="46"/>
      <c r="D291" s="46"/>
      <c r="E291" s="858"/>
      <c r="F291" s="185"/>
      <c r="G291" s="67"/>
      <c r="H291" s="67"/>
    </row>
    <row r="292" spans="1:8" ht="12.75" thickBot="1">
      <c r="A292" s="51"/>
      <c r="B292" s="56" t="s">
        <v>15</v>
      </c>
      <c r="C292" s="81">
        <f>SUM(C288:C291)</f>
        <v>870442</v>
      </c>
      <c r="D292" s="81">
        <f>SUM(D288:D291)</f>
        <v>693050</v>
      </c>
      <c r="E292" s="859">
        <f>SUM(D292/C292)</f>
        <v>0.7962046868142851</v>
      </c>
      <c r="F292" s="4"/>
      <c r="G292" s="67"/>
      <c r="H292" s="67"/>
    </row>
    <row r="293" spans="1:8" ht="12">
      <c r="A293" s="85">
        <v>3214</v>
      </c>
      <c r="B293" s="101" t="s">
        <v>294</v>
      </c>
      <c r="C293" s="98"/>
      <c r="D293" s="98"/>
      <c r="E293" s="696"/>
      <c r="F293" s="31"/>
      <c r="G293" s="67"/>
      <c r="H293" s="67"/>
    </row>
    <row r="294" spans="1:8" ht="12">
      <c r="A294" s="85"/>
      <c r="B294" s="84" t="s">
        <v>855</v>
      </c>
      <c r="C294" s="45"/>
      <c r="D294" s="45"/>
      <c r="E294" s="696"/>
      <c r="F294" s="5"/>
      <c r="G294" s="67"/>
      <c r="H294" s="67"/>
    </row>
    <row r="295" spans="1:8" ht="12">
      <c r="A295" s="85"/>
      <c r="B295" s="7" t="s">
        <v>55</v>
      </c>
      <c r="C295" s="45"/>
      <c r="D295" s="45"/>
      <c r="E295" s="696"/>
      <c r="F295" s="5"/>
      <c r="G295" s="67"/>
      <c r="H295" s="67"/>
    </row>
    <row r="296" spans="1:8" ht="12">
      <c r="A296" s="85"/>
      <c r="B296" s="84" t="s">
        <v>22</v>
      </c>
      <c r="C296" s="164">
        <v>112154</v>
      </c>
      <c r="D296" s="164">
        <v>83782</v>
      </c>
      <c r="E296" s="697">
        <f>SUM(D296/C296)</f>
        <v>0.7470264101146638</v>
      </c>
      <c r="F296" s="221"/>
      <c r="G296" s="67"/>
      <c r="H296" s="67"/>
    </row>
    <row r="297" spans="1:8" ht="12">
      <c r="A297" s="85"/>
      <c r="B297" s="180" t="s">
        <v>36</v>
      </c>
      <c r="C297" s="45"/>
      <c r="D297" s="45"/>
      <c r="E297" s="696"/>
      <c r="F297" s="5"/>
      <c r="G297" s="67"/>
      <c r="H297" s="67"/>
    </row>
    <row r="298" spans="1:8" ht="12">
      <c r="A298" s="85"/>
      <c r="B298" s="180" t="s">
        <v>870</v>
      </c>
      <c r="C298" s="45"/>
      <c r="D298" s="45"/>
      <c r="E298" s="696"/>
      <c r="F298" s="5"/>
      <c r="G298" s="67"/>
      <c r="H298" s="67"/>
    </row>
    <row r="299" spans="1:8" ht="12.75" thickBot="1">
      <c r="A299" s="85"/>
      <c r="B299" s="110" t="s">
        <v>23</v>
      </c>
      <c r="C299" s="46"/>
      <c r="D299" s="46"/>
      <c r="E299" s="858"/>
      <c r="F299" s="185"/>
      <c r="G299" s="67"/>
      <c r="H299" s="67"/>
    </row>
    <row r="300" spans="1:8" ht="12.75" thickBot="1">
      <c r="A300" s="51"/>
      <c r="B300" s="56" t="s">
        <v>15</v>
      </c>
      <c r="C300" s="81">
        <f>SUM(C296:C299)</f>
        <v>112154</v>
      </c>
      <c r="D300" s="81">
        <f>SUM(D296:D299)</f>
        <v>83782</v>
      </c>
      <c r="E300" s="859">
        <f>SUM(D300/C300)</f>
        <v>0.7470264101146638</v>
      </c>
      <c r="F300" s="4"/>
      <c r="G300" s="67"/>
      <c r="H300" s="67"/>
    </row>
    <row r="301" spans="1:8" ht="12">
      <c r="A301" s="801">
        <v>3215</v>
      </c>
      <c r="B301" s="879" t="s">
        <v>850</v>
      </c>
      <c r="C301" s="822"/>
      <c r="D301" s="822"/>
      <c r="E301" s="863"/>
      <c r="F301" s="871"/>
      <c r="G301" s="67"/>
      <c r="H301" s="67"/>
    </row>
    <row r="302" spans="1:8" ht="12">
      <c r="A302" s="801"/>
      <c r="B302" s="811" t="s">
        <v>855</v>
      </c>
      <c r="C302" s="829"/>
      <c r="D302" s="829"/>
      <c r="E302" s="863"/>
      <c r="F302" s="864"/>
      <c r="G302" s="67"/>
      <c r="H302" s="67"/>
    </row>
    <row r="303" spans="1:8" ht="12">
      <c r="A303" s="801"/>
      <c r="B303" s="809" t="s">
        <v>55</v>
      </c>
      <c r="C303" s="829"/>
      <c r="D303" s="829"/>
      <c r="E303" s="863"/>
      <c r="F303" s="872"/>
      <c r="G303" s="67"/>
      <c r="H303" s="67"/>
    </row>
    <row r="304" spans="1:8" ht="12">
      <c r="A304" s="801"/>
      <c r="B304" s="811" t="s">
        <v>22</v>
      </c>
      <c r="C304" s="814">
        <v>135688</v>
      </c>
      <c r="D304" s="814">
        <v>11443</v>
      </c>
      <c r="E304" s="866">
        <f>SUM(D304/C304)</f>
        <v>0.08433317610989918</v>
      </c>
      <c r="F304" s="864"/>
      <c r="G304" s="67"/>
      <c r="H304" s="67"/>
    </row>
    <row r="305" spans="1:8" ht="12">
      <c r="A305" s="801"/>
      <c r="B305" s="880" t="s">
        <v>36</v>
      </c>
      <c r="C305" s="829"/>
      <c r="D305" s="829"/>
      <c r="E305" s="863"/>
      <c r="F305" s="864"/>
      <c r="G305" s="67"/>
      <c r="H305" s="67"/>
    </row>
    <row r="306" spans="1:8" ht="12">
      <c r="A306" s="801"/>
      <c r="B306" s="880" t="s">
        <v>870</v>
      </c>
      <c r="C306" s="829"/>
      <c r="D306" s="829"/>
      <c r="E306" s="863"/>
      <c r="F306" s="864"/>
      <c r="G306" s="67"/>
      <c r="H306" s="67"/>
    </row>
    <row r="307" spans="1:8" ht="12.75" thickBot="1">
      <c r="A307" s="801"/>
      <c r="B307" s="881" t="s">
        <v>23</v>
      </c>
      <c r="C307" s="882"/>
      <c r="D307" s="882"/>
      <c r="E307" s="867"/>
      <c r="F307" s="877"/>
      <c r="G307" s="67"/>
      <c r="H307" s="67"/>
    </row>
    <row r="308" spans="1:8" ht="12.75" thickBot="1">
      <c r="A308" s="874"/>
      <c r="B308" s="817" t="s">
        <v>15</v>
      </c>
      <c r="C308" s="818">
        <f>SUM(C304:C307)</f>
        <v>135688</v>
      </c>
      <c r="D308" s="818">
        <f>SUM(D304:D307)</f>
        <v>11443</v>
      </c>
      <c r="E308" s="868">
        <f>SUM(D308/C308)</f>
        <v>0.08433317610989918</v>
      </c>
      <c r="F308" s="883"/>
      <c r="G308" s="67"/>
      <c r="H308" s="67"/>
    </row>
    <row r="309" spans="1:8" ht="12">
      <c r="A309" s="801">
        <v>3216</v>
      </c>
      <c r="B309" s="879" t="s">
        <v>443</v>
      </c>
      <c r="C309" s="822"/>
      <c r="D309" s="822"/>
      <c r="E309" s="863"/>
      <c r="F309" s="871"/>
      <c r="G309" s="67"/>
      <c r="H309" s="67"/>
    </row>
    <row r="310" spans="1:8" ht="12">
      <c r="A310" s="801"/>
      <c r="B310" s="811" t="s">
        <v>855</v>
      </c>
      <c r="C310" s="829"/>
      <c r="D310" s="829"/>
      <c r="E310" s="863"/>
      <c r="F310" s="864"/>
      <c r="G310" s="67"/>
      <c r="H310" s="67"/>
    </row>
    <row r="311" spans="1:8" ht="12">
      <c r="A311" s="801"/>
      <c r="B311" s="809" t="s">
        <v>55</v>
      </c>
      <c r="C311" s="829"/>
      <c r="D311" s="829"/>
      <c r="E311" s="863"/>
      <c r="F311" s="864"/>
      <c r="G311" s="67"/>
      <c r="H311" s="67"/>
    </row>
    <row r="312" spans="1:8" ht="12">
      <c r="A312" s="801"/>
      <c r="B312" s="811" t="s">
        <v>22</v>
      </c>
      <c r="C312" s="814"/>
      <c r="D312" s="814">
        <v>312420</v>
      </c>
      <c r="E312" s="863"/>
      <c r="F312" s="872"/>
      <c r="G312" s="67"/>
      <c r="H312" s="67"/>
    </row>
    <row r="313" spans="1:8" ht="12">
      <c r="A313" s="801"/>
      <c r="B313" s="880" t="s">
        <v>36</v>
      </c>
      <c r="C313" s="829"/>
      <c r="D313" s="829"/>
      <c r="E313" s="863"/>
      <c r="F313" s="864"/>
      <c r="G313" s="67"/>
      <c r="H313" s="67"/>
    </row>
    <row r="314" spans="1:8" ht="12">
      <c r="A314" s="801"/>
      <c r="B314" s="880" t="s">
        <v>870</v>
      </c>
      <c r="C314" s="829"/>
      <c r="D314" s="829"/>
      <c r="E314" s="863"/>
      <c r="F314" s="864"/>
      <c r="G314" s="67"/>
      <c r="H314" s="67"/>
    </row>
    <row r="315" spans="1:8" ht="12.75" thickBot="1">
      <c r="A315" s="801"/>
      <c r="B315" s="881" t="s">
        <v>23</v>
      </c>
      <c r="C315" s="882"/>
      <c r="D315" s="882"/>
      <c r="E315" s="867"/>
      <c r="F315" s="877"/>
      <c r="G315" s="67"/>
      <c r="H315" s="67"/>
    </row>
    <row r="316" spans="1:8" ht="12.75" thickBot="1">
      <c r="A316" s="874"/>
      <c r="B316" s="817" t="s">
        <v>15</v>
      </c>
      <c r="C316" s="818">
        <f>SUM(C312:C315)</f>
        <v>0</v>
      </c>
      <c r="D316" s="818">
        <f>SUM(D312:D315)</f>
        <v>312420</v>
      </c>
      <c r="E316" s="868"/>
      <c r="F316" s="883"/>
      <c r="G316" s="67"/>
      <c r="H316" s="67"/>
    </row>
    <row r="317" spans="1:8" ht="12.75" thickBot="1">
      <c r="A317" s="85">
        <v>3220</v>
      </c>
      <c r="B317" s="56" t="s">
        <v>958</v>
      </c>
      <c r="C317" s="81">
        <f>SUM(C325+C333)</f>
        <v>223828</v>
      </c>
      <c r="D317" s="81">
        <f>SUM(D325+D333)</f>
        <v>5600</v>
      </c>
      <c r="E317" s="859">
        <f>SUM(D317/C317)</f>
        <v>0.025019211180013226</v>
      </c>
      <c r="F317" s="184"/>
      <c r="G317" s="67"/>
      <c r="H317" s="67"/>
    </row>
    <row r="318" spans="1:8" ht="12">
      <c r="A318" s="85">
        <v>3221</v>
      </c>
      <c r="B318" s="72" t="s">
        <v>997</v>
      </c>
      <c r="C318" s="88"/>
      <c r="D318" s="88"/>
      <c r="E318" s="696"/>
      <c r="F318" s="4"/>
      <c r="G318" s="67"/>
      <c r="H318" s="67"/>
    </row>
    <row r="319" spans="1:8" ht="12">
      <c r="A319" s="85"/>
      <c r="B319" s="70" t="s">
        <v>855</v>
      </c>
      <c r="C319" s="45"/>
      <c r="D319" s="45"/>
      <c r="E319" s="696"/>
      <c r="F319" s="5"/>
      <c r="G319" s="67"/>
      <c r="H319" s="67"/>
    </row>
    <row r="320" spans="1:8" ht="12">
      <c r="A320" s="85"/>
      <c r="B320" s="7" t="s">
        <v>55</v>
      </c>
      <c r="C320" s="45"/>
      <c r="D320" s="45"/>
      <c r="E320" s="696"/>
      <c r="F320" s="5"/>
      <c r="G320" s="67"/>
      <c r="H320" s="67"/>
    </row>
    <row r="321" spans="1:8" ht="12">
      <c r="A321" s="85"/>
      <c r="B321" s="84" t="s">
        <v>22</v>
      </c>
      <c r="C321" s="164">
        <v>19410</v>
      </c>
      <c r="D321" s="164"/>
      <c r="E321" s="696">
        <f>SUM(D321/C321)</f>
        <v>0</v>
      </c>
      <c r="F321" s="5"/>
      <c r="G321" s="67"/>
      <c r="H321" s="67"/>
    </row>
    <row r="322" spans="1:8" ht="12">
      <c r="A322" s="85"/>
      <c r="B322" s="10" t="s">
        <v>36</v>
      </c>
      <c r="C322" s="45"/>
      <c r="D322" s="45"/>
      <c r="E322" s="696"/>
      <c r="F322" s="5"/>
      <c r="G322" s="67"/>
      <c r="H322" s="67"/>
    </row>
    <row r="323" spans="1:8" ht="12">
      <c r="A323" s="85"/>
      <c r="B323" s="10" t="s">
        <v>870</v>
      </c>
      <c r="C323" s="45"/>
      <c r="D323" s="45"/>
      <c r="E323" s="696"/>
      <c r="F323" s="5"/>
      <c r="G323" s="67"/>
      <c r="H323" s="67"/>
    </row>
    <row r="324" spans="1:8" ht="12.75" thickBot="1">
      <c r="A324" s="85"/>
      <c r="B324" s="73" t="s">
        <v>23</v>
      </c>
      <c r="C324" s="46"/>
      <c r="D324" s="46"/>
      <c r="E324" s="858"/>
      <c r="F324" s="185"/>
      <c r="G324" s="67"/>
      <c r="H324" s="67"/>
    </row>
    <row r="325" spans="1:8" ht="12.75" thickBot="1">
      <c r="A325" s="79"/>
      <c r="B325" s="56" t="s">
        <v>15</v>
      </c>
      <c r="C325" s="81">
        <f>SUM(C321:C324)</f>
        <v>19410</v>
      </c>
      <c r="D325" s="81">
        <f>SUM(D321:D324)</f>
        <v>0</v>
      </c>
      <c r="E325" s="859">
        <f>SUM(D325/C325)</f>
        <v>0</v>
      </c>
      <c r="F325" s="184"/>
      <c r="G325" s="67"/>
      <c r="H325" s="67"/>
    </row>
    <row r="326" spans="1:8" ht="12">
      <c r="A326" s="85">
        <v>3222</v>
      </c>
      <c r="B326" s="72" t="s">
        <v>879</v>
      </c>
      <c r="C326" s="98"/>
      <c r="D326" s="98"/>
      <c r="E326" s="696"/>
      <c r="F326" s="31"/>
      <c r="G326" s="67"/>
      <c r="H326" s="67"/>
    </row>
    <row r="327" spans="1:8" ht="12">
      <c r="A327" s="85"/>
      <c r="B327" s="70" t="s">
        <v>855</v>
      </c>
      <c r="C327" s="88"/>
      <c r="D327" s="88"/>
      <c r="E327" s="696"/>
      <c r="F327" s="4"/>
      <c r="G327" s="67"/>
      <c r="H327" s="67"/>
    </row>
    <row r="328" spans="1:8" ht="12">
      <c r="A328" s="85"/>
      <c r="B328" s="7" t="s">
        <v>55</v>
      </c>
      <c r="C328" s="45"/>
      <c r="D328" s="45"/>
      <c r="E328" s="696"/>
      <c r="F328" s="5"/>
      <c r="G328" s="67"/>
      <c r="H328" s="67"/>
    </row>
    <row r="329" spans="1:8" ht="12">
      <c r="A329" s="85"/>
      <c r="B329" s="84" t="s">
        <v>22</v>
      </c>
      <c r="C329" s="164">
        <v>204418</v>
      </c>
      <c r="D329" s="164">
        <v>5600</v>
      </c>
      <c r="E329" s="697">
        <f>SUM(D329/C329)</f>
        <v>0.027394847811836532</v>
      </c>
      <c r="F329" s="5"/>
      <c r="G329" s="67"/>
      <c r="H329" s="67"/>
    </row>
    <row r="330" spans="1:8" ht="12">
      <c r="A330" s="85"/>
      <c r="B330" s="10" t="s">
        <v>36</v>
      </c>
      <c r="C330" s="45"/>
      <c r="D330" s="45"/>
      <c r="E330" s="696"/>
      <c r="F330" s="5"/>
      <c r="G330" s="67"/>
      <c r="H330" s="67"/>
    </row>
    <row r="331" spans="1:8" ht="12">
      <c r="A331" s="85"/>
      <c r="B331" s="10" t="s">
        <v>870</v>
      </c>
      <c r="C331" s="45"/>
      <c r="D331" s="45"/>
      <c r="E331" s="696"/>
      <c r="F331" s="5"/>
      <c r="G331" s="67"/>
      <c r="H331" s="67"/>
    </row>
    <row r="332" spans="1:8" ht="12.75" thickBot="1">
      <c r="A332" s="85"/>
      <c r="B332" s="73" t="s">
        <v>23</v>
      </c>
      <c r="C332" s="46"/>
      <c r="D332" s="46"/>
      <c r="E332" s="858"/>
      <c r="F332" s="185"/>
      <c r="G332" s="67"/>
      <c r="H332" s="67"/>
    </row>
    <row r="333" spans="1:8" ht="12.75" thickBot="1">
      <c r="A333" s="51"/>
      <c r="B333" s="56" t="s">
        <v>15</v>
      </c>
      <c r="C333" s="81">
        <f>SUM(C329:C332)</f>
        <v>204418</v>
      </c>
      <c r="D333" s="81">
        <f>SUM(D329:D332)</f>
        <v>5600</v>
      </c>
      <c r="E333" s="859">
        <f>SUM(D333/C333)</f>
        <v>0.027394847811836532</v>
      </c>
      <c r="F333" s="184"/>
      <c r="G333" s="67"/>
      <c r="H333" s="67"/>
    </row>
    <row r="334" spans="1:8" ht="12" customHeight="1" thickBot="1">
      <c r="A334" s="85">
        <v>3300</v>
      </c>
      <c r="B334" s="62" t="s">
        <v>861</v>
      </c>
      <c r="C334" s="81">
        <f>SUM(C342+C351+C360+C369+C378+C387+C396+C405+C414+C423+C432+C441+C450+C459+C468+C484+C492+C500+C508+C516+C524+C532+C540+C548+C556+C564+C572+C580+C588+C596+C604)</f>
        <v>289137</v>
      </c>
      <c r="D334" s="81">
        <f>SUM(D342+D351+D360+D369+D378+D387+D396+D405+D414+D423+D432+D441+D450+D459+D468+D484+D492+D500+D508+D516+D524+D532+D540+D548+D556+D564+D572+D580+D588+D596+D604+D476)</f>
        <v>217670</v>
      </c>
      <c r="E334" s="859">
        <f>SUM(D334/C334)</f>
        <v>0.7528265147663564</v>
      </c>
      <c r="F334" s="191"/>
      <c r="G334" s="67"/>
      <c r="H334" s="67"/>
    </row>
    <row r="335" spans="1:8" ht="12" customHeight="1">
      <c r="A335" s="85">
        <v>3301</v>
      </c>
      <c r="B335" s="107" t="s">
        <v>947</v>
      </c>
      <c r="C335" s="88"/>
      <c r="D335" s="88"/>
      <c r="E335" s="696"/>
      <c r="F335" s="4" t="s">
        <v>1021</v>
      </c>
      <c r="G335" s="67"/>
      <c r="H335" s="67"/>
    </row>
    <row r="336" spans="1:8" ht="12" customHeight="1">
      <c r="A336" s="15"/>
      <c r="B336" s="70" t="s">
        <v>855</v>
      </c>
      <c r="C336" s="45"/>
      <c r="D336" s="45"/>
      <c r="E336" s="696"/>
      <c r="F336" s="183"/>
      <c r="G336" s="67"/>
      <c r="H336" s="67"/>
    </row>
    <row r="337" spans="1:8" ht="12" customHeight="1">
      <c r="A337" s="15"/>
      <c r="B337" s="7" t="s">
        <v>55</v>
      </c>
      <c r="C337" s="45"/>
      <c r="D337" s="45"/>
      <c r="E337" s="696"/>
      <c r="F337" s="221"/>
      <c r="G337" s="67"/>
      <c r="H337" s="67"/>
    </row>
    <row r="338" spans="1:8" ht="12" customHeight="1">
      <c r="A338" s="85"/>
      <c r="B338" s="84" t="s">
        <v>22</v>
      </c>
      <c r="C338" s="76"/>
      <c r="D338" s="76"/>
      <c r="E338" s="696"/>
      <c r="F338" s="221"/>
      <c r="G338" s="67"/>
      <c r="H338" s="67"/>
    </row>
    <row r="339" spans="1:8" ht="12" customHeight="1">
      <c r="A339" s="15"/>
      <c r="B339" s="10" t="s">
        <v>36</v>
      </c>
      <c r="C339" s="164">
        <v>7600</v>
      </c>
      <c r="D339" s="164">
        <v>7600</v>
      </c>
      <c r="E339" s="697">
        <f>SUM(D339/C339)</f>
        <v>1</v>
      </c>
      <c r="F339" s="188"/>
      <c r="G339" s="67"/>
      <c r="H339" s="67"/>
    </row>
    <row r="340" spans="1:8" ht="12" customHeight="1">
      <c r="A340" s="15"/>
      <c r="B340" s="10" t="s">
        <v>870</v>
      </c>
      <c r="C340" s="45"/>
      <c r="D340" s="45"/>
      <c r="E340" s="696"/>
      <c r="F340" s="221"/>
      <c r="G340" s="67"/>
      <c r="H340" s="67"/>
    </row>
    <row r="341" spans="1:8" ht="12" customHeight="1" thickBot="1">
      <c r="A341" s="15"/>
      <c r="B341" s="73" t="s">
        <v>23</v>
      </c>
      <c r="C341" s="45"/>
      <c r="D341" s="45"/>
      <c r="E341" s="858"/>
      <c r="F341" s="186"/>
      <c r="G341" s="67"/>
      <c r="H341" s="67"/>
    </row>
    <row r="342" spans="1:8" ht="12.75" thickBot="1">
      <c r="A342" s="51"/>
      <c r="B342" s="62" t="s">
        <v>15</v>
      </c>
      <c r="C342" s="81">
        <f>SUM(C336:C341)</f>
        <v>7600</v>
      </c>
      <c r="D342" s="81">
        <f>SUM(D336:D341)</f>
        <v>7600</v>
      </c>
      <c r="E342" s="859">
        <f>SUM(D342/C342)</f>
        <v>1</v>
      </c>
      <c r="F342" s="184"/>
      <c r="G342" s="67"/>
      <c r="H342" s="67"/>
    </row>
    <row r="343" spans="1:8" ht="12.75">
      <c r="A343" s="85">
        <v>3303</v>
      </c>
      <c r="B343" s="97" t="s">
        <v>1025</v>
      </c>
      <c r="C343" s="88"/>
      <c r="D343" s="88"/>
      <c r="E343" s="696"/>
      <c r="F343" s="192"/>
      <c r="G343" s="67"/>
      <c r="H343" s="67"/>
    </row>
    <row r="344" spans="1:8" ht="12" customHeight="1">
      <c r="A344" s="83"/>
      <c r="B344" s="70" t="s">
        <v>855</v>
      </c>
      <c r="C344" s="76"/>
      <c r="D344" s="76"/>
      <c r="E344" s="696"/>
      <c r="F344" s="187"/>
      <c r="G344" s="67"/>
      <c r="H344" s="67"/>
    </row>
    <row r="345" spans="1:8" ht="12" customHeight="1">
      <c r="A345" s="83"/>
      <c r="B345" s="7" t="s">
        <v>55</v>
      </c>
      <c r="C345" s="76"/>
      <c r="D345" s="76"/>
      <c r="E345" s="696"/>
      <c r="F345" s="187"/>
      <c r="G345" s="67"/>
      <c r="H345" s="67"/>
    </row>
    <row r="346" spans="1:8" ht="12" customHeight="1">
      <c r="A346" s="83"/>
      <c r="B346" s="84" t="s">
        <v>22</v>
      </c>
      <c r="C346" s="76"/>
      <c r="D346" s="76">
        <v>500</v>
      </c>
      <c r="E346" s="696"/>
      <c r="F346" s="187"/>
      <c r="G346" s="67"/>
      <c r="H346" s="67"/>
    </row>
    <row r="347" spans="1:8" ht="12" customHeight="1">
      <c r="A347" s="83"/>
      <c r="B347" s="10" t="s">
        <v>36</v>
      </c>
      <c r="C347" s="259"/>
      <c r="D347" s="259"/>
      <c r="E347" s="696"/>
      <c r="F347" s="498"/>
      <c r="G347" s="67"/>
      <c r="H347" s="67"/>
    </row>
    <row r="348" spans="1:8" ht="12" customHeight="1">
      <c r="A348" s="69"/>
      <c r="B348" s="10" t="s">
        <v>870</v>
      </c>
      <c r="C348" s="76"/>
      <c r="D348" s="76"/>
      <c r="E348" s="696"/>
      <c r="F348" s="193"/>
      <c r="G348" s="67"/>
      <c r="H348" s="67"/>
    </row>
    <row r="349" spans="1:8" ht="12" customHeight="1">
      <c r="A349" s="69"/>
      <c r="B349" s="10" t="s">
        <v>209</v>
      </c>
      <c r="C349" s="76">
        <v>1250</v>
      </c>
      <c r="D349" s="76">
        <v>2550</v>
      </c>
      <c r="E349" s="697">
        <f>SUM(D349/C349)</f>
        <v>2.04</v>
      </c>
      <c r="F349" s="193"/>
      <c r="G349" s="67"/>
      <c r="H349" s="67"/>
    </row>
    <row r="350" spans="1:8" ht="12" customHeight="1" thickBot="1">
      <c r="A350" s="69"/>
      <c r="B350" s="73" t="s">
        <v>23</v>
      </c>
      <c r="C350" s="76"/>
      <c r="D350" s="76"/>
      <c r="E350" s="858"/>
      <c r="F350" s="30"/>
      <c r="G350" s="67"/>
      <c r="H350" s="67"/>
    </row>
    <row r="351" spans="1:8" ht="12" customHeight="1" thickBot="1">
      <c r="A351" s="51"/>
      <c r="B351" s="56" t="s">
        <v>15</v>
      </c>
      <c r="C351" s="81">
        <f>SUM(C344:C350)</f>
        <v>1250</v>
      </c>
      <c r="D351" s="81">
        <f>SUM(D344:D350)</f>
        <v>3050</v>
      </c>
      <c r="E351" s="859">
        <f>SUM(D351/C351)</f>
        <v>2.44</v>
      </c>
      <c r="F351" s="122"/>
      <c r="G351" s="67"/>
      <c r="H351" s="67"/>
    </row>
    <row r="352" spans="1:8" ht="12" customHeight="1">
      <c r="A352" s="15">
        <v>3304</v>
      </c>
      <c r="B352" s="102" t="s">
        <v>1026</v>
      </c>
      <c r="C352" s="88"/>
      <c r="D352" s="88"/>
      <c r="E352" s="696"/>
      <c r="F352" s="192"/>
      <c r="G352" s="67"/>
      <c r="H352" s="67"/>
    </row>
    <row r="353" spans="1:8" ht="12" customHeight="1">
      <c r="A353" s="69"/>
      <c r="B353" s="70" t="s">
        <v>855</v>
      </c>
      <c r="C353" s="76"/>
      <c r="D353" s="76"/>
      <c r="E353" s="696"/>
      <c r="F353" s="187"/>
      <c r="G353" s="67"/>
      <c r="H353" s="67"/>
    </row>
    <row r="354" spans="1:8" ht="12" customHeight="1">
      <c r="A354" s="69"/>
      <c r="B354" s="7" t="s">
        <v>55</v>
      </c>
      <c r="C354" s="76"/>
      <c r="D354" s="76"/>
      <c r="E354" s="696"/>
      <c r="F354" s="218"/>
      <c r="G354" s="67"/>
      <c r="H354" s="67"/>
    </row>
    <row r="355" spans="1:8" ht="12" customHeight="1">
      <c r="A355" s="69"/>
      <c r="B355" s="84" t="s">
        <v>22</v>
      </c>
      <c r="C355" s="76"/>
      <c r="D355" s="76">
        <v>402</v>
      </c>
      <c r="E355" s="696"/>
      <c r="F355" s="498"/>
      <c r="G355" s="67"/>
      <c r="H355" s="67"/>
    </row>
    <row r="356" spans="1:8" ht="12" customHeight="1">
      <c r="A356" s="69"/>
      <c r="B356" s="10" t="s">
        <v>36</v>
      </c>
      <c r="C356" s="259"/>
      <c r="D356" s="259"/>
      <c r="E356" s="696"/>
      <c r="F356" s="187"/>
      <c r="G356" s="67"/>
      <c r="H356" s="67"/>
    </row>
    <row r="357" spans="1:8" ht="12" customHeight="1">
      <c r="A357" s="69"/>
      <c r="B357" s="10" t="s">
        <v>870</v>
      </c>
      <c r="C357" s="76"/>
      <c r="D357" s="76"/>
      <c r="E357" s="696"/>
      <c r="F357" s="493"/>
      <c r="G357" s="67"/>
      <c r="H357" s="67"/>
    </row>
    <row r="358" spans="1:8" ht="12" customHeight="1">
      <c r="A358" s="69"/>
      <c r="B358" s="10" t="s">
        <v>209</v>
      </c>
      <c r="C358" s="76">
        <v>3900</v>
      </c>
      <c r="D358" s="76">
        <v>2300</v>
      </c>
      <c r="E358" s="697">
        <f>SUM(D358/C358)</f>
        <v>0.5897435897435898</v>
      </c>
      <c r="F358" s="493"/>
      <c r="G358" s="67"/>
      <c r="H358" s="67"/>
    </row>
    <row r="359" spans="1:8" ht="12" customHeight="1" thickBot="1">
      <c r="A359" s="69"/>
      <c r="B359" s="73" t="s">
        <v>23</v>
      </c>
      <c r="C359" s="76"/>
      <c r="D359" s="76"/>
      <c r="E359" s="858"/>
      <c r="F359" s="30"/>
      <c r="G359" s="67"/>
      <c r="H359" s="67"/>
    </row>
    <row r="360" spans="1:8" ht="12" customHeight="1" thickBot="1">
      <c r="A360" s="51"/>
      <c r="B360" s="56" t="s">
        <v>15</v>
      </c>
      <c r="C360" s="81">
        <f>SUM(C353:C359)</f>
        <v>3900</v>
      </c>
      <c r="D360" s="81">
        <f>SUM(D353:D359)</f>
        <v>2702</v>
      </c>
      <c r="E360" s="859">
        <f>SUM(D360/C360)</f>
        <v>0.6928205128205128</v>
      </c>
      <c r="F360" s="122"/>
      <c r="G360" s="67"/>
      <c r="H360" s="67"/>
    </row>
    <row r="361" spans="1:8" ht="12" customHeight="1">
      <c r="A361" s="848">
        <v>3305</v>
      </c>
      <c r="B361" s="828" t="s">
        <v>921</v>
      </c>
      <c r="C361" s="803"/>
      <c r="D361" s="803"/>
      <c r="E361" s="863"/>
      <c r="F361" s="884"/>
      <c r="G361" s="67"/>
      <c r="H361" s="67"/>
    </row>
    <row r="362" spans="1:8" ht="12" customHeight="1">
      <c r="A362" s="805"/>
      <c r="B362" s="806" t="s">
        <v>855</v>
      </c>
      <c r="C362" s="807"/>
      <c r="D362" s="807"/>
      <c r="E362" s="863"/>
      <c r="F362" s="885"/>
      <c r="G362" s="67"/>
      <c r="H362" s="67"/>
    </row>
    <row r="363" spans="1:8" ht="12" customHeight="1">
      <c r="A363" s="805"/>
      <c r="B363" s="809" t="s">
        <v>55</v>
      </c>
      <c r="C363" s="807"/>
      <c r="D363" s="807"/>
      <c r="E363" s="863"/>
      <c r="F363" s="886"/>
      <c r="G363" s="67"/>
      <c r="H363" s="67"/>
    </row>
    <row r="364" spans="1:8" ht="12" customHeight="1">
      <c r="A364" s="805"/>
      <c r="B364" s="811" t="s">
        <v>22</v>
      </c>
      <c r="C364" s="807"/>
      <c r="D364" s="807"/>
      <c r="E364" s="863"/>
      <c r="F364" s="885"/>
      <c r="G364" s="67"/>
      <c r="H364" s="67"/>
    </row>
    <row r="365" spans="1:8" ht="12" customHeight="1">
      <c r="A365" s="805"/>
      <c r="B365" s="812" t="s">
        <v>36</v>
      </c>
      <c r="C365" s="807"/>
      <c r="D365" s="807"/>
      <c r="E365" s="863"/>
      <c r="F365" s="885"/>
      <c r="G365" s="67"/>
      <c r="H365" s="67"/>
    </row>
    <row r="366" spans="1:8" ht="12" customHeight="1">
      <c r="A366" s="805"/>
      <c r="B366" s="812" t="s">
        <v>870</v>
      </c>
      <c r="C366" s="807"/>
      <c r="D366" s="807"/>
      <c r="E366" s="863"/>
      <c r="F366" s="887"/>
      <c r="G366" s="67"/>
      <c r="H366" s="67"/>
    </row>
    <row r="367" spans="1:8" ht="12" customHeight="1">
      <c r="A367" s="805"/>
      <c r="B367" s="812" t="s">
        <v>209</v>
      </c>
      <c r="C367" s="807">
        <v>290</v>
      </c>
      <c r="D367" s="807"/>
      <c r="E367" s="863">
        <f>SUM(D367/C367)</f>
        <v>0</v>
      </c>
      <c r="F367" s="887"/>
      <c r="G367" s="67"/>
      <c r="H367" s="67"/>
    </row>
    <row r="368" spans="1:8" ht="12" customHeight="1" thickBot="1">
      <c r="A368" s="805"/>
      <c r="B368" s="826" t="s">
        <v>23</v>
      </c>
      <c r="C368" s="807"/>
      <c r="D368" s="807"/>
      <c r="E368" s="867"/>
      <c r="F368" s="888"/>
      <c r="G368" s="67"/>
      <c r="H368" s="67"/>
    </row>
    <row r="369" spans="1:8" ht="12" customHeight="1" thickBot="1">
      <c r="A369" s="874"/>
      <c r="B369" s="817" t="s">
        <v>15</v>
      </c>
      <c r="C369" s="818">
        <f>SUM(C362:C368)</f>
        <v>290</v>
      </c>
      <c r="D369" s="818">
        <f>SUM(D362:D368)</f>
        <v>0</v>
      </c>
      <c r="E369" s="868">
        <f>SUM(D369/C369)</f>
        <v>0</v>
      </c>
      <c r="F369" s="875"/>
      <c r="G369" s="67"/>
      <c r="H369" s="67"/>
    </row>
    <row r="370" spans="1:8" ht="12" customHeight="1">
      <c r="A370" s="889">
        <v>3306</v>
      </c>
      <c r="B370" s="821" t="s">
        <v>922</v>
      </c>
      <c r="C370" s="822"/>
      <c r="D370" s="822"/>
      <c r="E370" s="863"/>
      <c r="F370" s="883"/>
      <c r="G370" s="67"/>
      <c r="H370" s="67"/>
    </row>
    <row r="371" spans="1:8" ht="12" customHeight="1">
      <c r="A371" s="805"/>
      <c r="B371" s="806" t="s">
        <v>855</v>
      </c>
      <c r="C371" s="807"/>
      <c r="D371" s="807"/>
      <c r="E371" s="863"/>
      <c r="F371" s="864"/>
      <c r="G371" s="67"/>
      <c r="H371" s="67"/>
    </row>
    <row r="372" spans="1:8" ht="12" customHeight="1">
      <c r="A372" s="805"/>
      <c r="B372" s="809" t="s">
        <v>55</v>
      </c>
      <c r="C372" s="807">
        <v>5050</v>
      </c>
      <c r="D372" s="807"/>
      <c r="E372" s="863">
        <f>SUM(D372/C372)</f>
        <v>0</v>
      </c>
      <c r="F372" s="886"/>
      <c r="G372" s="67"/>
      <c r="H372" s="67"/>
    </row>
    <row r="373" spans="1:8" ht="12" customHeight="1">
      <c r="A373" s="805"/>
      <c r="B373" s="811" t="s">
        <v>22</v>
      </c>
      <c r="C373" s="807"/>
      <c r="D373" s="807"/>
      <c r="E373" s="863"/>
      <c r="F373" s="890"/>
      <c r="G373" s="67"/>
      <c r="H373" s="67"/>
    </row>
    <row r="374" spans="1:8" ht="12" customHeight="1">
      <c r="A374" s="805"/>
      <c r="B374" s="812" t="s">
        <v>36</v>
      </c>
      <c r="C374" s="807"/>
      <c r="D374" s="807"/>
      <c r="E374" s="863"/>
      <c r="F374" s="887"/>
      <c r="G374" s="67"/>
      <c r="H374" s="67"/>
    </row>
    <row r="375" spans="1:8" ht="12" customHeight="1">
      <c r="A375" s="805"/>
      <c r="B375" s="812" t="s">
        <v>870</v>
      </c>
      <c r="C375" s="807"/>
      <c r="D375" s="807"/>
      <c r="E375" s="863"/>
      <c r="F375" s="887"/>
      <c r="G375" s="67"/>
      <c r="H375" s="67"/>
    </row>
    <row r="376" spans="1:8" ht="12" customHeight="1">
      <c r="A376" s="805"/>
      <c r="B376" s="812" t="s">
        <v>209</v>
      </c>
      <c r="C376" s="807">
        <v>18700</v>
      </c>
      <c r="D376" s="807"/>
      <c r="E376" s="863">
        <f>SUM(D376/C376)</f>
        <v>0</v>
      </c>
      <c r="F376" s="872"/>
      <c r="G376" s="67"/>
      <c r="H376" s="67"/>
    </row>
    <row r="377" spans="1:8" ht="12" customHeight="1" thickBot="1">
      <c r="A377" s="805"/>
      <c r="B377" s="826" t="s">
        <v>23</v>
      </c>
      <c r="C377" s="807"/>
      <c r="D377" s="807"/>
      <c r="E377" s="867"/>
      <c r="F377" s="873"/>
      <c r="G377" s="67"/>
      <c r="H377" s="67"/>
    </row>
    <row r="378" spans="1:8" ht="12" customHeight="1" thickBot="1">
      <c r="A378" s="874"/>
      <c r="B378" s="817" t="s">
        <v>15</v>
      </c>
      <c r="C378" s="818">
        <f>SUM(C371:C377)</f>
        <v>23750</v>
      </c>
      <c r="D378" s="818">
        <f>SUM(D371:D377)</f>
        <v>0</v>
      </c>
      <c r="E378" s="868">
        <f>SUM(D378/C378)</f>
        <v>0</v>
      </c>
      <c r="F378" s="875"/>
      <c r="G378" s="67"/>
      <c r="H378" s="67"/>
    </row>
    <row r="379" spans="1:8" ht="12" customHeight="1">
      <c r="A379" s="15">
        <v>3308</v>
      </c>
      <c r="B379" s="97" t="s">
        <v>5</v>
      </c>
      <c r="C379" s="98"/>
      <c r="D379" s="98"/>
      <c r="E379" s="696"/>
      <c r="F379" s="4"/>
      <c r="G379" s="67"/>
      <c r="H379" s="67"/>
    </row>
    <row r="380" spans="1:8" ht="12" customHeight="1">
      <c r="A380" s="15"/>
      <c r="B380" s="70" t="s">
        <v>855</v>
      </c>
      <c r="C380" s="88"/>
      <c r="D380" s="88"/>
      <c r="E380" s="696"/>
      <c r="F380" s="5"/>
      <c r="G380" s="67"/>
      <c r="H380" s="67"/>
    </row>
    <row r="381" spans="1:8" ht="12" customHeight="1">
      <c r="A381" s="15"/>
      <c r="B381" s="7" t="s">
        <v>55</v>
      </c>
      <c r="C381" s="45"/>
      <c r="D381" s="45"/>
      <c r="E381" s="696"/>
      <c r="F381" s="498"/>
      <c r="G381" s="67"/>
      <c r="H381" s="67"/>
    </row>
    <row r="382" spans="1:8" ht="12" customHeight="1">
      <c r="A382" s="15"/>
      <c r="B382" s="84" t="s">
        <v>22</v>
      </c>
      <c r="C382" s="45"/>
      <c r="D382" s="164">
        <v>1845</v>
      </c>
      <c r="E382" s="696"/>
      <c r="F382" s="218"/>
      <c r="G382" s="67"/>
      <c r="H382" s="67"/>
    </row>
    <row r="383" spans="1:8" ht="12" customHeight="1">
      <c r="A383" s="15"/>
      <c r="B383" s="10" t="s">
        <v>36</v>
      </c>
      <c r="C383" s="164"/>
      <c r="D383" s="164"/>
      <c r="E383" s="696"/>
      <c r="F383" s="219"/>
      <c r="G383" s="67"/>
      <c r="H383" s="67"/>
    </row>
    <row r="384" spans="1:8" ht="12" customHeight="1">
      <c r="A384" s="15"/>
      <c r="B384" s="10" t="s">
        <v>870</v>
      </c>
      <c r="C384" s="45"/>
      <c r="D384" s="45"/>
      <c r="E384" s="696"/>
      <c r="F384" s="221"/>
      <c r="G384" s="67"/>
      <c r="H384" s="67"/>
    </row>
    <row r="385" spans="1:8" ht="12" customHeight="1">
      <c r="A385" s="15"/>
      <c r="B385" s="10" t="s">
        <v>209</v>
      </c>
      <c r="C385" s="158">
        <v>22000</v>
      </c>
      <c r="D385" s="158">
        <v>25000</v>
      </c>
      <c r="E385" s="697">
        <f>SUM(D385/C385)</f>
        <v>1.1363636363636365</v>
      </c>
      <c r="F385" s="496"/>
      <c r="G385" s="67"/>
      <c r="H385" s="67"/>
    </row>
    <row r="386" spans="1:8" ht="12" customHeight="1" thickBot="1">
      <c r="A386" s="15"/>
      <c r="B386" s="73" t="s">
        <v>23</v>
      </c>
      <c r="C386" s="46"/>
      <c r="D386" s="46"/>
      <c r="E386" s="858"/>
      <c r="F386" s="185"/>
      <c r="G386" s="67"/>
      <c r="H386" s="67"/>
    </row>
    <row r="387" spans="1:8" ht="12" customHeight="1" thickBot="1">
      <c r="A387" s="51"/>
      <c r="B387" s="56" t="s">
        <v>15</v>
      </c>
      <c r="C387" s="81">
        <f>SUM(C383:C386)</f>
        <v>22000</v>
      </c>
      <c r="D387" s="81">
        <f>SUM(D382:D386)</f>
        <v>26845</v>
      </c>
      <c r="E387" s="859">
        <f>SUM(D387/C387)</f>
        <v>1.2202272727272727</v>
      </c>
      <c r="F387" s="30"/>
      <c r="G387" s="67"/>
      <c r="H387" s="67"/>
    </row>
    <row r="388" spans="1:8" ht="12" customHeight="1">
      <c r="A388" s="15">
        <v>3309</v>
      </c>
      <c r="B388" s="97" t="s">
        <v>6</v>
      </c>
      <c r="C388" s="88"/>
      <c r="D388" s="88"/>
      <c r="E388" s="696"/>
      <c r="F388" s="183"/>
      <c r="G388" s="67"/>
      <c r="H388" s="67"/>
    </row>
    <row r="389" spans="1:8" ht="12" customHeight="1">
      <c r="A389" s="69"/>
      <c r="B389" s="70" t="s">
        <v>855</v>
      </c>
      <c r="C389" s="76"/>
      <c r="D389" s="76"/>
      <c r="E389" s="696"/>
      <c r="F389" s="183"/>
      <c r="G389" s="67"/>
      <c r="H389" s="67"/>
    </row>
    <row r="390" spans="1:8" ht="12" customHeight="1">
      <c r="A390" s="69"/>
      <c r="B390" s="7" t="s">
        <v>55</v>
      </c>
      <c r="C390" s="76"/>
      <c r="D390" s="76"/>
      <c r="E390" s="696"/>
      <c r="F390" s="183"/>
      <c r="G390" s="67"/>
      <c r="H390" s="67"/>
    </row>
    <row r="391" spans="1:8" ht="12" customHeight="1">
      <c r="A391" s="69"/>
      <c r="B391" s="84" t="s">
        <v>22</v>
      </c>
      <c r="C391" s="76"/>
      <c r="D391" s="76"/>
      <c r="E391" s="696"/>
      <c r="F391" s="498"/>
      <c r="G391" s="67"/>
      <c r="H391" s="67"/>
    </row>
    <row r="392" spans="1:8" ht="12" customHeight="1">
      <c r="A392" s="69"/>
      <c r="B392" s="10" t="s">
        <v>36</v>
      </c>
      <c r="C392" s="259"/>
      <c r="D392" s="259"/>
      <c r="E392" s="696"/>
      <c r="F392" s="183"/>
      <c r="G392" s="67"/>
      <c r="H392" s="67"/>
    </row>
    <row r="393" spans="1:8" ht="12" customHeight="1">
      <c r="A393" s="69"/>
      <c r="B393" s="10" t="s">
        <v>870</v>
      </c>
      <c r="C393" s="76"/>
      <c r="D393" s="76"/>
      <c r="E393" s="696"/>
      <c r="F393" s="188"/>
      <c r="G393" s="67"/>
      <c r="H393" s="67"/>
    </row>
    <row r="394" spans="1:8" ht="12" customHeight="1">
      <c r="A394" s="69"/>
      <c r="B394" s="10" t="s">
        <v>209</v>
      </c>
      <c r="C394" s="76">
        <v>5100</v>
      </c>
      <c r="D394" s="76">
        <v>5100</v>
      </c>
      <c r="E394" s="697">
        <f>SUM(D394/C394)</f>
        <v>1</v>
      </c>
      <c r="F394" s="188"/>
      <c r="G394" s="67"/>
      <c r="H394" s="67"/>
    </row>
    <row r="395" spans="1:8" ht="12" customHeight="1" thickBot="1">
      <c r="A395" s="69"/>
      <c r="B395" s="73" t="s">
        <v>23</v>
      </c>
      <c r="C395" s="76"/>
      <c r="D395" s="76"/>
      <c r="E395" s="858"/>
      <c r="F395" s="30"/>
      <c r="G395" s="67"/>
      <c r="H395" s="67"/>
    </row>
    <row r="396" spans="1:8" ht="12.75" customHeight="1" thickBot="1">
      <c r="A396" s="51"/>
      <c r="B396" s="56" t="s">
        <v>15</v>
      </c>
      <c r="C396" s="81">
        <f>SUM(C389:C395)</f>
        <v>5100</v>
      </c>
      <c r="D396" s="81">
        <f>SUM(D389:D395)</f>
        <v>5100</v>
      </c>
      <c r="E396" s="859">
        <f>SUM(D396/C396)</f>
        <v>1</v>
      </c>
      <c r="F396" s="184"/>
      <c r="G396" s="67"/>
      <c r="H396" s="67"/>
    </row>
    <row r="397" spans="1:8" ht="12.75" customHeight="1">
      <c r="A397" s="15">
        <v>3310</v>
      </c>
      <c r="B397" s="97" t="s">
        <v>117</v>
      </c>
      <c r="C397" s="88"/>
      <c r="D397" s="88"/>
      <c r="E397" s="696"/>
      <c r="F397" s="183"/>
      <c r="G397" s="67"/>
      <c r="H397" s="67"/>
    </row>
    <row r="398" spans="1:8" ht="12.75" customHeight="1">
      <c r="A398" s="69"/>
      <c r="B398" s="70" t="s">
        <v>855</v>
      </c>
      <c r="C398" s="76"/>
      <c r="D398" s="76"/>
      <c r="E398" s="696"/>
      <c r="F398" s="183"/>
      <c r="G398" s="67"/>
      <c r="H398" s="67"/>
    </row>
    <row r="399" spans="1:8" ht="12.75" customHeight="1">
      <c r="A399" s="69"/>
      <c r="B399" s="7" t="s">
        <v>55</v>
      </c>
      <c r="C399" s="76"/>
      <c r="D399" s="76"/>
      <c r="E399" s="696"/>
      <c r="F399" s="183"/>
      <c r="G399" s="67"/>
      <c r="H399" s="67"/>
    </row>
    <row r="400" spans="1:8" ht="12.75" customHeight="1">
      <c r="A400" s="69"/>
      <c r="B400" s="84" t="s">
        <v>22</v>
      </c>
      <c r="C400" s="76"/>
      <c r="D400" s="76"/>
      <c r="E400" s="696"/>
      <c r="F400" s="498"/>
      <c r="G400" s="67"/>
      <c r="H400" s="67"/>
    </row>
    <row r="401" spans="1:8" ht="12.75" customHeight="1">
      <c r="A401" s="69"/>
      <c r="B401" s="10" t="s">
        <v>36</v>
      </c>
      <c r="C401" s="259"/>
      <c r="D401" s="259"/>
      <c r="E401" s="696"/>
      <c r="F401" s="183"/>
      <c r="G401" s="67"/>
      <c r="H401" s="67"/>
    </row>
    <row r="402" spans="1:8" ht="12.75" customHeight="1">
      <c r="A402" s="69"/>
      <c r="B402" s="10" t="s">
        <v>870</v>
      </c>
      <c r="C402" s="76"/>
      <c r="D402" s="76"/>
      <c r="E402" s="696"/>
      <c r="F402" s="188"/>
      <c r="G402" s="67"/>
      <c r="H402" s="67"/>
    </row>
    <row r="403" spans="1:8" ht="12.75" customHeight="1">
      <c r="A403" s="69"/>
      <c r="B403" s="10" t="s">
        <v>209</v>
      </c>
      <c r="C403" s="76">
        <v>6000</v>
      </c>
      <c r="D403" s="76">
        <v>6000</v>
      </c>
      <c r="E403" s="697">
        <f>SUM(D403/C403)</f>
        <v>1</v>
      </c>
      <c r="F403" s="188"/>
      <c r="G403" s="67"/>
      <c r="H403" s="67"/>
    </row>
    <row r="404" spans="1:8" ht="12.75" customHeight="1" thickBot="1">
      <c r="A404" s="69"/>
      <c r="B404" s="73" t="s">
        <v>23</v>
      </c>
      <c r="C404" s="76"/>
      <c r="D404" s="76"/>
      <c r="E404" s="858"/>
      <c r="F404" s="30"/>
      <c r="G404" s="67"/>
      <c r="H404" s="67"/>
    </row>
    <row r="405" spans="1:8" ht="12.75" customHeight="1" thickBot="1">
      <c r="A405" s="51"/>
      <c r="B405" s="56" t="s">
        <v>15</v>
      </c>
      <c r="C405" s="81">
        <f>SUM(C398:C404)</f>
        <v>6000</v>
      </c>
      <c r="D405" s="81">
        <f>SUM(D398:D404)</f>
        <v>6000</v>
      </c>
      <c r="E405" s="859">
        <f>SUM(D405/C405)</f>
        <v>1</v>
      </c>
      <c r="F405" s="184"/>
      <c r="G405" s="67"/>
      <c r="H405" s="67"/>
    </row>
    <row r="406" spans="1:8" ht="12" customHeight="1">
      <c r="A406" s="15">
        <v>3311</v>
      </c>
      <c r="B406" s="97" t="s">
        <v>923</v>
      </c>
      <c r="C406" s="88"/>
      <c r="D406" s="88"/>
      <c r="E406" s="696"/>
      <c r="F406" s="183"/>
      <c r="G406" s="67"/>
      <c r="H406" s="67"/>
    </row>
    <row r="407" spans="1:8" ht="12" customHeight="1">
      <c r="A407" s="69"/>
      <c r="B407" s="70" t="s">
        <v>855</v>
      </c>
      <c r="C407" s="76"/>
      <c r="D407" s="76"/>
      <c r="E407" s="696"/>
      <c r="F407" s="183"/>
      <c r="G407" s="67"/>
      <c r="H407" s="67"/>
    </row>
    <row r="408" spans="1:8" ht="12" customHeight="1">
      <c r="A408" s="69"/>
      <c r="B408" s="7" t="s">
        <v>55</v>
      </c>
      <c r="C408" s="76"/>
      <c r="D408" s="76"/>
      <c r="E408" s="696"/>
      <c r="F408" s="183"/>
      <c r="G408" s="67"/>
      <c r="H408" s="67"/>
    </row>
    <row r="409" spans="1:8" ht="12" customHeight="1">
      <c r="A409" s="69"/>
      <c r="B409" s="84" t="s">
        <v>22</v>
      </c>
      <c r="C409" s="76"/>
      <c r="D409" s="76"/>
      <c r="E409" s="696"/>
      <c r="F409" s="498"/>
      <c r="G409" s="67"/>
      <c r="H409" s="67"/>
    </row>
    <row r="410" spans="1:8" ht="12" customHeight="1">
      <c r="A410" s="69"/>
      <c r="B410" s="10" t="s">
        <v>36</v>
      </c>
      <c r="C410" s="259"/>
      <c r="D410" s="259"/>
      <c r="E410" s="696"/>
      <c r="F410" s="183"/>
      <c r="G410" s="67"/>
      <c r="H410" s="67"/>
    </row>
    <row r="411" spans="1:8" ht="12" customHeight="1">
      <c r="A411" s="69"/>
      <c r="B411" s="10" t="s">
        <v>870</v>
      </c>
      <c r="C411" s="76"/>
      <c r="D411" s="76"/>
      <c r="E411" s="696"/>
      <c r="F411" s="188"/>
      <c r="G411" s="67"/>
      <c r="H411" s="67"/>
    </row>
    <row r="412" spans="1:8" ht="12" customHeight="1">
      <c r="A412" s="69"/>
      <c r="B412" s="10" t="s">
        <v>209</v>
      </c>
      <c r="C412" s="76">
        <v>47000</v>
      </c>
      <c r="D412" s="76">
        <v>25000</v>
      </c>
      <c r="E412" s="697">
        <f>SUM(D412/C412)</f>
        <v>0.5319148936170213</v>
      </c>
      <c r="F412" s="188"/>
      <c r="G412" s="67"/>
      <c r="H412" s="67"/>
    </row>
    <row r="413" spans="1:8" ht="12" customHeight="1" thickBot="1">
      <c r="A413" s="69"/>
      <c r="B413" s="73" t="s">
        <v>23</v>
      </c>
      <c r="C413" s="76"/>
      <c r="D413" s="76"/>
      <c r="E413" s="858"/>
      <c r="F413" s="30"/>
      <c r="G413" s="67"/>
      <c r="H413" s="67"/>
    </row>
    <row r="414" spans="1:8" ht="12.75" thickBot="1">
      <c r="A414" s="51"/>
      <c r="B414" s="56" t="s">
        <v>15</v>
      </c>
      <c r="C414" s="81">
        <f>SUM(C407:C413)</f>
        <v>47000</v>
      </c>
      <c r="D414" s="81">
        <f>SUM(D407:D413)</f>
        <v>25000</v>
      </c>
      <c r="E414" s="859">
        <f>SUM(D414/C414)</f>
        <v>0.5319148936170213</v>
      </c>
      <c r="F414" s="184"/>
      <c r="G414" s="67"/>
      <c r="H414" s="67"/>
    </row>
    <row r="415" spans="1:8" ht="12">
      <c r="A415" s="68">
        <v>3314</v>
      </c>
      <c r="B415" s="97" t="s">
        <v>924</v>
      </c>
      <c r="C415" s="88"/>
      <c r="D415" s="88"/>
      <c r="E415" s="696"/>
      <c r="F415" s="183"/>
      <c r="G415" s="67"/>
      <c r="H415" s="67"/>
    </row>
    <row r="416" spans="1:8" ht="12" customHeight="1">
      <c r="A416" s="69"/>
      <c r="B416" s="70" t="s">
        <v>855</v>
      </c>
      <c r="C416" s="76"/>
      <c r="D416" s="76"/>
      <c r="E416" s="696"/>
      <c r="F416" s="183"/>
      <c r="G416" s="67"/>
      <c r="H416" s="67"/>
    </row>
    <row r="417" spans="1:8" ht="12" customHeight="1">
      <c r="A417" s="69"/>
      <c r="B417" s="7" t="s">
        <v>55</v>
      </c>
      <c r="C417" s="76"/>
      <c r="D417" s="76"/>
      <c r="E417" s="696"/>
      <c r="F417" s="498"/>
      <c r="G417" s="67"/>
      <c r="H417" s="67"/>
    </row>
    <row r="418" spans="1:8" ht="12" customHeight="1">
      <c r="A418" s="69"/>
      <c r="B418" s="84" t="s">
        <v>22</v>
      </c>
      <c r="C418" s="76"/>
      <c r="D418" s="76">
        <v>700</v>
      </c>
      <c r="E418" s="696"/>
      <c r="F418" s="183"/>
      <c r="G418" s="67"/>
      <c r="H418" s="67"/>
    </row>
    <row r="419" spans="1:8" ht="12" customHeight="1">
      <c r="A419" s="69"/>
      <c r="B419" s="10" t="s">
        <v>36</v>
      </c>
      <c r="C419" s="259"/>
      <c r="D419" s="259"/>
      <c r="E419" s="696"/>
      <c r="F419" s="183"/>
      <c r="G419" s="67"/>
      <c r="H419" s="67"/>
    </row>
    <row r="420" spans="1:8" ht="12" customHeight="1">
      <c r="A420" s="69"/>
      <c r="B420" s="10" t="s">
        <v>870</v>
      </c>
      <c r="C420" s="76"/>
      <c r="D420" s="76"/>
      <c r="E420" s="696"/>
      <c r="F420" s="188"/>
      <c r="G420" s="67"/>
      <c r="H420" s="67"/>
    </row>
    <row r="421" spans="1:8" ht="12" customHeight="1">
      <c r="A421" s="69"/>
      <c r="B421" s="10" t="s">
        <v>209</v>
      </c>
      <c r="C421" s="76">
        <v>25000</v>
      </c>
      <c r="D421" s="76">
        <v>13000</v>
      </c>
      <c r="E421" s="697">
        <f>SUM(D421/C421)</f>
        <v>0.52</v>
      </c>
      <c r="F421" s="188"/>
      <c r="G421" s="67"/>
      <c r="H421" s="67"/>
    </row>
    <row r="422" spans="1:8" ht="12" customHeight="1" thickBot="1">
      <c r="A422" s="69"/>
      <c r="B422" s="73" t="s">
        <v>23</v>
      </c>
      <c r="C422" s="76"/>
      <c r="D422" s="76"/>
      <c r="E422" s="858"/>
      <c r="F422" s="30"/>
      <c r="G422" s="67"/>
      <c r="H422" s="67"/>
    </row>
    <row r="423" spans="1:8" ht="12" customHeight="1" thickBot="1">
      <c r="A423" s="51"/>
      <c r="B423" s="56" t="s">
        <v>15</v>
      </c>
      <c r="C423" s="81">
        <f>SUM(C416:C422)</f>
        <v>25000</v>
      </c>
      <c r="D423" s="81">
        <f>SUM(D416:D422)</f>
        <v>13700</v>
      </c>
      <c r="E423" s="859">
        <f>SUM(D423/C423)</f>
        <v>0.548</v>
      </c>
      <c r="F423" s="184"/>
      <c r="G423" s="67"/>
      <c r="H423" s="67"/>
    </row>
    <row r="424" spans="1:8" ht="12" customHeight="1">
      <c r="A424" s="15">
        <v>3315</v>
      </c>
      <c r="B424" s="102" t="s">
        <v>925</v>
      </c>
      <c r="C424" s="88"/>
      <c r="D424" s="88"/>
      <c r="E424" s="696"/>
      <c r="F424" s="183"/>
      <c r="G424" s="67"/>
      <c r="H424" s="67"/>
    </row>
    <row r="425" spans="1:8" ht="12" customHeight="1">
      <c r="A425" s="69"/>
      <c r="B425" s="70" t="s">
        <v>855</v>
      </c>
      <c r="C425" s="76"/>
      <c r="D425" s="76"/>
      <c r="E425" s="696"/>
      <c r="F425" s="183"/>
      <c r="G425" s="67"/>
      <c r="H425" s="67"/>
    </row>
    <row r="426" spans="1:8" ht="12" customHeight="1">
      <c r="A426" s="69"/>
      <c r="B426" s="7" t="s">
        <v>55</v>
      </c>
      <c r="C426" s="76"/>
      <c r="D426" s="76"/>
      <c r="E426" s="696"/>
      <c r="F426" s="498"/>
      <c r="G426" s="67"/>
      <c r="H426" s="67"/>
    </row>
    <row r="427" spans="1:8" ht="12" customHeight="1">
      <c r="A427" s="69"/>
      <c r="B427" s="84" t="s">
        <v>22</v>
      </c>
      <c r="C427" s="76"/>
      <c r="D427" s="76">
        <v>435</v>
      </c>
      <c r="E427" s="696"/>
      <c r="F427" s="183"/>
      <c r="G427" s="67"/>
      <c r="H427" s="67"/>
    </row>
    <row r="428" spans="1:8" ht="12" customHeight="1">
      <c r="A428" s="69"/>
      <c r="B428" s="10" t="s">
        <v>36</v>
      </c>
      <c r="C428" s="259"/>
      <c r="D428" s="259"/>
      <c r="E428" s="696"/>
      <c r="F428" s="183"/>
      <c r="G428" s="67"/>
      <c r="H428" s="67"/>
    </row>
    <row r="429" spans="1:8" ht="12" customHeight="1">
      <c r="A429" s="69"/>
      <c r="B429" s="10" t="s">
        <v>870</v>
      </c>
      <c r="C429" s="76"/>
      <c r="D429" s="76"/>
      <c r="E429" s="696"/>
      <c r="F429" s="188"/>
      <c r="G429" s="67"/>
      <c r="H429" s="67"/>
    </row>
    <row r="430" spans="1:8" ht="12" customHeight="1">
      <c r="A430" s="69"/>
      <c r="B430" s="10" t="s">
        <v>209</v>
      </c>
      <c r="C430" s="76">
        <v>23000</v>
      </c>
      <c r="D430" s="76">
        <v>13000</v>
      </c>
      <c r="E430" s="697">
        <f>SUM(D430/C430)</f>
        <v>0.5652173913043478</v>
      </c>
      <c r="F430" s="188"/>
      <c r="G430" s="67"/>
      <c r="H430" s="67"/>
    </row>
    <row r="431" spans="1:8" ht="12" customHeight="1" thickBot="1">
      <c r="A431" s="69"/>
      <c r="B431" s="73" t="s">
        <v>23</v>
      </c>
      <c r="C431" s="76"/>
      <c r="D431" s="76"/>
      <c r="E431" s="858"/>
      <c r="F431" s="185"/>
      <c r="G431" s="67"/>
      <c r="H431" s="67"/>
    </row>
    <row r="432" spans="1:8" ht="12" customHeight="1" thickBot="1">
      <c r="A432" s="51"/>
      <c r="B432" s="56" t="s">
        <v>15</v>
      </c>
      <c r="C432" s="81">
        <f>SUM(C425:C431)</f>
        <v>23000</v>
      </c>
      <c r="D432" s="81">
        <f>SUM(D425:D431)</f>
        <v>13435</v>
      </c>
      <c r="E432" s="859">
        <f>SUM(D432/C432)</f>
        <v>0.5841304347826087</v>
      </c>
      <c r="F432" s="184"/>
      <c r="G432" s="67"/>
      <c r="H432" s="67"/>
    </row>
    <row r="433" spans="1:8" ht="12" customHeight="1">
      <c r="A433" s="15">
        <v>3318</v>
      </c>
      <c r="B433" s="102" t="s">
        <v>926</v>
      </c>
      <c r="C433" s="88"/>
      <c r="D433" s="88"/>
      <c r="E433" s="696"/>
      <c r="F433" s="183"/>
      <c r="G433" s="67"/>
      <c r="H433" s="67"/>
    </row>
    <row r="434" spans="1:8" ht="12" customHeight="1">
      <c r="A434" s="69"/>
      <c r="B434" s="70" t="s">
        <v>855</v>
      </c>
      <c r="C434" s="76"/>
      <c r="D434" s="76"/>
      <c r="E434" s="696"/>
      <c r="F434" s="183"/>
      <c r="G434" s="67"/>
      <c r="H434" s="67"/>
    </row>
    <row r="435" spans="1:8" ht="12" customHeight="1">
      <c r="A435" s="69"/>
      <c r="B435" s="7" t="s">
        <v>55</v>
      </c>
      <c r="C435" s="76"/>
      <c r="D435" s="76"/>
      <c r="E435" s="696"/>
      <c r="F435" s="183"/>
      <c r="G435" s="67"/>
      <c r="H435" s="67"/>
    </row>
    <row r="436" spans="1:8" ht="12" customHeight="1">
      <c r="A436" s="69"/>
      <c r="B436" s="84" t="s">
        <v>22</v>
      </c>
      <c r="C436" s="76"/>
      <c r="D436" s="76"/>
      <c r="E436" s="696"/>
      <c r="F436" s="498"/>
      <c r="G436" s="67"/>
      <c r="H436" s="67"/>
    </row>
    <row r="437" spans="1:8" ht="12" customHeight="1">
      <c r="A437" s="69"/>
      <c r="B437" s="10" t="s">
        <v>36</v>
      </c>
      <c r="C437" s="259"/>
      <c r="D437" s="259"/>
      <c r="E437" s="696"/>
      <c r="F437" s="183"/>
      <c r="G437" s="67"/>
      <c r="H437" s="67"/>
    </row>
    <row r="438" spans="1:8" ht="12" customHeight="1">
      <c r="A438" s="69"/>
      <c r="B438" s="10" t="s">
        <v>870</v>
      </c>
      <c r="C438" s="76"/>
      <c r="D438" s="76"/>
      <c r="E438" s="696"/>
      <c r="F438" s="188"/>
      <c r="G438" s="67"/>
      <c r="H438" s="67"/>
    </row>
    <row r="439" spans="1:8" ht="12" customHeight="1">
      <c r="A439" s="69"/>
      <c r="B439" s="10" t="s">
        <v>209</v>
      </c>
      <c r="C439" s="76">
        <v>2200</v>
      </c>
      <c r="D439" s="76">
        <v>2200</v>
      </c>
      <c r="E439" s="697">
        <f>SUM(D439/C439)</f>
        <v>1</v>
      </c>
      <c r="F439" s="188"/>
      <c r="G439" s="67"/>
      <c r="H439" s="67"/>
    </row>
    <row r="440" spans="1:8" ht="12" customHeight="1" thickBot="1">
      <c r="A440" s="69"/>
      <c r="B440" s="73" t="s">
        <v>23</v>
      </c>
      <c r="C440" s="76"/>
      <c r="D440" s="76"/>
      <c r="E440" s="858"/>
      <c r="F440" s="30"/>
      <c r="G440" s="67"/>
      <c r="H440" s="67"/>
    </row>
    <row r="441" spans="1:8" ht="12" customHeight="1" thickBot="1">
      <c r="A441" s="51"/>
      <c r="B441" s="56" t="s">
        <v>15</v>
      </c>
      <c r="C441" s="81">
        <f>SUM(C434:C440)</f>
        <v>2200</v>
      </c>
      <c r="D441" s="81">
        <f>SUM(D434:D440)</f>
        <v>2200</v>
      </c>
      <c r="E441" s="859">
        <f>SUM(D441/C441)</f>
        <v>1</v>
      </c>
      <c r="F441" s="184"/>
      <c r="G441" s="67"/>
      <c r="H441" s="67"/>
    </row>
    <row r="442" spans="1:8" ht="12" customHeight="1">
      <c r="A442" s="15">
        <v>3320</v>
      </c>
      <c r="B442" s="97" t="s">
        <v>979</v>
      </c>
      <c r="C442" s="98"/>
      <c r="D442" s="98"/>
      <c r="E442" s="696"/>
      <c r="F442" s="183"/>
      <c r="G442" s="67"/>
      <c r="H442" s="67"/>
    </row>
    <row r="443" spans="1:8" ht="12" customHeight="1">
      <c r="A443" s="69"/>
      <c r="B443" s="70" t="s">
        <v>855</v>
      </c>
      <c r="C443" s="76"/>
      <c r="D443" s="76"/>
      <c r="E443" s="696"/>
      <c r="F443" s="183"/>
      <c r="G443" s="67"/>
      <c r="H443" s="67"/>
    </row>
    <row r="444" spans="1:8" ht="12" customHeight="1">
      <c r="A444" s="69"/>
      <c r="B444" s="7" t="s">
        <v>55</v>
      </c>
      <c r="C444" s="76"/>
      <c r="D444" s="76"/>
      <c r="E444" s="696"/>
      <c r="F444" s="183"/>
      <c r="G444" s="67"/>
      <c r="H444" s="67"/>
    </row>
    <row r="445" spans="1:8" ht="12" customHeight="1">
      <c r="A445" s="69"/>
      <c r="B445" s="84" t="s">
        <v>22</v>
      </c>
      <c r="C445" s="76"/>
      <c r="D445" s="76"/>
      <c r="E445" s="696"/>
      <c r="F445" s="498"/>
      <c r="G445" s="67"/>
      <c r="H445" s="67"/>
    </row>
    <row r="446" spans="1:8" ht="12" customHeight="1">
      <c r="A446" s="69"/>
      <c r="B446" s="10" t="s">
        <v>36</v>
      </c>
      <c r="C446" s="259"/>
      <c r="D446" s="259"/>
      <c r="E446" s="696"/>
      <c r="F446" s="183"/>
      <c r="G446" s="67"/>
      <c r="H446" s="67"/>
    </row>
    <row r="447" spans="1:8" ht="12" customHeight="1">
      <c r="A447" s="69"/>
      <c r="B447" s="10" t="s">
        <v>870</v>
      </c>
      <c r="C447" s="76"/>
      <c r="D447" s="76"/>
      <c r="E447" s="696"/>
      <c r="F447" s="188"/>
      <c r="G447" s="67"/>
      <c r="H447" s="67"/>
    </row>
    <row r="448" spans="1:8" ht="12" customHeight="1">
      <c r="A448" s="69"/>
      <c r="B448" s="10" t="s">
        <v>209</v>
      </c>
      <c r="C448" s="76">
        <v>920</v>
      </c>
      <c r="D448" s="76">
        <v>1114</v>
      </c>
      <c r="E448" s="697">
        <f>SUM(D448/C448)</f>
        <v>1.2108695652173913</v>
      </c>
      <c r="F448" s="188"/>
      <c r="G448" s="67"/>
      <c r="H448" s="67"/>
    </row>
    <row r="449" spans="1:8" ht="12" customHeight="1" thickBot="1">
      <c r="A449" s="69"/>
      <c r="B449" s="73" t="s">
        <v>23</v>
      </c>
      <c r="C449" s="76"/>
      <c r="D449" s="76"/>
      <c r="E449" s="858"/>
      <c r="F449" s="30"/>
      <c r="G449" s="67"/>
      <c r="H449" s="67"/>
    </row>
    <row r="450" spans="1:8" ht="12" customHeight="1" thickBot="1">
      <c r="A450" s="51"/>
      <c r="B450" s="56" t="s">
        <v>15</v>
      </c>
      <c r="C450" s="81">
        <f>SUM(C443:C449)</f>
        <v>920</v>
      </c>
      <c r="D450" s="81">
        <f>SUM(D443:D449)</f>
        <v>1114</v>
      </c>
      <c r="E450" s="859">
        <f>SUM(D450/C450)</f>
        <v>1.2108695652173913</v>
      </c>
      <c r="F450" s="184"/>
      <c r="G450" s="67"/>
      <c r="H450" s="67"/>
    </row>
    <row r="451" spans="1:8" ht="12" customHeight="1">
      <c r="A451" s="848">
        <v>3321</v>
      </c>
      <c r="B451" s="821" t="s">
        <v>46</v>
      </c>
      <c r="C451" s="803"/>
      <c r="D451" s="803"/>
      <c r="E451" s="863"/>
      <c r="F451" s="865"/>
      <c r="G451" s="67"/>
      <c r="H451" s="67"/>
    </row>
    <row r="452" spans="1:8" ht="12" customHeight="1">
      <c r="A452" s="805"/>
      <c r="B452" s="806" t="s">
        <v>855</v>
      </c>
      <c r="C452" s="807"/>
      <c r="D452" s="807"/>
      <c r="E452" s="863"/>
      <c r="F452" s="865"/>
      <c r="G452" s="67"/>
      <c r="H452" s="67"/>
    </row>
    <row r="453" spans="1:8" ht="12" customHeight="1">
      <c r="A453" s="805"/>
      <c r="B453" s="809" t="s">
        <v>55</v>
      </c>
      <c r="C453" s="807"/>
      <c r="D453" s="807"/>
      <c r="E453" s="863"/>
      <c r="F453" s="865"/>
      <c r="G453" s="67"/>
      <c r="H453" s="67"/>
    </row>
    <row r="454" spans="1:8" ht="12" customHeight="1">
      <c r="A454" s="805"/>
      <c r="B454" s="811" t="s">
        <v>22</v>
      </c>
      <c r="C454" s="807"/>
      <c r="D454" s="807"/>
      <c r="E454" s="863"/>
      <c r="F454" s="883" t="s">
        <v>1021</v>
      </c>
      <c r="G454" s="67"/>
      <c r="H454" s="67"/>
    </row>
    <row r="455" spans="1:8" ht="12" customHeight="1">
      <c r="A455" s="805"/>
      <c r="B455" s="812" t="s">
        <v>36</v>
      </c>
      <c r="C455" s="807"/>
      <c r="D455" s="807"/>
      <c r="E455" s="863"/>
      <c r="F455" s="865"/>
      <c r="G455" s="67"/>
      <c r="H455" s="67"/>
    </row>
    <row r="456" spans="1:8" ht="12" customHeight="1">
      <c r="A456" s="805"/>
      <c r="B456" s="812" t="s">
        <v>870</v>
      </c>
      <c r="C456" s="807"/>
      <c r="D456" s="807"/>
      <c r="E456" s="863"/>
      <c r="F456" s="872"/>
      <c r="G456" s="67"/>
      <c r="H456" s="67"/>
    </row>
    <row r="457" spans="1:8" ht="12" customHeight="1">
      <c r="A457" s="805"/>
      <c r="B457" s="812" t="s">
        <v>209</v>
      </c>
      <c r="C457" s="807">
        <v>11000</v>
      </c>
      <c r="D457" s="807"/>
      <c r="E457" s="863">
        <f>SUM(D457/C457)</f>
        <v>0</v>
      </c>
      <c r="F457" s="872"/>
      <c r="G457" s="67"/>
      <c r="H457" s="67"/>
    </row>
    <row r="458" spans="1:8" ht="12" customHeight="1" thickBot="1">
      <c r="A458" s="805"/>
      <c r="B458" s="826" t="s">
        <v>23</v>
      </c>
      <c r="C458" s="807"/>
      <c r="D458" s="807"/>
      <c r="E458" s="867"/>
      <c r="F458" s="873"/>
      <c r="G458" s="67"/>
      <c r="H458" s="67"/>
    </row>
    <row r="459" spans="1:8" ht="12" customHeight="1" thickBot="1">
      <c r="A459" s="874"/>
      <c r="B459" s="817" t="s">
        <v>15</v>
      </c>
      <c r="C459" s="818">
        <f>SUM(C452:C458)</f>
        <v>11000</v>
      </c>
      <c r="D459" s="818">
        <f>SUM(D452:D458)</f>
        <v>0</v>
      </c>
      <c r="E459" s="868">
        <f>SUM(D459/C459)</f>
        <v>0</v>
      </c>
      <c r="F459" s="875"/>
      <c r="G459" s="67"/>
      <c r="H459" s="67"/>
    </row>
    <row r="460" spans="1:8" ht="12" customHeight="1">
      <c r="A460" s="15">
        <v>3322</v>
      </c>
      <c r="B460" s="97" t="s">
        <v>927</v>
      </c>
      <c r="C460" s="88"/>
      <c r="D460" s="88"/>
      <c r="E460" s="696"/>
      <c r="F460" s="183"/>
      <c r="G460" s="67"/>
      <c r="H460" s="67"/>
    </row>
    <row r="461" spans="1:8" ht="12" customHeight="1">
      <c r="A461" s="69"/>
      <c r="B461" s="70" t="s">
        <v>855</v>
      </c>
      <c r="C461" s="76"/>
      <c r="D461" s="76"/>
      <c r="E461" s="696"/>
      <c r="F461" s="183"/>
      <c r="G461" s="67"/>
      <c r="H461" s="67"/>
    </row>
    <row r="462" spans="1:8" ht="12" customHeight="1">
      <c r="A462" s="69"/>
      <c r="B462" s="7" t="s">
        <v>55</v>
      </c>
      <c r="C462" s="76"/>
      <c r="D462" s="76"/>
      <c r="E462" s="696"/>
      <c r="F462" s="498"/>
      <c r="G462" s="67"/>
      <c r="H462" s="67"/>
    </row>
    <row r="463" spans="1:8" ht="12" customHeight="1">
      <c r="A463" s="69"/>
      <c r="B463" s="84" t="s">
        <v>22</v>
      </c>
      <c r="C463" s="76"/>
      <c r="D463" s="76">
        <v>100</v>
      </c>
      <c r="E463" s="696"/>
      <c r="F463" s="183"/>
      <c r="G463" s="67"/>
      <c r="H463" s="67"/>
    </row>
    <row r="464" spans="1:8" ht="12" customHeight="1">
      <c r="A464" s="69"/>
      <c r="B464" s="10" t="s">
        <v>36</v>
      </c>
      <c r="C464" s="259"/>
      <c r="D464" s="259"/>
      <c r="E464" s="696"/>
      <c r="F464" s="183"/>
      <c r="G464" s="67"/>
      <c r="H464" s="67"/>
    </row>
    <row r="465" spans="1:8" ht="12" customHeight="1">
      <c r="A465" s="69"/>
      <c r="B465" s="10" t="s">
        <v>870</v>
      </c>
      <c r="C465" s="76"/>
      <c r="D465" s="76"/>
      <c r="E465" s="696"/>
      <c r="F465" s="188"/>
      <c r="G465" s="67"/>
      <c r="H465" s="67"/>
    </row>
    <row r="466" spans="1:8" ht="12" customHeight="1">
      <c r="A466" s="69"/>
      <c r="B466" s="10" t="s">
        <v>209</v>
      </c>
      <c r="C466" s="76">
        <v>6500</v>
      </c>
      <c r="D466" s="76">
        <v>6400</v>
      </c>
      <c r="E466" s="697">
        <f>SUM(D466/C466)</f>
        <v>0.9846153846153847</v>
      </c>
      <c r="F466" s="221"/>
      <c r="G466" s="67"/>
      <c r="H466" s="67"/>
    </row>
    <row r="467" spans="1:8" ht="12" customHeight="1" thickBot="1">
      <c r="A467" s="69"/>
      <c r="B467" s="73" t="s">
        <v>23</v>
      </c>
      <c r="C467" s="76"/>
      <c r="D467" s="76"/>
      <c r="E467" s="858"/>
      <c r="F467" s="494"/>
      <c r="G467" s="67"/>
      <c r="H467" s="67"/>
    </row>
    <row r="468" spans="1:8" ht="12" customHeight="1" thickBot="1">
      <c r="A468" s="51"/>
      <c r="B468" s="56" t="s">
        <v>15</v>
      </c>
      <c r="C468" s="81">
        <f>SUM(C461:C467)</f>
        <v>6500</v>
      </c>
      <c r="D468" s="81">
        <f>SUM(D461:D467)</f>
        <v>6500</v>
      </c>
      <c r="E468" s="859">
        <f>SUM(D468/C468)</f>
        <v>1</v>
      </c>
      <c r="F468" s="184"/>
      <c r="G468" s="67"/>
      <c r="H468" s="67"/>
    </row>
    <row r="469" spans="1:8" ht="12" customHeight="1">
      <c r="A469" s="50">
        <v>3340</v>
      </c>
      <c r="B469" s="105" t="s">
        <v>286</v>
      </c>
      <c r="C469" s="98"/>
      <c r="D469" s="98"/>
      <c r="E469" s="696"/>
      <c r="F469" s="183"/>
      <c r="G469" s="67"/>
      <c r="H469" s="67"/>
    </row>
    <row r="470" spans="1:8" ht="12" customHeight="1">
      <c r="A470" s="15"/>
      <c r="B470" s="70" t="s">
        <v>855</v>
      </c>
      <c r="C470" s="45"/>
      <c r="D470" s="45"/>
      <c r="E470" s="696"/>
      <c r="F470" s="183"/>
      <c r="G470" s="67"/>
      <c r="H470" s="67"/>
    </row>
    <row r="471" spans="1:8" ht="12" customHeight="1">
      <c r="A471" s="15"/>
      <c r="B471" s="7" t="s">
        <v>55</v>
      </c>
      <c r="C471" s="45"/>
      <c r="D471" s="45"/>
      <c r="E471" s="696"/>
      <c r="F471" s="498"/>
      <c r="G471" s="67"/>
      <c r="H471" s="67"/>
    </row>
    <row r="472" spans="1:8" ht="12" customHeight="1">
      <c r="A472" s="85"/>
      <c r="B472" s="84" t="s">
        <v>22</v>
      </c>
      <c r="C472" s="164"/>
      <c r="D472" s="164">
        <v>4000</v>
      </c>
      <c r="E472" s="696"/>
      <c r="F472" s="183"/>
      <c r="G472" s="67"/>
      <c r="H472" s="67"/>
    </row>
    <row r="473" spans="1:8" ht="12" customHeight="1">
      <c r="A473" s="15"/>
      <c r="B473" s="10" t="s">
        <v>1007</v>
      </c>
      <c r="C473" s="45"/>
      <c r="D473" s="45"/>
      <c r="E473" s="696"/>
      <c r="F473" s="183"/>
      <c r="G473" s="67"/>
      <c r="H473" s="67"/>
    </row>
    <row r="474" spans="1:8" ht="12" customHeight="1">
      <c r="A474" s="15"/>
      <c r="B474" s="10" t="s">
        <v>870</v>
      </c>
      <c r="C474" s="45"/>
      <c r="D474" s="45"/>
      <c r="E474" s="696"/>
      <c r="F474" s="188"/>
      <c r="G474" s="67"/>
      <c r="H474" s="67"/>
    </row>
    <row r="475" spans="1:8" ht="12" customHeight="1" thickBot="1">
      <c r="A475" s="15"/>
      <c r="B475" s="73" t="s">
        <v>23</v>
      </c>
      <c r="C475" s="103"/>
      <c r="D475" s="103"/>
      <c r="E475" s="858"/>
      <c r="F475" s="30"/>
      <c r="G475" s="67"/>
      <c r="H475" s="67"/>
    </row>
    <row r="476" spans="1:8" ht="12" customHeight="1" thickBot="1">
      <c r="A476" s="79"/>
      <c r="B476" s="56" t="s">
        <v>15</v>
      </c>
      <c r="C476" s="81">
        <f>SUM(C470:C475)</f>
        <v>0</v>
      </c>
      <c r="D476" s="81">
        <f>SUM(D470:D475)</f>
        <v>4000</v>
      </c>
      <c r="E476" s="859"/>
      <c r="F476" s="184"/>
      <c r="G476" s="67"/>
      <c r="H476" s="67"/>
    </row>
    <row r="477" spans="1:8" ht="12" customHeight="1">
      <c r="A477" s="50">
        <v>3341</v>
      </c>
      <c r="B477" s="105" t="s">
        <v>44</v>
      </c>
      <c r="C477" s="98"/>
      <c r="D477" s="98"/>
      <c r="E477" s="696"/>
      <c r="F477" s="183"/>
      <c r="G477" s="67"/>
      <c r="H477" s="67"/>
    </row>
    <row r="478" spans="1:8" ht="12" customHeight="1">
      <c r="A478" s="15"/>
      <c r="B478" s="70" t="s">
        <v>855</v>
      </c>
      <c r="C478" s="45"/>
      <c r="D478" s="45"/>
      <c r="E478" s="696"/>
      <c r="F478" s="183"/>
      <c r="G478" s="67"/>
      <c r="H478" s="67"/>
    </row>
    <row r="479" spans="1:8" ht="12" customHeight="1">
      <c r="A479" s="15"/>
      <c r="B479" s="7" t="s">
        <v>55</v>
      </c>
      <c r="C479" s="45"/>
      <c r="D479" s="45"/>
      <c r="E479" s="696"/>
      <c r="F479" s="498"/>
      <c r="G479" s="67"/>
      <c r="H479" s="67"/>
    </row>
    <row r="480" spans="1:8" ht="12" customHeight="1">
      <c r="A480" s="85"/>
      <c r="B480" s="84" t="s">
        <v>22</v>
      </c>
      <c r="C480" s="164">
        <v>1042</v>
      </c>
      <c r="D480" s="164">
        <v>1084</v>
      </c>
      <c r="E480" s="697">
        <f>SUM(D480/C480)</f>
        <v>1.0403071017274472</v>
      </c>
      <c r="F480" s="183"/>
      <c r="G480" s="67"/>
      <c r="H480" s="67"/>
    </row>
    <row r="481" spans="1:8" ht="12" customHeight="1">
      <c r="A481" s="15"/>
      <c r="B481" s="10" t="s">
        <v>1007</v>
      </c>
      <c r="C481" s="45"/>
      <c r="D481" s="45"/>
      <c r="E481" s="696"/>
      <c r="F481" s="183"/>
      <c r="G481" s="67"/>
      <c r="H481" s="67"/>
    </row>
    <row r="482" spans="1:8" ht="12" customHeight="1">
      <c r="A482" s="15"/>
      <c r="B482" s="10" t="s">
        <v>870</v>
      </c>
      <c r="C482" s="45"/>
      <c r="D482" s="45"/>
      <c r="E482" s="696"/>
      <c r="F482" s="188"/>
      <c r="G482" s="67"/>
      <c r="H482" s="67"/>
    </row>
    <row r="483" spans="1:8" ht="12" customHeight="1" thickBot="1">
      <c r="A483" s="15"/>
      <c r="B483" s="73" t="s">
        <v>23</v>
      </c>
      <c r="C483" s="103"/>
      <c r="D483" s="103"/>
      <c r="E483" s="858"/>
      <c r="F483" s="30"/>
      <c r="G483" s="67"/>
      <c r="H483" s="67"/>
    </row>
    <row r="484" spans="1:8" ht="12" customHeight="1" thickBot="1">
      <c r="A484" s="79"/>
      <c r="B484" s="56" t="s">
        <v>15</v>
      </c>
      <c r="C484" s="81">
        <f>SUM(C478:C483)</f>
        <v>1042</v>
      </c>
      <c r="D484" s="81">
        <f>SUM(D478:D483)</f>
        <v>1084</v>
      </c>
      <c r="E484" s="859">
        <f>SUM(D484/C484)</f>
        <v>1.0403071017274472</v>
      </c>
      <c r="F484" s="184"/>
      <c r="G484" s="67"/>
      <c r="H484" s="67"/>
    </row>
    <row r="485" spans="1:8" ht="12" customHeight="1">
      <c r="A485" s="50">
        <v>3342</v>
      </c>
      <c r="B485" s="105" t="s">
        <v>45</v>
      </c>
      <c r="C485" s="98"/>
      <c r="D485" s="98"/>
      <c r="E485" s="696"/>
      <c r="F485" s="183"/>
      <c r="G485" s="67"/>
      <c r="H485" s="67"/>
    </row>
    <row r="486" spans="1:8" ht="12" customHeight="1">
      <c r="A486" s="15"/>
      <c r="B486" s="70" t="s">
        <v>855</v>
      </c>
      <c r="C486" s="45"/>
      <c r="D486" s="45"/>
      <c r="E486" s="696"/>
      <c r="F486" s="183"/>
      <c r="G486" s="67"/>
      <c r="H486" s="67"/>
    </row>
    <row r="487" spans="1:8" ht="12" customHeight="1">
      <c r="A487" s="15"/>
      <c r="B487" s="7" t="s">
        <v>55</v>
      </c>
      <c r="C487" s="45"/>
      <c r="D487" s="45"/>
      <c r="E487" s="696"/>
      <c r="F487" s="183"/>
      <c r="G487" s="67"/>
      <c r="H487" s="67"/>
    </row>
    <row r="488" spans="1:8" ht="12" customHeight="1">
      <c r="A488" s="85"/>
      <c r="B488" s="84" t="s">
        <v>22</v>
      </c>
      <c r="C488" s="164">
        <v>880</v>
      </c>
      <c r="D488" s="164">
        <v>880</v>
      </c>
      <c r="E488" s="697">
        <f>SUM(D488/C488)</f>
        <v>1</v>
      </c>
      <c r="F488" s="498"/>
      <c r="G488" s="67"/>
      <c r="H488" s="67"/>
    </row>
    <row r="489" spans="1:8" ht="12" customHeight="1">
      <c r="A489" s="15"/>
      <c r="B489" s="10" t="s">
        <v>1007</v>
      </c>
      <c r="C489" s="45"/>
      <c r="D489" s="45"/>
      <c r="E489" s="696"/>
      <c r="F489" s="183"/>
      <c r="G489" s="67"/>
      <c r="H489" s="67"/>
    </row>
    <row r="490" spans="1:8" ht="12" customHeight="1">
      <c r="A490" s="15"/>
      <c r="B490" s="10" t="s">
        <v>870</v>
      </c>
      <c r="C490" s="45"/>
      <c r="D490" s="45"/>
      <c r="E490" s="696"/>
      <c r="F490" s="188"/>
      <c r="G490" s="67"/>
      <c r="H490" s="67"/>
    </row>
    <row r="491" spans="1:8" ht="12" customHeight="1" thickBot="1">
      <c r="A491" s="15"/>
      <c r="B491" s="73" t="s">
        <v>23</v>
      </c>
      <c r="C491" s="103"/>
      <c r="D491" s="103"/>
      <c r="E491" s="858"/>
      <c r="F491" s="30"/>
      <c r="G491" s="67"/>
      <c r="H491" s="67"/>
    </row>
    <row r="492" spans="1:8" ht="12" customHeight="1" thickBot="1">
      <c r="A492" s="79"/>
      <c r="B492" s="56" t="s">
        <v>15</v>
      </c>
      <c r="C492" s="81">
        <f>SUM(C486:C491)</f>
        <v>880</v>
      </c>
      <c r="D492" s="81">
        <f>SUM(D486:D491)</f>
        <v>880</v>
      </c>
      <c r="E492" s="859">
        <f>SUM(D492/C492)</f>
        <v>1</v>
      </c>
      <c r="F492" s="184"/>
      <c r="G492" s="67"/>
      <c r="H492" s="67"/>
    </row>
    <row r="493" spans="1:8" ht="12" customHeight="1">
      <c r="A493" s="50">
        <v>3343</v>
      </c>
      <c r="B493" s="105" t="s">
        <v>961</v>
      </c>
      <c r="C493" s="98"/>
      <c r="D493" s="98"/>
      <c r="E493" s="696"/>
      <c r="F493" s="183"/>
      <c r="G493" s="67"/>
      <c r="H493" s="67"/>
    </row>
    <row r="494" spans="1:8" ht="12" customHeight="1">
      <c r="A494" s="15"/>
      <c r="B494" s="70" t="s">
        <v>855</v>
      </c>
      <c r="C494" s="45"/>
      <c r="D494" s="45"/>
      <c r="E494" s="696"/>
      <c r="F494" s="183"/>
      <c r="G494" s="67"/>
      <c r="H494" s="67"/>
    </row>
    <row r="495" spans="1:8" ht="12" customHeight="1">
      <c r="A495" s="15"/>
      <c r="B495" s="7" t="s">
        <v>55</v>
      </c>
      <c r="C495" s="45"/>
      <c r="D495" s="45"/>
      <c r="E495" s="696"/>
      <c r="F495" s="183"/>
      <c r="G495" s="67"/>
      <c r="H495" s="67"/>
    </row>
    <row r="496" spans="1:8" ht="12" customHeight="1">
      <c r="A496" s="85"/>
      <c r="B496" s="84" t="s">
        <v>22</v>
      </c>
      <c r="C496" s="164">
        <v>345</v>
      </c>
      <c r="D496" s="164">
        <v>1000</v>
      </c>
      <c r="E496" s="697">
        <f>SUM(D496/C496)</f>
        <v>2.898550724637681</v>
      </c>
      <c r="F496" s="183"/>
      <c r="G496" s="67"/>
      <c r="H496" s="67"/>
    </row>
    <row r="497" spans="1:8" ht="12" customHeight="1">
      <c r="A497" s="15"/>
      <c r="B497" s="10" t="s">
        <v>36</v>
      </c>
      <c r="C497" s="45"/>
      <c r="D497" s="45"/>
      <c r="E497" s="696"/>
      <c r="F497" s="183"/>
      <c r="G497" s="67"/>
      <c r="H497" s="67"/>
    </row>
    <row r="498" spans="1:8" ht="12" customHeight="1">
      <c r="A498" s="15"/>
      <c r="B498" s="10" t="s">
        <v>870</v>
      </c>
      <c r="C498" s="45"/>
      <c r="D498" s="45"/>
      <c r="E498" s="696"/>
      <c r="F498" s="188"/>
      <c r="G498" s="67"/>
      <c r="H498" s="67"/>
    </row>
    <row r="499" spans="1:8" ht="12" customHeight="1" thickBot="1">
      <c r="A499" s="15"/>
      <c r="B499" s="73" t="s">
        <v>23</v>
      </c>
      <c r="C499" s="103"/>
      <c r="D499" s="103"/>
      <c r="E499" s="858"/>
      <c r="F499" s="30"/>
      <c r="G499" s="67"/>
      <c r="H499" s="67"/>
    </row>
    <row r="500" spans="1:8" ht="12" customHeight="1" thickBot="1">
      <c r="A500" s="79"/>
      <c r="B500" s="56" t="s">
        <v>15</v>
      </c>
      <c r="C500" s="81">
        <f>SUM(C494:C499)</f>
        <v>345</v>
      </c>
      <c r="D500" s="81">
        <f>SUM(D494:D499)</f>
        <v>1000</v>
      </c>
      <c r="E500" s="859">
        <f>SUM(D500/C500)</f>
        <v>2.898550724637681</v>
      </c>
      <c r="F500" s="184"/>
      <c r="G500" s="67"/>
      <c r="H500" s="67"/>
    </row>
    <row r="501" spans="1:8" ht="12" customHeight="1">
      <c r="A501" s="15">
        <v>3344</v>
      </c>
      <c r="B501" s="75" t="s">
        <v>10</v>
      </c>
      <c r="C501" s="82"/>
      <c r="D501" s="82"/>
      <c r="E501" s="696"/>
      <c r="F501" s="183"/>
      <c r="G501" s="67"/>
      <c r="H501" s="67"/>
    </row>
    <row r="502" spans="1:8" ht="12" customHeight="1">
      <c r="A502" s="15"/>
      <c r="B502" s="73" t="s">
        <v>855</v>
      </c>
      <c r="C502" s="45"/>
      <c r="D502" s="45"/>
      <c r="E502" s="696"/>
      <c r="F502" s="183"/>
      <c r="G502" s="67"/>
      <c r="H502" s="67"/>
    </row>
    <row r="503" spans="1:8" ht="12" customHeight="1">
      <c r="A503" s="15"/>
      <c r="B503" s="7" t="s">
        <v>55</v>
      </c>
      <c r="C503" s="45"/>
      <c r="D503" s="45"/>
      <c r="E503" s="696"/>
      <c r="F503" s="183"/>
      <c r="G503" s="67"/>
      <c r="H503" s="67"/>
    </row>
    <row r="504" spans="1:8" ht="12" customHeight="1">
      <c r="A504" s="173"/>
      <c r="B504" s="171" t="s">
        <v>22</v>
      </c>
      <c r="C504" s="164">
        <v>1027</v>
      </c>
      <c r="D504" s="164">
        <v>1027</v>
      </c>
      <c r="E504" s="697">
        <f>SUM(D504/C504)</f>
        <v>1</v>
      </c>
      <c r="F504" s="498"/>
      <c r="G504" s="67"/>
      <c r="H504" s="67"/>
    </row>
    <row r="505" spans="1:8" ht="12" customHeight="1">
      <c r="A505" s="173"/>
      <c r="B505" s="10" t="s">
        <v>36</v>
      </c>
      <c r="C505" s="45"/>
      <c r="D505" s="45"/>
      <c r="E505" s="696"/>
      <c r="F505" s="183"/>
      <c r="G505" s="67"/>
      <c r="H505" s="67"/>
    </row>
    <row r="506" spans="1:8" ht="12" customHeight="1">
      <c r="A506" s="15"/>
      <c r="B506" s="7" t="s">
        <v>870</v>
      </c>
      <c r="C506" s="45"/>
      <c r="D506" s="45"/>
      <c r="E506" s="696"/>
      <c r="F506" s="188"/>
      <c r="G506" s="67"/>
      <c r="H506" s="67"/>
    </row>
    <row r="507" spans="1:8" ht="12" customHeight="1" thickBot="1">
      <c r="A507" s="15"/>
      <c r="B507" s="96" t="s">
        <v>23</v>
      </c>
      <c r="C507" s="46"/>
      <c r="D507" s="46"/>
      <c r="E507" s="858"/>
      <c r="F507" s="30"/>
      <c r="G507" s="67"/>
      <c r="H507" s="67"/>
    </row>
    <row r="508" spans="1:8" ht="12" customHeight="1" thickBot="1">
      <c r="A508" s="51"/>
      <c r="B508" s="62" t="s">
        <v>15</v>
      </c>
      <c r="C508" s="104">
        <f>SUM(C502:C507)</f>
        <v>1027</v>
      </c>
      <c r="D508" s="104">
        <f>SUM(D502:D507)</f>
        <v>1027</v>
      </c>
      <c r="E508" s="859">
        <f>SUM(D508/C508)</f>
        <v>1</v>
      </c>
      <c r="F508" s="184"/>
      <c r="G508" s="67"/>
      <c r="H508" s="67"/>
    </row>
    <row r="509" spans="1:8" ht="12" customHeight="1">
      <c r="A509" s="15">
        <v>3345</v>
      </c>
      <c r="B509" s="72" t="s">
        <v>962</v>
      </c>
      <c r="C509" s="98"/>
      <c r="D509" s="98"/>
      <c r="E509" s="696"/>
      <c r="F509" s="4"/>
      <c r="G509" s="67"/>
      <c r="H509" s="67"/>
    </row>
    <row r="510" spans="1:8" ht="12" customHeight="1">
      <c r="A510" s="15"/>
      <c r="B510" s="70" t="s">
        <v>855</v>
      </c>
      <c r="C510" s="45"/>
      <c r="D510" s="45"/>
      <c r="E510" s="696"/>
      <c r="F510" s="5"/>
      <c r="G510" s="67"/>
      <c r="H510" s="67"/>
    </row>
    <row r="511" spans="1:8" ht="12" customHeight="1">
      <c r="A511" s="15"/>
      <c r="B511" s="7" t="s">
        <v>55</v>
      </c>
      <c r="C511" s="45"/>
      <c r="D511" s="45"/>
      <c r="E511" s="696"/>
      <c r="F511" s="5"/>
      <c r="G511" s="67"/>
      <c r="H511" s="67"/>
    </row>
    <row r="512" spans="1:8" ht="12" customHeight="1">
      <c r="A512" s="15"/>
      <c r="B512" s="84" t="s">
        <v>22</v>
      </c>
      <c r="C512" s="164">
        <v>300</v>
      </c>
      <c r="D512" s="164">
        <v>300</v>
      </c>
      <c r="E512" s="697">
        <f>SUM(D512/C512)</f>
        <v>1</v>
      </c>
      <c r="F512" s="498"/>
      <c r="G512" s="67"/>
      <c r="H512" s="67"/>
    </row>
    <row r="513" spans="1:8" ht="12" customHeight="1">
      <c r="A513" s="15"/>
      <c r="B513" s="10" t="s">
        <v>36</v>
      </c>
      <c r="C513" s="45"/>
      <c r="D513" s="45"/>
      <c r="E513" s="696"/>
      <c r="F513" s="5"/>
      <c r="G513" s="67"/>
      <c r="H513" s="67"/>
    </row>
    <row r="514" spans="1:8" ht="12" customHeight="1">
      <c r="A514" s="15"/>
      <c r="B514" s="10" t="s">
        <v>870</v>
      </c>
      <c r="C514" s="45"/>
      <c r="D514" s="45"/>
      <c r="E514" s="696"/>
      <c r="F514" s="5"/>
      <c r="G514" s="67"/>
      <c r="H514" s="67"/>
    </row>
    <row r="515" spans="1:8" ht="12" customHeight="1" thickBot="1">
      <c r="A515" s="15"/>
      <c r="B515" s="73" t="s">
        <v>23</v>
      </c>
      <c r="C515" s="46"/>
      <c r="D515" s="46"/>
      <c r="E515" s="858"/>
      <c r="F515" s="30"/>
      <c r="G515" s="67"/>
      <c r="H515" s="67"/>
    </row>
    <row r="516" spans="1:8" ht="12" customHeight="1" thickBot="1">
      <c r="A516" s="51"/>
      <c r="B516" s="56" t="s">
        <v>15</v>
      </c>
      <c r="C516" s="104">
        <f>SUM(C512:C515)</f>
        <v>300</v>
      </c>
      <c r="D516" s="104">
        <f>SUM(D512:D515)</f>
        <v>300</v>
      </c>
      <c r="E516" s="859">
        <f>SUM(D516/C516)</f>
        <v>1</v>
      </c>
      <c r="F516" s="184"/>
      <c r="G516" s="67"/>
      <c r="H516" s="67"/>
    </row>
    <row r="517" spans="1:8" ht="12" customHeight="1">
      <c r="A517" s="15">
        <v>3346</v>
      </c>
      <c r="B517" s="102" t="s">
        <v>864</v>
      </c>
      <c r="C517" s="98"/>
      <c r="D517" s="98"/>
      <c r="E517" s="696"/>
      <c r="F517" s="183"/>
      <c r="G517" s="67"/>
      <c r="H517" s="67"/>
    </row>
    <row r="518" spans="1:8" ht="12" customHeight="1">
      <c r="A518" s="69"/>
      <c r="B518" s="70" t="s">
        <v>855</v>
      </c>
      <c r="C518" s="88"/>
      <c r="D518" s="88"/>
      <c r="E518" s="696"/>
      <c r="F518" s="183"/>
      <c r="G518" s="67"/>
      <c r="H518" s="67"/>
    </row>
    <row r="519" spans="1:8" ht="12" customHeight="1">
      <c r="A519" s="69"/>
      <c r="B519" s="7" t="s">
        <v>55</v>
      </c>
      <c r="C519" s="45"/>
      <c r="D519" s="45"/>
      <c r="E519" s="696"/>
      <c r="F519" s="183"/>
      <c r="G519" s="67"/>
      <c r="H519" s="67"/>
    </row>
    <row r="520" spans="1:8" ht="12" customHeight="1">
      <c r="A520" s="69"/>
      <c r="B520" s="84" t="s">
        <v>22</v>
      </c>
      <c r="C520" s="164">
        <v>3733</v>
      </c>
      <c r="D520" s="164">
        <v>3733</v>
      </c>
      <c r="E520" s="697">
        <f>SUM(D520/C520)</f>
        <v>1</v>
      </c>
      <c r="F520" s="498"/>
      <c r="G520" s="67"/>
      <c r="H520" s="67"/>
    </row>
    <row r="521" spans="1:8" ht="12" customHeight="1">
      <c r="A521" s="69"/>
      <c r="B521" s="10" t="s">
        <v>36</v>
      </c>
      <c r="C521" s="45"/>
      <c r="D521" s="45"/>
      <c r="E521" s="696"/>
      <c r="F521" s="183"/>
      <c r="G521" s="67"/>
      <c r="H521" s="67"/>
    </row>
    <row r="522" spans="1:8" ht="12" customHeight="1">
      <c r="A522" s="69"/>
      <c r="B522" s="10" t="s">
        <v>870</v>
      </c>
      <c r="C522" s="45"/>
      <c r="D522" s="45"/>
      <c r="E522" s="696"/>
      <c r="F522" s="188"/>
      <c r="G522" s="67"/>
      <c r="H522" s="67"/>
    </row>
    <row r="523" spans="1:8" ht="12" customHeight="1" thickBot="1">
      <c r="A523" s="69"/>
      <c r="B523" s="73" t="s">
        <v>23</v>
      </c>
      <c r="C523" s="103"/>
      <c r="D523" s="103"/>
      <c r="E523" s="858"/>
      <c r="F523" s="30"/>
      <c r="G523" s="67"/>
      <c r="H523" s="67"/>
    </row>
    <row r="524" spans="1:8" ht="12" customHeight="1" thickBot="1">
      <c r="A524" s="51"/>
      <c r="B524" s="56" t="s">
        <v>15</v>
      </c>
      <c r="C524" s="81">
        <f>SUM(C520:C523)</f>
        <v>3733</v>
      </c>
      <c r="D524" s="81">
        <f>SUM(D520:D523)</f>
        <v>3733</v>
      </c>
      <c r="E524" s="859">
        <f>SUM(D524/C524)</f>
        <v>1</v>
      </c>
      <c r="F524" s="184"/>
      <c r="G524" s="67"/>
      <c r="H524" s="67"/>
    </row>
    <row r="525" spans="1:8" ht="12" customHeight="1">
      <c r="A525" s="15">
        <v>3347</v>
      </c>
      <c r="B525" s="102" t="s">
        <v>865</v>
      </c>
      <c r="C525" s="98"/>
      <c r="D525" s="98"/>
      <c r="E525" s="696"/>
      <c r="F525" s="183"/>
      <c r="G525" s="67"/>
      <c r="H525" s="67"/>
    </row>
    <row r="526" spans="1:8" ht="12" customHeight="1">
      <c r="A526" s="69"/>
      <c r="B526" s="70" t="s">
        <v>855</v>
      </c>
      <c r="C526" s="88"/>
      <c r="D526" s="88"/>
      <c r="E526" s="696"/>
      <c r="F526" s="183"/>
      <c r="G526" s="67"/>
      <c r="H526" s="67"/>
    </row>
    <row r="527" spans="1:8" ht="12" customHeight="1">
      <c r="A527" s="69"/>
      <c r="B527" s="7" t="s">
        <v>55</v>
      </c>
      <c r="C527" s="45"/>
      <c r="D527" s="45"/>
      <c r="E527" s="696"/>
      <c r="F527" s="183"/>
      <c r="G527" s="67"/>
      <c r="H527" s="67"/>
    </row>
    <row r="528" spans="1:8" ht="12" customHeight="1">
      <c r="A528" s="69"/>
      <c r="B528" s="84" t="s">
        <v>22</v>
      </c>
      <c r="C528" s="164">
        <v>2000</v>
      </c>
      <c r="D528" s="164">
        <v>2000</v>
      </c>
      <c r="E528" s="697">
        <f>SUM(D528/C528)</f>
        <v>1</v>
      </c>
      <c r="F528" s="498"/>
      <c r="G528" s="67"/>
      <c r="H528" s="67"/>
    </row>
    <row r="529" spans="1:8" ht="12" customHeight="1">
      <c r="A529" s="69"/>
      <c r="B529" s="10" t="s">
        <v>36</v>
      </c>
      <c r="C529" s="45"/>
      <c r="D529" s="45"/>
      <c r="E529" s="696"/>
      <c r="F529" s="183"/>
      <c r="G529" s="67"/>
      <c r="H529" s="67"/>
    </row>
    <row r="530" spans="1:8" ht="12" customHeight="1">
      <c r="A530" s="69"/>
      <c r="B530" s="10" t="s">
        <v>870</v>
      </c>
      <c r="C530" s="45"/>
      <c r="D530" s="45"/>
      <c r="E530" s="696"/>
      <c r="F530" s="188"/>
      <c r="G530" s="67"/>
      <c r="H530" s="67"/>
    </row>
    <row r="531" spans="1:8" ht="12" customHeight="1" thickBot="1">
      <c r="A531" s="69"/>
      <c r="B531" s="73" t="s">
        <v>23</v>
      </c>
      <c r="C531" s="103"/>
      <c r="D531" s="103"/>
      <c r="E531" s="858"/>
      <c r="F531" s="30"/>
      <c r="G531" s="67"/>
      <c r="H531" s="67"/>
    </row>
    <row r="532" spans="1:8" ht="12" customHeight="1" thickBot="1">
      <c r="A532" s="51"/>
      <c r="B532" s="56" t="s">
        <v>15</v>
      </c>
      <c r="C532" s="81">
        <f>SUM(C528:C531)</f>
        <v>2000</v>
      </c>
      <c r="D532" s="81">
        <f>SUM(D528:D531)</f>
        <v>2000</v>
      </c>
      <c r="E532" s="859">
        <f>SUM(D532/C532)</f>
        <v>1</v>
      </c>
      <c r="F532" s="184"/>
      <c r="G532" s="67"/>
      <c r="H532" s="67"/>
    </row>
    <row r="533" spans="1:8" ht="12" customHeight="1">
      <c r="A533" s="15">
        <v>3348</v>
      </c>
      <c r="B533" s="102" t="s">
        <v>1003</v>
      </c>
      <c r="C533" s="98"/>
      <c r="D533" s="98"/>
      <c r="E533" s="696"/>
      <c r="F533" s="183"/>
      <c r="G533" s="67"/>
      <c r="H533" s="67"/>
    </row>
    <row r="534" spans="1:8" ht="12" customHeight="1">
      <c r="A534" s="69"/>
      <c r="B534" s="70" t="s">
        <v>855</v>
      </c>
      <c r="C534" s="88"/>
      <c r="D534" s="88"/>
      <c r="E534" s="696"/>
      <c r="F534" s="183"/>
      <c r="G534" s="67"/>
      <c r="H534" s="67"/>
    </row>
    <row r="535" spans="1:8" ht="12" customHeight="1">
      <c r="A535" s="69"/>
      <c r="B535" s="7" t="s">
        <v>55</v>
      </c>
      <c r="C535" s="45"/>
      <c r="D535" s="45"/>
      <c r="E535" s="696"/>
      <c r="F535" s="183"/>
      <c r="G535" s="67"/>
      <c r="H535" s="67"/>
    </row>
    <row r="536" spans="1:8" ht="12" customHeight="1">
      <c r="A536" s="69"/>
      <c r="B536" s="84" t="s">
        <v>22</v>
      </c>
      <c r="C536" s="164">
        <v>400</v>
      </c>
      <c r="D536" s="164">
        <v>400</v>
      </c>
      <c r="E536" s="697">
        <f>SUM(D536/C536)</f>
        <v>1</v>
      </c>
      <c r="F536" s="183"/>
      <c r="G536" s="67"/>
      <c r="H536" s="67"/>
    </row>
    <row r="537" spans="1:8" ht="12" customHeight="1">
      <c r="A537" s="69"/>
      <c r="B537" s="10" t="s">
        <v>36</v>
      </c>
      <c r="C537" s="45"/>
      <c r="D537" s="45"/>
      <c r="E537" s="696"/>
      <c r="F537" s="183"/>
      <c r="G537" s="67"/>
      <c r="H537" s="67"/>
    </row>
    <row r="538" spans="1:8" ht="12" customHeight="1">
      <c r="A538" s="69"/>
      <c r="B538" s="10" t="s">
        <v>870</v>
      </c>
      <c r="C538" s="45"/>
      <c r="D538" s="45"/>
      <c r="E538" s="696"/>
      <c r="F538" s="188"/>
      <c r="G538" s="67"/>
      <c r="H538" s="67"/>
    </row>
    <row r="539" spans="1:8" ht="12" customHeight="1" thickBot="1">
      <c r="A539" s="69"/>
      <c r="B539" s="73" t="s">
        <v>23</v>
      </c>
      <c r="C539" s="103"/>
      <c r="D539" s="103"/>
      <c r="E539" s="858"/>
      <c r="F539" s="30"/>
      <c r="G539" s="67"/>
      <c r="H539" s="67"/>
    </row>
    <row r="540" spans="1:8" ht="12" customHeight="1" thickBot="1">
      <c r="A540" s="51"/>
      <c r="B540" s="56" t="s">
        <v>15</v>
      </c>
      <c r="C540" s="81">
        <f>SUM(C536:C539)</f>
        <v>400</v>
      </c>
      <c r="D540" s="81">
        <f>SUM(D536:D539)</f>
        <v>400</v>
      </c>
      <c r="E540" s="859">
        <f>SUM(D540/C540)</f>
        <v>1</v>
      </c>
      <c r="F540" s="184"/>
      <c r="G540" s="67"/>
      <c r="H540" s="67"/>
    </row>
    <row r="541" spans="1:8" ht="12" customHeight="1">
      <c r="A541" s="68">
        <v>3350</v>
      </c>
      <c r="B541" s="97" t="s">
        <v>43</v>
      </c>
      <c r="C541" s="88"/>
      <c r="D541" s="88"/>
      <c r="E541" s="696"/>
      <c r="F541" s="183"/>
      <c r="G541" s="67"/>
      <c r="H541" s="67"/>
    </row>
    <row r="542" spans="1:8" ht="12" customHeight="1">
      <c r="A542" s="69"/>
      <c r="B542" s="70" t="s">
        <v>855</v>
      </c>
      <c r="C542" s="76"/>
      <c r="D542" s="76"/>
      <c r="E542" s="696"/>
      <c r="F542" s="183"/>
      <c r="G542" s="67"/>
      <c r="H542" s="67"/>
    </row>
    <row r="543" spans="1:8" ht="12" customHeight="1">
      <c r="A543" s="69"/>
      <c r="B543" s="7" t="s">
        <v>55</v>
      </c>
      <c r="C543" s="76"/>
      <c r="D543" s="76"/>
      <c r="E543" s="696"/>
      <c r="F543" s="183"/>
      <c r="G543" s="67"/>
      <c r="H543" s="67"/>
    </row>
    <row r="544" spans="1:8" ht="12" customHeight="1">
      <c r="A544" s="69"/>
      <c r="B544" s="84" t="s">
        <v>22</v>
      </c>
      <c r="C544" s="259">
        <v>1000</v>
      </c>
      <c r="D544" s="259">
        <v>1000</v>
      </c>
      <c r="E544" s="697">
        <f>SUM(D544/C544)</f>
        <v>1</v>
      </c>
      <c r="F544" s="183"/>
      <c r="G544" s="67"/>
      <c r="H544" s="67"/>
    </row>
    <row r="545" spans="1:8" ht="12" customHeight="1">
      <c r="A545" s="69"/>
      <c r="B545" s="10" t="s">
        <v>36</v>
      </c>
      <c r="C545" s="76"/>
      <c r="D545" s="76"/>
      <c r="E545" s="696"/>
      <c r="F545" s="183"/>
      <c r="G545" s="67"/>
      <c r="H545" s="67"/>
    </row>
    <row r="546" spans="1:8" ht="12" customHeight="1">
      <c r="A546" s="69"/>
      <c r="B546" s="10" t="s">
        <v>870</v>
      </c>
      <c r="C546" s="76"/>
      <c r="D546" s="76"/>
      <c r="E546" s="696"/>
      <c r="F546" s="188"/>
      <c r="G546" s="67"/>
      <c r="H546" s="67"/>
    </row>
    <row r="547" spans="1:8" ht="12" customHeight="1" thickBot="1">
      <c r="A547" s="69"/>
      <c r="B547" s="73" t="s">
        <v>23</v>
      </c>
      <c r="C547" s="76"/>
      <c r="D547" s="76"/>
      <c r="E547" s="858"/>
      <c r="F547" s="30"/>
      <c r="G547" s="67"/>
      <c r="H547" s="67"/>
    </row>
    <row r="548" spans="1:8" ht="12.75" thickBot="1">
      <c r="A548" s="51"/>
      <c r="B548" s="56" t="s">
        <v>15</v>
      </c>
      <c r="C548" s="81">
        <f>SUM(C542:C547)</f>
        <v>1000</v>
      </c>
      <c r="D548" s="81">
        <f>SUM(D542:D547)</f>
        <v>1000</v>
      </c>
      <c r="E548" s="859">
        <f>SUM(D548/C548)</f>
        <v>1</v>
      </c>
      <c r="F548" s="184"/>
      <c r="G548" s="67"/>
      <c r="H548" s="67"/>
    </row>
    <row r="549" spans="1:8" ht="12">
      <c r="A549" s="15">
        <v>3352</v>
      </c>
      <c r="B549" s="102" t="s">
        <v>869</v>
      </c>
      <c r="C549" s="88"/>
      <c r="D549" s="88"/>
      <c r="E549" s="696"/>
      <c r="F549" s="183"/>
      <c r="G549" s="67"/>
      <c r="H549" s="67"/>
    </row>
    <row r="550" spans="1:8" ht="12">
      <c r="A550" s="69"/>
      <c r="B550" s="70" t="s">
        <v>855</v>
      </c>
      <c r="C550" s="76"/>
      <c r="D550" s="76"/>
      <c r="E550" s="696"/>
      <c r="F550" s="183"/>
      <c r="G550" s="67"/>
      <c r="H550" s="67"/>
    </row>
    <row r="551" spans="1:8" ht="12">
      <c r="A551" s="69"/>
      <c r="B551" s="7" t="s">
        <v>55</v>
      </c>
      <c r="C551" s="76"/>
      <c r="D551" s="76"/>
      <c r="E551" s="696"/>
      <c r="F551" s="183"/>
      <c r="G551" s="67"/>
      <c r="H551" s="67"/>
    </row>
    <row r="552" spans="1:8" ht="12">
      <c r="A552" s="69"/>
      <c r="B552" s="84" t="s">
        <v>22</v>
      </c>
      <c r="C552" s="76"/>
      <c r="D552" s="76"/>
      <c r="E552" s="696"/>
      <c r="F552" s="183"/>
      <c r="G552" s="67"/>
      <c r="H552" s="67"/>
    </row>
    <row r="553" spans="1:8" ht="12">
      <c r="A553" s="69"/>
      <c r="B553" s="10" t="s">
        <v>36</v>
      </c>
      <c r="C553" s="259">
        <v>14500</v>
      </c>
      <c r="D553" s="259">
        <v>14500</v>
      </c>
      <c r="E553" s="697">
        <f>SUM(D553/C553)</f>
        <v>1</v>
      </c>
      <c r="F553" s="183"/>
      <c r="G553" s="67"/>
      <c r="H553" s="67"/>
    </row>
    <row r="554" spans="1:8" ht="12">
      <c r="A554" s="69"/>
      <c r="B554" s="10" t="s">
        <v>870</v>
      </c>
      <c r="C554" s="76"/>
      <c r="D554" s="76"/>
      <c r="E554" s="696"/>
      <c r="F554" s="188"/>
      <c r="G554" s="67"/>
      <c r="H554" s="67"/>
    </row>
    <row r="555" spans="1:8" ht="12.75" thickBot="1">
      <c r="A555" s="69"/>
      <c r="B555" s="73" t="s">
        <v>23</v>
      </c>
      <c r="C555" s="76"/>
      <c r="D555" s="76"/>
      <c r="E555" s="858"/>
      <c r="F555" s="30"/>
      <c r="G555" s="67"/>
      <c r="H555" s="67"/>
    </row>
    <row r="556" spans="1:8" ht="12.75" thickBot="1">
      <c r="A556" s="51"/>
      <c r="B556" s="56" t="s">
        <v>15</v>
      </c>
      <c r="C556" s="81">
        <f>SUM(C550:C555)</f>
        <v>14500</v>
      </c>
      <c r="D556" s="81">
        <f>SUM(D550:D555)</f>
        <v>14500</v>
      </c>
      <c r="E556" s="859">
        <f>SUM(D556/C556)</f>
        <v>1</v>
      </c>
      <c r="F556" s="184"/>
      <c r="G556" s="67"/>
      <c r="H556" s="67"/>
    </row>
    <row r="557" spans="1:8" ht="12">
      <c r="A557" s="848">
        <v>3353</v>
      </c>
      <c r="B557" s="828" t="s">
        <v>928</v>
      </c>
      <c r="C557" s="803"/>
      <c r="D557" s="803"/>
      <c r="E557" s="863"/>
      <c r="F557" s="865"/>
      <c r="G557" s="67"/>
      <c r="H557" s="67"/>
    </row>
    <row r="558" spans="1:8" ht="12">
      <c r="A558" s="805"/>
      <c r="B558" s="806" t="s">
        <v>855</v>
      </c>
      <c r="C558" s="807">
        <v>3000</v>
      </c>
      <c r="D558" s="807"/>
      <c r="E558" s="863">
        <f>SUM(D558/C558)</f>
        <v>0</v>
      </c>
      <c r="F558" s="865"/>
      <c r="G558" s="67"/>
      <c r="H558" s="67"/>
    </row>
    <row r="559" spans="1:8" ht="12">
      <c r="A559" s="805"/>
      <c r="B559" s="809" t="s">
        <v>55</v>
      </c>
      <c r="C559" s="807">
        <v>810</v>
      </c>
      <c r="D559" s="807"/>
      <c r="E559" s="863">
        <f>SUM(D559/C559)</f>
        <v>0</v>
      </c>
      <c r="F559" s="865"/>
      <c r="G559" s="67"/>
      <c r="H559" s="67"/>
    </row>
    <row r="560" spans="1:8" ht="12">
      <c r="A560" s="805"/>
      <c r="B560" s="811" t="s">
        <v>22</v>
      </c>
      <c r="C560" s="807">
        <v>8190</v>
      </c>
      <c r="D560" s="807"/>
      <c r="E560" s="863">
        <f>SUM(D560/C560)</f>
        <v>0</v>
      </c>
      <c r="F560" s="865"/>
      <c r="G560" s="67"/>
      <c r="H560" s="67"/>
    </row>
    <row r="561" spans="1:8" ht="12">
      <c r="A561" s="805"/>
      <c r="B561" s="812" t="s">
        <v>36</v>
      </c>
      <c r="C561" s="807"/>
      <c r="D561" s="807"/>
      <c r="E561" s="863"/>
      <c r="F561" s="865"/>
      <c r="G561" s="67"/>
      <c r="H561" s="67"/>
    </row>
    <row r="562" spans="1:8" ht="12">
      <c r="A562" s="805"/>
      <c r="B562" s="812" t="s">
        <v>870</v>
      </c>
      <c r="C562" s="807"/>
      <c r="D562" s="807"/>
      <c r="E562" s="863"/>
      <c r="F562" s="872"/>
      <c r="G562" s="67"/>
      <c r="H562" s="67"/>
    </row>
    <row r="563" spans="1:8" ht="12.75" thickBot="1">
      <c r="A563" s="805"/>
      <c r="B563" s="826" t="s">
        <v>23</v>
      </c>
      <c r="C563" s="807"/>
      <c r="D563" s="807"/>
      <c r="E563" s="867"/>
      <c r="F563" s="873"/>
      <c r="G563" s="67"/>
      <c r="H563" s="67"/>
    </row>
    <row r="564" spans="1:8" ht="12.75" thickBot="1">
      <c r="A564" s="874"/>
      <c r="B564" s="817" t="s">
        <v>15</v>
      </c>
      <c r="C564" s="818">
        <f>SUM(C558:C563)</f>
        <v>12000</v>
      </c>
      <c r="D564" s="818">
        <f>SUM(D558:D563)</f>
        <v>0</v>
      </c>
      <c r="E564" s="868">
        <f>SUM(D564/C564)</f>
        <v>0</v>
      </c>
      <c r="F564" s="875"/>
      <c r="G564" s="67"/>
      <c r="H564" s="67"/>
    </row>
    <row r="565" spans="1:8" ht="12">
      <c r="A565" s="15">
        <v>3354</v>
      </c>
      <c r="B565" s="102" t="s">
        <v>449</v>
      </c>
      <c r="C565" s="88"/>
      <c r="D565" s="88"/>
      <c r="E565" s="696"/>
      <c r="F565" s="183"/>
      <c r="G565" s="67"/>
      <c r="H565" s="67"/>
    </row>
    <row r="566" spans="1:8" ht="12">
      <c r="A566" s="69"/>
      <c r="B566" s="70" t="s">
        <v>855</v>
      </c>
      <c r="C566" s="76"/>
      <c r="D566" s="76"/>
      <c r="E566" s="696"/>
      <c r="F566" s="183"/>
      <c r="G566" s="67"/>
      <c r="H566" s="67"/>
    </row>
    <row r="567" spans="1:8" ht="12">
      <c r="A567" s="69"/>
      <c r="B567" s="7" t="s">
        <v>55</v>
      </c>
      <c r="C567" s="76"/>
      <c r="D567" s="76"/>
      <c r="E567" s="696"/>
      <c r="F567" s="183"/>
      <c r="G567" s="67"/>
      <c r="H567" s="67"/>
    </row>
    <row r="568" spans="1:8" ht="12">
      <c r="A568" s="69"/>
      <c r="B568" s="84" t="s">
        <v>22</v>
      </c>
      <c r="C568" s="76"/>
      <c r="D568" s="76"/>
      <c r="E568" s="696"/>
      <c r="F568" s="183"/>
      <c r="G568" s="67"/>
      <c r="H568" s="67"/>
    </row>
    <row r="569" spans="1:8" ht="12">
      <c r="A569" s="69"/>
      <c r="B569" s="10" t="s">
        <v>36</v>
      </c>
      <c r="C569" s="259">
        <v>38000</v>
      </c>
      <c r="D569" s="259">
        <v>38000</v>
      </c>
      <c r="E569" s="697">
        <f>SUM(D569/C569)</f>
        <v>1</v>
      </c>
      <c r="F569" s="183"/>
      <c r="G569" s="67"/>
      <c r="H569" s="67"/>
    </row>
    <row r="570" spans="1:8" ht="12">
      <c r="A570" s="69"/>
      <c r="B570" s="10" t="s">
        <v>870</v>
      </c>
      <c r="C570" s="76"/>
      <c r="D570" s="76"/>
      <c r="E570" s="696"/>
      <c r="F570" s="188"/>
      <c r="G570" s="67"/>
      <c r="H570" s="67"/>
    </row>
    <row r="571" spans="1:8" ht="12.75" thickBot="1">
      <c r="A571" s="69"/>
      <c r="B571" s="73" t="s">
        <v>23</v>
      </c>
      <c r="C571" s="76"/>
      <c r="D571" s="76"/>
      <c r="E571" s="858"/>
      <c r="F571" s="30"/>
      <c r="G571" s="67"/>
      <c r="H571" s="67"/>
    </row>
    <row r="572" spans="1:8" ht="12.75" thickBot="1">
      <c r="A572" s="51"/>
      <c r="B572" s="56" t="s">
        <v>15</v>
      </c>
      <c r="C572" s="81">
        <f>SUM(C566:C571)</f>
        <v>38000</v>
      </c>
      <c r="D572" s="81">
        <f>SUM(D566:D571)</f>
        <v>38000</v>
      </c>
      <c r="E572" s="859">
        <f>SUM(D572/C572)</f>
        <v>1</v>
      </c>
      <c r="F572" s="184"/>
      <c r="G572" s="67"/>
      <c r="H572" s="67"/>
    </row>
    <row r="573" spans="1:8" ht="12" customHeight="1">
      <c r="A573" s="15">
        <v>3355</v>
      </c>
      <c r="B573" s="97" t="s">
        <v>450</v>
      </c>
      <c r="C573" s="98"/>
      <c r="D573" s="98"/>
      <c r="E573" s="696"/>
      <c r="F573" s="183"/>
      <c r="G573" s="67"/>
      <c r="H573" s="67"/>
    </row>
    <row r="574" spans="1:8" ht="12" customHeight="1">
      <c r="A574" s="69"/>
      <c r="B574" s="70" t="s">
        <v>855</v>
      </c>
      <c r="C574" s="45"/>
      <c r="D574" s="45"/>
      <c r="E574" s="696"/>
      <c r="F574" s="183"/>
      <c r="G574" s="67"/>
      <c r="H574" s="67"/>
    </row>
    <row r="575" spans="1:8" ht="12" customHeight="1">
      <c r="A575" s="69"/>
      <c r="B575" s="7" t="s">
        <v>55</v>
      </c>
      <c r="C575" s="45"/>
      <c r="D575" s="45"/>
      <c r="E575" s="696"/>
      <c r="F575" s="183"/>
      <c r="G575" s="67"/>
      <c r="H575" s="67"/>
    </row>
    <row r="576" spans="1:8" ht="12" customHeight="1">
      <c r="A576" s="69"/>
      <c r="B576" s="84" t="s">
        <v>22</v>
      </c>
      <c r="C576" s="164">
        <v>5000</v>
      </c>
      <c r="D576" s="164">
        <v>5000</v>
      </c>
      <c r="E576" s="697">
        <f>SUM(D576/C576)</f>
        <v>1</v>
      </c>
      <c r="F576" s="183"/>
      <c r="G576" s="67"/>
      <c r="H576" s="67"/>
    </row>
    <row r="577" spans="1:8" ht="12" customHeight="1">
      <c r="A577" s="69"/>
      <c r="B577" s="10" t="s">
        <v>36</v>
      </c>
      <c r="C577" s="45"/>
      <c r="D577" s="45"/>
      <c r="E577" s="696"/>
      <c r="F577" s="183"/>
      <c r="G577" s="67"/>
      <c r="H577" s="67"/>
    </row>
    <row r="578" spans="1:8" ht="12" customHeight="1">
      <c r="A578" s="69"/>
      <c r="B578" s="10" t="s">
        <v>870</v>
      </c>
      <c r="C578" s="45"/>
      <c r="D578" s="45"/>
      <c r="E578" s="696"/>
      <c r="F578" s="188"/>
      <c r="G578" s="67"/>
      <c r="H578" s="67"/>
    </row>
    <row r="579" spans="1:8" ht="12" customHeight="1" thickBot="1">
      <c r="A579" s="69"/>
      <c r="B579" s="73" t="s">
        <v>23</v>
      </c>
      <c r="C579" s="46"/>
      <c r="D579" s="46"/>
      <c r="E579" s="858"/>
      <c r="F579" s="30"/>
      <c r="G579" s="67"/>
      <c r="H579" s="67"/>
    </row>
    <row r="580" spans="1:8" ht="12" customHeight="1" thickBot="1">
      <c r="A580" s="51"/>
      <c r="B580" s="56" t="s">
        <v>15</v>
      </c>
      <c r="C580" s="81">
        <f>SUM(C576:C579)</f>
        <v>5000</v>
      </c>
      <c r="D580" s="81">
        <f>SUM(D576:D579)</f>
        <v>5000</v>
      </c>
      <c r="E580" s="859">
        <f>SUM(D580/C580)</f>
        <v>1</v>
      </c>
      <c r="F580" s="184"/>
      <c r="G580" s="67"/>
      <c r="H580" s="67"/>
    </row>
    <row r="581" spans="1:8" ht="12" customHeight="1">
      <c r="A581" s="15">
        <v>3356</v>
      </c>
      <c r="B581" s="97" t="s">
        <v>196</v>
      </c>
      <c r="C581" s="98"/>
      <c r="D581" s="98"/>
      <c r="E581" s="696"/>
      <c r="F581" s="183"/>
      <c r="G581" s="67"/>
      <c r="H581" s="67"/>
    </row>
    <row r="582" spans="1:8" ht="12" customHeight="1">
      <c r="A582" s="69"/>
      <c r="B582" s="70" t="s">
        <v>855</v>
      </c>
      <c r="C582" s="164">
        <v>11811</v>
      </c>
      <c r="D582" s="164"/>
      <c r="E582" s="696">
        <f>SUM(D582/C582)</f>
        <v>0</v>
      </c>
      <c r="F582" s="183"/>
      <c r="G582" s="67"/>
      <c r="H582" s="67"/>
    </row>
    <row r="583" spans="1:8" ht="12" customHeight="1">
      <c r="A583" s="69"/>
      <c r="B583" s="7" t="s">
        <v>55</v>
      </c>
      <c r="C583" s="164">
        <v>3189</v>
      </c>
      <c r="D583" s="164"/>
      <c r="E583" s="696">
        <f>SUM(D583/C583)</f>
        <v>0</v>
      </c>
      <c r="F583" s="183"/>
      <c r="G583" s="67"/>
      <c r="H583" s="67"/>
    </row>
    <row r="584" spans="1:8" ht="12" customHeight="1">
      <c r="A584" s="69"/>
      <c r="B584" s="84" t="s">
        <v>22</v>
      </c>
      <c r="C584" s="164"/>
      <c r="D584" s="164"/>
      <c r="E584" s="696"/>
      <c r="F584" s="183"/>
      <c r="G584" s="67"/>
      <c r="H584" s="67"/>
    </row>
    <row r="585" spans="1:8" ht="12" customHeight="1">
      <c r="A585" s="69"/>
      <c r="B585" s="10" t="s">
        <v>36</v>
      </c>
      <c r="C585" s="45"/>
      <c r="D585" s="164">
        <v>20000</v>
      </c>
      <c r="E585" s="696"/>
      <c r="F585" s="183"/>
      <c r="G585" s="67"/>
      <c r="H585" s="67"/>
    </row>
    <row r="586" spans="1:8" ht="12" customHeight="1">
      <c r="A586" s="69"/>
      <c r="B586" s="10" t="s">
        <v>870</v>
      </c>
      <c r="C586" s="45"/>
      <c r="D586" s="45"/>
      <c r="E586" s="696"/>
      <c r="F586" s="188"/>
      <c r="G586" s="67"/>
      <c r="H586" s="67"/>
    </row>
    <row r="587" spans="1:8" ht="12" customHeight="1" thickBot="1">
      <c r="A587" s="69"/>
      <c r="B587" s="73" t="s">
        <v>23</v>
      </c>
      <c r="C587" s="46"/>
      <c r="D587" s="46"/>
      <c r="E587" s="858"/>
      <c r="F587" s="30"/>
      <c r="G587" s="67"/>
      <c r="H587" s="67"/>
    </row>
    <row r="588" spans="1:8" ht="12" customHeight="1" thickBot="1">
      <c r="A588" s="51"/>
      <c r="B588" s="56" t="s">
        <v>15</v>
      </c>
      <c r="C588" s="81">
        <f>SUM(C582:C587)</f>
        <v>15000</v>
      </c>
      <c r="D588" s="81">
        <f>SUM(D582:D587)</f>
        <v>20000</v>
      </c>
      <c r="E588" s="859">
        <f>SUM(D588/C588)</f>
        <v>1.3333333333333333</v>
      </c>
      <c r="F588" s="184"/>
      <c r="G588" s="67"/>
      <c r="H588" s="67"/>
    </row>
    <row r="589" spans="1:8" ht="12" customHeight="1">
      <c r="A589" s="15">
        <v>3357</v>
      </c>
      <c r="B589" s="97" t="s">
        <v>451</v>
      </c>
      <c r="C589" s="98"/>
      <c r="D589" s="98"/>
      <c r="E589" s="696"/>
      <c r="F589" s="183"/>
      <c r="G589" s="67"/>
      <c r="H589" s="67"/>
    </row>
    <row r="590" spans="1:8" ht="12" customHeight="1">
      <c r="A590" s="69"/>
      <c r="B590" s="70" t="s">
        <v>855</v>
      </c>
      <c r="C590" s="164"/>
      <c r="D590" s="164"/>
      <c r="E590" s="696"/>
      <c r="F590" s="183"/>
      <c r="G590" s="67"/>
      <c r="H590" s="67"/>
    </row>
    <row r="591" spans="1:8" ht="12" customHeight="1">
      <c r="A591" s="69"/>
      <c r="B591" s="7" t="s">
        <v>55</v>
      </c>
      <c r="C591" s="164"/>
      <c r="D591" s="164"/>
      <c r="E591" s="696"/>
      <c r="F591" s="183"/>
      <c r="G591" s="67"/>
      <c r="H591" s="67"/>
    </row>
    <row r="592" spans="1:8" ht="12" customHeight="1">
      <c r="A592" s="69"/>
      <c r="B592" s="84" t="s">
        <v>22</v>
      </c>
      <c r="C592" s="164">
        <v>1400</v>
      </c>
      <c r="D592" s="164">
        <v>5500</v>
      </c>
      <c r="E592" s="697">
        <f>SUM(D592/C592)</f>
        <v>3.9285714285714284</v>
      </c>
      <c r="F592" s="183"/>
      <c r="G592" s="67"/>
      <c r="H592" s="67"/>
    </row>
    <row r="593" spans="1:8" ht="12" customHeight="1">
      <c r="A593" s="69"/>
      <c r="B593" s="10" t="s">
        <v>36</v>
      </c>
      <c r="C593" s="45"/>
      <c r="D593" s="45"/>
      <c r="E593" s="696"/>
      <c r="F593" s="183"/>
      <c r="G593" s="67"/>
      <c r="H593" s="67"/>
    </row>
    <row r="594" spans="1:8" ht="12" customHeight="1">
      <c r="A594" s="69"/>
      <c r="B594" s="10" t="s">
        <v>870</v>
      </c>
      <c r="C594" s="45"/>
      <c r="D594" s="45"/>
      <c r="E594" s="696"/>
      <c r="F594" s="188"/>
      <c r="G594" s="67"/>
      <c r="H594" s="67"/>
    </row>
    <row r="595" spans="1:8" ht="12" customHeight="1" thickBot="1">
      <c r="A595" s="69"/>
      <c r="B595" s="73" t="s">
        <v>23</v>
      </c>
      <c r="C595" s="46"/>
      <c r="D595" s="46"/>
      <c r="E595" s="858"/>
      <c r="F595" s="30"/>
      <c r="G595" s="67"/>
      <c r="H595" s="67"/>
    </row>
    <row r="596" spans="1:8" ht="12" customHeight="1" thickBot="1">
      <c r="A596" s="51"/>
      <c r="B596" s="56" t="s">
        <v>15</v>
      </c>
      <c r="C596" s="81">
        <f>SUM(C590:C595)</f>
        <v>1400</v>
      </c>
      <c r="D596" s="81">
        <f>SUM(D590:D595)</f>
        <v>5500</v>
      </c>
      <c r="E596" s="859">
        <f>SUM(D596/C596)</f>
        <v>3.9285714285714284</v>
      </c>
      <c r="F596" s="184"/>
      <c r="G596" s="67"/>
      <c r="H596" s="67"/>
    </row>
    <row r="597" spans="1:8" ht="12" customHeight="1">
      <c r="A597" s="15">
        <v>3358</v>
      </c>
      <c r="B597" s="97" t="s">
        <v>228</v>
      </c>
      <c r="C597" s="98"/>
      <c r="D597" s="98"/>
      <c r="E597" s="696"/>
      <c r="F597" s="183"/>
      <c r="G597" s="67"/>
      <c r="H597" s="67"/>
    </row>
    <row r="598" spans="1:8" ht="12" customHeight="1">
      <c r="A598" s="69"/>
      <c r="B598" s="70" t="s">
        <v>855</v>
      </c>
      <c r="C598" s="164"/>
      <c r="D598" s="164"/>
      <c r="E598" s="696"/>
      <c r="F598" s="183"/>
      <c r="G598" s="67"/>
      <c r="H598" s="67"/>
    </row>
    <row r="599" spans="1:8" ht="12" customHeight="1">
      <c r="A599" s="69"/>
      <c r="B599" s="7" t="s">
        <v>55</v>
      </c>
      <c r="C599" s="164"/>
      <c r="D599" s="164"/>
      <c r="E599" s="696"/>
      <c r="F599" s="183"/>
      <c r="G599" s="67"/>
      <c r="H599" s="67"/>
    </row>
    <row r="600" spans="1:8" ht="12" customHeight="1">
      <c r="A600" s="69"/>
      <c r="B600" s="84" t="s">
        <v>22</v>
      </c>
      <c r="C600" s="164">
        <v>7000</v>
      </c>
      <c r="D600" s="164">
        <v>6000</v>
      </c>
      <c r="E600" s="697">
        <f>SUM(D600/C600)</f>
        <v>0.8571428571428571</v>
      </c>
      <c r="F600" s="183"/>
      <c r="G600" s="67"/>
      <c r="H600" s="67"/>
    </row>
    <row r="601" spans="1:8" ht="12" customHeight="1">
      <c r="A601" s="69"/>
      <c r="B601" s="10" t="s">
        <v>36</v>
      </c>
      <c r="C601" s="45"/>
      <c r="D601" s="45"/>
      <c r="E601" s="696"/>
      <c r="F601" s="183"/>
      <c r="G601" s="67"/>
      <c r="H601" s="67"/>
    </row>
    <row r="602" spans="1:8" ht="12" customHeight="1">
      <c r="A602" s="69"/>
      <c r="B602" s="10" t="s">
        <v>870</v>
      </c>
      <c r="C602" s="45"/>
      <c r="D602" s="45"/>
      <c r="E602" s="696"/>
      <c r="F602" s="188"/>
      <c r="G602" s="67"/>
      <c r="H602" s="67"/>
    </row>
    <row r="603" spans="1:8" ht="12" customHeight="1" thickBot="1">
      <c r="A603" s="69"/>
      <c r="B603" s="73" t="s">
        <v>23</v>
      </c>
      <c r="C603" s="46"/>
      <c r="D603" s="46"/>
      <c r="E603" s="858"/>
      <c r="F603" s="30"/>
      <c r="G603" s="67"/>
      <c r="H603" s="67"/>
    </row>
    <row r="604" spans="1:8" ht="12" customHeight="1" thickBot="1">
      <c r="A604" s="51"/>
      <c r="B604" s="56" t="s">
        <v>15</v>
      </c>
      <c r="C604" s="81">
        <f>SUM(C598:C603)</f>
        <v>7000</v>
      </c>
      <c r="D604" s="81">
        <f>SUM(D598:D603)</f>
        <v>6000</v>
      </c>
      <c r="E604" s="859">
        <f>SUM(D604/C604)</f>
        <v>0.8571428571428571</v>
      </c>
      <c r="F604" s="184"/>
      <c r="G604" s="67"/>
      <c r="H604" s="67"/>
    </row>
    <row r="605" spans="1:8" ht="12" customHeight="1" thickBot="1">
      <c r="A605" s="68">
        <v>3400</v>
      </c>
      <c r="B605" s="56" t="s">
        <v>954</v>
      </c>
      <c r="C605" s="81">
        <f>SUM(C622+C630+C679)+C614+C638+C646+C654+C663+C671+C687</f>
        <v>89562</v>
      </c>
      <c r="D605" s="81">
        <f>SUM(D622+D630+D679)+D614+D638+D646+D654+D663+D671+D687+D695+D703+D711+D719+D727+D735+D743+D751+D759+D767</f>
        <v>166338</v>
      </c>
      <c r="E605" s="859">
        <f>SUM(D605/C605)</f>
        <v>1.8572385609968514</v>
      </c>
      <c r="F605" s="184"/>
      <c r="G605" s="67"/>
      <c r="H605" s="67"/>
    </row>
    <row r="606" spans="1:8" ht="12" customHeight="1">
      <c r="A606" s="15">
        <v>3410</v>
      </c>
      <c r="B606" s="107" t="s">
        <v>955</v>
      </c>
      <c r="C606" s="88">
        <f>SUM(C614+C622+C630+C638+C646+C654)</f>
        <v>49100</v>
      </c>
      <c r="D606" s="88">
        <f>SUM(D614+D622+D630+D638+D646+D654)</f>
        <v>42100</v>
      </c>
      <c r="E606" s="696">
        <f>SUM(D606/C606)</f>
        <v>0.8574338085539714</v>
      </c>
      <c r="F606" s="4"/>
      <c r="G606" s="67"/>
      <c r="H606" s="67"/>
    </row>
    <row r="607" spans="1:8" ht="12" customHeight="1">
      <c r="A607" s="15">
        <v>3411</v>
      </c>
      <c r="B607" s="107" t="s">
        <v>918</v>
      </c>
      <c r="C607" s="88"/>
      <c r="D607" s="88"/>
      <c r="E607" s="696"/>
      <c r="F607" s="183"/>
      <c r="G607" s="67"/>
      <c r="H607" s="67"/>
    </row>
    <row r="608" spans="1:8" ht="12" customHeight="1">
      <c r="A608" s="69"/>
      <c r="B608" s="70" t="s">
        <v>855</v>
      </c>
      <c r="C608" s="76"/>
      <c r="D608" s="76"/>
      <c r="E608" s="696"/>
      <c r="F608" s="183"/>
      <c r="G608" s="67"/>
      <c r="H608" s="67"/>
    </row>
    <row r="609" spans="1:8" ht="12" customHeight="1">
      <c r="A609" s="69"/>
      <c r="B609" s="7" t="s">
        <v>55</v>
      </c>
      <c r="C609" s="76"/>
      <c r="D609" s="76"/>
      <c r="E609" s="696"/>
      <c r="F609" s="183"/>
      <c r="G609" s="67"/>
      <c r="H609" s="67"/>
    </row>
    <row r="610" spans="1:8" ht="12" customHeight="1">
      <c r="A610" s="69"/>
      <c r="B610" s="84" t="s">
        <v>22</v>
      </c>
      <c r="C610" s="76"/>
      <c r="D610" s="76"/>
      <c r="E610" s="696"/>
      <c r="F610" s="183"/>
      <c r="G610" s="67"/>
      <c r="H610" s="67"/>
    </row>
    <row r="611" spans="1:8" ht="12" customHeight="1">
      <c r="A611" s="69"/>
      <c r="B611" s="10" t="s">
        <v>36</v>
      </c>
      <c r="C611" s="259">
        <v>5000</v>
      </c>
      <c r="D611" s="259">
        <v>5000</v>
      </c>
      <c r="E611" s="697">
        <f>SUM(D611/C611)</f>
        <v>1</v>
      </c>
      <c r="F611" s="183"/>
      <c r="G611" s="67"/>
      <c r="H611" s="67"/>
    </row>
    <row r="612" spans="1:8" ht="12" customHeight="1">
      <c r="A612" s="69"/>
      <c r="B612" s="10" t="s">
        <v>870</v>
      </c>
      <c r="C612" s="76"/>
      <c r="D612" s="76"/>
      <c r="E612" s="696"/>
      <c r="F612" s="183"/>
      <c r="G612" s="67"/>
      <c r="H612" s="67"/>
    </row>
    <row r="613" spans="1:8" ht="12" customHeight="1" thickBot="1">
      <c r="A613" s="69"/>
      <c r="B613" s="73" t="s">
        <v>23</v>
      </c>
      <c r="C613" s="76"/>
      <c r="D613" s="76"/>
      <c r="E613" s="858"/>
      <c r="F613" s="211"/>
      <c r="G613" s="67"/>
      <c r="H613" s="67"/>
    </row>
    <row r="614" spans="1:8" ht="12" customHeight="1" thickBot="1">
      <c r="A614" s="51"/>
      <c r="B614" s="56" t="s">
        <v>15</v>
      </c>
      <c r="C614" s="81">
        <f>SUM(C608:C613)</f>
        <v>5000</v>
      </c>
      <c r="D614" s="81">
        <f>SUM(D608:D613)</f>
        <v>5000</v>
      </c>
      <c r="E614" s="859">
        <f>SUM(D614/C614)</f>
        <v>1</v>
      </c>
      <c r="F614" s="60"/>
      <c r="G614" s="67"/>
      <c r="H614" s="67"/>
    </row>
    <row r="615" spans="1:6" s="49" customFormat="1" ht="12" customHeight="1">
      <c r="A615" s="15">
        <v>3412</v>
      </c>
      <c r="B615" s="97" t="s">
        <v>931</v>
      </c>
      <c r="C615" s="98"/>
      <c r="D615" s="98"/>
      <c r="E615" s="696"/>
      <c r="F615" s="31"/>
    </row>
    <row r="616" spans="1:8" ht="12" customHeight="1">
      <c r="A616" s="69"/>
      <c r="B616" s="70" t="s">
        <v>855</v>
      </c>
      <c r="C616" s="76"/>
      <c r="D616" s="76"/>
      <c r="E616" s="696"/>
      <c r="F616" s="183"/>
      <c r="G616" s="67"/>
      <c r="H616" s="67"/>
    </row>
    <row r="617" spans="1:8" ht="12" customHeight="1">
      <c r="A617" s="69"/>
      <c r="B617" s="7" t="s">
        <v>55</v>
      </c>
      <c r="C617" s="76"/>
      <c r="D617" s="76"/>
      <c r="E617" s="696"/>
      <c r="F617" s="183"/>
      <c r="G617" s="67"/>
      <c r="H617" s="67"/>
    </row>
    <row r="618" spans="1:8" ht="12" customHeight="1">
      <c r="A618" s="69"/>
      <c r="B618" s="84" t="s">
        <v>22</v>
      </c>
      <c r="C618" s="259">
        <v>3500</v>
      </c>
      <c r="D618" s="259">
        <v>3500</v>
      </c>
      <c r="E618" s="697">
        <f>SUM(D618/C618)</f>
        <v>1</v>
      </c>
      <c r="F618" s="183"/>
      <c r="G618" s="67"/>
      <c r="H618" s="67"/>
    </row>
    <row r="619" spans="1:8" ht="12" customHeight="1">
      <c r="A619" s="69"/>
      <c r="B619" s="10" t="s">
        <v>36</v>
      </c>
      <c r="C619" s="76"/>
      <c r="D619" s="76"/>
      <c r="E619" s="696"/>
      <c r="F619" s="188"/>
      <c r="G619" s="67"/>
      <c r="H619" s="67"/>
    </row>
    <row r="620" spans="1:8" ht="12" customHeight="1">
      <c r="A620" s="69"/>
      <c r="B620" s="10" t="s">
        <v>870</v>
      </c>
      <c r="C620" s="76"/>
      <c r="D620" s="76"/>
      <c r="E620" s="696"/>
      <c r="F620" s="5"/>
      <c r="G620" s="67"/>
      <c r="H620" s="67"/>
    </row>
    <row r="621" spans="1:8" ht="12" customHeight="1" thickBot="1">
      <c r="A621" s="69"/>
      <c r="B621" s="73" t="s">
        <v>23</v>
      </c>
      <c r="C621" s="76"/>
      <c r="D621" s="76"/>
      <c r="E621" s="858"/>
      <c r="F621" s="185"/>
      <c r="G621" s="67"/>
      <c r="H621" s="67"/>
    </row>
    <row r="622" spans="1:8" ht="12" customHeight="1" thickBot="1">
      <c r="A622" s="51"/>
      <c r="B622" s="56" t="s">
        <v>15</v>
      </c>
      <c r="C622" s="81">
        <f>SUM(C616:C621)</f>
        <v>3500</v>
      </c>
      <c r="D622" s="81">
        <f>SUM(D616:D621)</f>
        <v>3500</v>
      </c>
      <c r="E622" s="859">
        <f>SUM(D622/C622)</f>
        <v>1</v>
      </c>
      <c r="F622" s="122"/>
      <c r="G622" s="67"/>
      <c r="H622" s="67"/>
    </row>
    <row r="623" spans="1:8" ht="12" customHeight="1">
      <c r="A623" s="15">
        <v>3413</v>
      </c>
      <c r="B623" s="102" t="s">
        <v>932</v>
      </c>
      <c r="C623" s="88"/>
      <c r="D623" s="88"/>
      <c r="E623" s="696"/>
      <c r="F623" s="31"/>
      <c r="G623" s="67"/>
      <c r="H623" s="67"/>
    </row>
    <row r="624" spans="1:8" ht="12" customHeight="1">
      <c r="A624" s="69"/>
      <c r="B624" s="70" t="s">
        <v>855</v>
      </c>
      <c r="C624" s="76"/>
      <c r="D624" s="76"/>
      <c r="E624" s="696"/>
      <c r="F624" s="183"/>
      <c r="G624" s="67"/>
      <c r="H624" s="67"/>
    </row>
    <row r="625" spans="1:8" ht="12" customHeight="1">
      <c r="A625" s="69"/>
      <c r="B625" s="7" t="s">
        <v>55</v>
      </c>
      <c r="C625" s="76"/>
      <c r="D625" s="76"/>
      <c r="E625" s="696"/>
      <c r="F625" s="183"/>
      <c r="G625" s="67"/>
      <c r="H625" s="67"/>
    </row>
    <row r="626" spans="1:8" ht="12" customHeight="1">
      <c r="A626" s="69"/>
      <c r="B626" s="84" t="s">
        <v>22</v>
      </c>
      <c r="C626" s="259">
        <v>11000</v>
      </c>
      <c r="D626" s="259">
        <v>11000</v>
      </c>
      <c r="E626" s="697">
        <f>SUM(D626/C626)</f>
        <v>1</v>
      </c>
      <c r="F626" s="183"/>
      <c r="G626" s="67"/>
      <c r="H626" s="67"/>
    </row>
    <row r="627" spans="1:8" ht="12" customHeight="1">
      <c r="A627" s="69"/>
      <c r="B627" s="10" t="s">
        <v>36</v>
      </c>
      <c r="C627" s="76"/>
      <c r="D627" s="76"/>
      <c r="E627" s="696"/>
      <c r="F627" s="183"/>
      <c r="G627" s="67"/>
      <c r="H627" s="67"/>
    </row>
    <row r="628" spans="1:8" ht="12" customHeight="1">
      <c r="A628" s="69"/>
      <c r="B628" s="10" t="s">
        <v>870</v>
      </c>
      <c r="C628" s="76"/>
      <c r="D628" s="76"/>
      <c r="E628" s="696"/>
      <c r="F628" s="188"/>
      <c r="G628" s="67"/>
      <c r="H628" s="67"/>
    </row>
    <row r="629" spans="1:8" ht="12" customHeight="1" thickBot="1">
      <c r="A629" s="69"/>
      <c r="B629" s="73" t="s">
        <v>23</v>
      </c>
      <c r="C629" s="76"/>
      <c r="D629" s="76"/>
      <c r="E629" s="858"/>
      <c r="F629" s="30"/>
      <c r="G629" s="67"/>
      <c r="H629" s="67"/>
    </row>
    <row r="630" spans="1:8" ht="12" customHeight="1" thickBot="1">
      <c r="A630" s="51"/>
      <c r="B630" s="56" t="s">
        <v>15</v>
      </c>
      <c r="C630" s="81">
        <f>SUM(C624:C629)</f>
        <v>11000</v>
      </c>
      <c r="D630" s="81">
        <f>SUM(D624:D629)</f>
        <v>11000</v>
      </c>
      <c r="E630" s="859">
        <f>SUM(D630/C630)</f>
        <v>1</v>
      </c>
      <c r="F630" s="122"/>
      <c r="G630" s="67"/>
      <c r="H630" s="67"/>
    </row>
    <row r="631" spans="1:8" ht="12" customHeight="1">
      <c r="A631" s="848">
        <v>3414</v>
      </c>
      <c r="B631" s="828" t="s">
        <v>987</v>
      </c>
      <c r="C631" s="803"/>
      <c r="D631" s="803"/>
      <c r="E631" s="863"/>
      <c r="F631" s="871"/>
      <c r="G631" s="67"/>
      <c r="H631" s="67"/>
    </row>
    <row r="632" spans="1:8" ht="12" customHeight="1">
      <c r="A632" s="805"/>
      <c r="B632" s="806" t="s">
        <v>855</v>
      </c>
      <c r="C632" s="807"/>
      <c r="D632" s="807"/>
      <c r="E632" s="863"/>
      <c r="F632" s="865"/>
      <c r="G632" s="67"/>
      <c r="H632" s="67"/>
    </row>
    <row r="633" spans="1:8" ht="12" customHeight="1">
      <c r="A633" s="805"/>
      <c r="B633" s="809" t="s">
        <v>55</v>
      </c>
      <c r="C633" s="807"/>
      <c r="D633" s="807"/>
      <c r="E633" s="863"/>
      <c r="F633" s="865"/>
      <c r="G633" s="67"/>
      <c r="H633" s="67"/>
    </row>
    <row r="634" spans="1:8" ht="12" customHeight="1">
      <c r="A634" s="805"/>
      <c r="B634" s="811" t="s">
        <v>22</v>
      </c>
      <c r="C634" s="807"/>
      <c r="D634" s="807"/>
      <c r="E634" s="863"/>
      <c r="F634" s="865"/>
      <c r="G634" s="67"/>
      <c r="H634" s="67"/>
    </row>
    <row r="635" spans="1:8" ht="12" customHeight="1">
      <c r="A635" s="805"/>
      <c r="B635" s="812" t="s">
        <v>36</v>
      </c>
      <c r="C635" s="807">
        <v>7000</v>
      </c>
      <c r="D635" s="807"/>
      <c r="E635" s="863"/>
      <c r="F635" s="865"/>
      <c r="G635" s="67"/>
      <c r="H635" s="67"/>
    </row>
    <row r="636" spans="1:8" ht="12" customHeight="1">
      <c r="A636" s="805"/>
      <c r="B636" s="812" t="s">
        <v>870</v>
      </c>
      <c r="C636" s="807"/>
      <c r="D636" s="807"/>
      <c r="E636" s="863"/>
      <c r="F636" s="872"/>
      <c r="G636" s="67"/>
      <c r="H636" s="67"/>
    </row>
    <row r="637" spans="1:8" ht="12" customHeight="1" thickBot="1">
      <c r="A637" s="805"/>
      <c r="B637" s="826" t="s">
        <v>23</v>
      </c>
      <c r="C637" s="807"/>
      <c r="D637" s="807"/>
      <c r="E637" s="867"/>
      <c r="F637" s="873"/>
      <c r="G637" s="67"/>
      <c r="H637" s="67"/>
    </row>
    <row r="638" spans="1:8" ht="12" customHeight="1" thickBot="1">
      <c r="A638" s="874"/>
      <c r="B638" s="817" t="s">
        <v>15</v>
      </c>
      <c r="C638" s="818">
        <f>SUM(C632:C637)</f>
        <v>7000</v>
      </c>
      <c r="D638" s="818">
        <f>SUM(D632:D637)</f>
        <v>0</v>
      </c>
      <c r="E638" s="868">
        <f>SUM(D638/C638)</f>
        <v>0</v>
      </c>
      <c r="F638" s="891"/>
      <c r="G638" s="67"/>
      <c r="H638" s="67"/>
    </row>
    <row r="639" spans="1:8" ht="12" customHeight="1">
      <c r="A639" s="15">
        <v>3415</v>
      </c>
      <c r="B639" s="102" t="s">
        <v>1024</v>
      </c>
      <c r="C639" s="88"/>
      <c r="D639" s="88"/>
      <c r="E639" s="696"/>
      <c r="F639" s="31" t="s">
        <v>1021</v>
      </c>
      <c r="G639" s="67"/>
      <c r="H639" s="67"/>
    </row>
    <row r="640" spans="1:8" ht="12" customHeight="1">
      <c r="A640" s="69"/>
      <c r="B640" s="70" t="s">
        <v>855</v>
      </c>
      <c r="C640" s="76"/>
      <c r="D640" s="76"/>
      <c r="E640" s="696"/>
      <c r="F640" s="183"/>
      <c r="G640" s="67"/>
      <c r="H640" s="67"/>
    </row>
    <row r="641" spans="1:8" ht="12" customHeight="1">
      <c r="A641" s="69"/>
      <c r="B641" s="7" t="s">
        <v>55</v>
      </c>
      <c r="C641" s="76"/>
      <c r="D641" s="76"/>
      <c r="E641" s="696"/>
      <c r="F641" s="183"/>
      <c r="G641" s="67"/>
      <c r="H641" s="67"/>
    </row>
    <row r="642" spans="1:8" ht="12" customHeight="1">
      <c r="A642" s="69"/>
      <c r="B642" s="84" t="s">
        <v>22</v>
      </c>
      <c r="C642" s="76"/>
      <c r="D642" s="76"/>
      <c r="E642" s="696"/>
      <c r="F642" s="183"/>
      <c r="G642" s="67"/>
      <c r="H642" s="67"/>
    </row>
    <row r="643" spans="1:8" ht="12" customHeight="1">
      <c r="A643" s="69"/>
      <c r="B643" s="10" t="s">
        <v>36</v>
      </c>
      <c r="C643" s="76">
        <v>2600</v>
      </c>
      <c r="D643" s="76">
        <v>2600</v>
      </c>
      <c r="E643" s="697">
        <f>SUM(D643/C643)</f>
        <v>1</v>
      </c>
      <c r="F643" s="183"/>
      <c r="G643" s="67"/>
      <c r="H643" s="67"/>
    </row>
    <row r="644" spans="1:8" ht="12" customHeight="1">
      <c r="A644" s="69"/>
      <c r="B644" s="10" t="s">
        <v>870</v>
      </c>
      <c r="C644" s="76"/>
      <c r="D644" s="76"/>
      <c r="E644" s="696"/>
      <c r="F644" s="188"/>
      <c r="G644" s="67"/>
      <c r="H644" s="67"/>
    </row>
    <row r="645" spans="1:8" ht="12" customHeight="1" thickBot="1">
      <c r="A645" s="69"/>
      <c r="B645" s="73" t="s">
        <v>23</v>
      </c>
      <c r="C645" s="76"/>
      <c r="D645" s="76"/>
      <c r="E645" s="858"/>
      <c r="F645" s="30"/>
      <c r="G645" s="67"/>
      <c r="H645" s="67"/>
    </row>
    <row r="646" spans="1:8" ht="12" customHeight="1" thickBot="1">
      <c r="A646" s="51"/>
      <c r="B646" s="56" t="s">
        <v>15</v>
      </c>
      <c r="C646" s="81">
        <f>SUM(C640:C645)</f>
        <v>2600</v>
      </c>
      <c r="D646" s="81">
        <f>SUM(D640:D645)</f>
        <v>2600</v>
      </c>
      <c r="E646" s="859">
        <f>SUM(D646/C646)</f>
        <v>1</v>
      </c>
      <c r="F646" s="122"/>
      <c r="G646" s="67"/>
      <c r="H646" s="67"/>
    </row>
    <row r="647" spans="1:8" ht="12" customHeight="1">
      <c r="A647" s="15">
        <v>3416</v>
      </c>
      <c r="B647" s="102" t="s">
        <v>1001</v>
      </c>
      <c r="C647" s="88"/>
      <c r="D647" s="88"/>
      <c r="E647" s="696"/>
      <c r="F647" s="31" t="s">
        <v>1021</v>
      </c>
      <c r="G647" s="67"/>
      <c r="H647" s="67"/>
    </row>
    <row r="648" spans="1:8" ht="12" customHeight="1">
      <c r="A648" s="69"/>
      <c r="B648" s="70" t="s">
        <v>855</v>
      </c>
      <c r="C648" s="76"/>
      <c r="D648" s="76"/>
      <c r="E648" s="696"/>
      <c r="F648" s="183"/>
      <c r="G648" s="67"/>
      <c r="H648" s="67"/>
    </row>
    <row r="649" spans="1:8" ht="12" customHeight="1">
      <c r="A649" s="69"/>
      <c r="B649" s="7" t="s">
        <v>55</v>
      </c>
      <c r="C649" s="76"/>
      <c r="D649" s="76"/>
      <c r="E649" s="696"/>
      <c r="F649" s="183"/>
      <c r="G649" s="67"/>
      <c r="H649" s="67"/>
    </row>
    <row r="650" spans="1:8" ht="12" customHeight="1">
      <c r="A650" s="69"/>
      <c r="B650" s="84" t="s">
        <v>22</v>
      </c>
      <c r="C650" s="76"/>
      <c r="D650" s="76"/>
      <c r="E650" s="696"/>
      <c r="F650" s="183"/>
      <c r="G650" s="67"/>
      <c r="H650" s="67"/>
    </row>
    <row r="651" spans="1:8" ht="12" customHeight="1">
      <c r="A651" s="69"/>
      <c r="B651" s="10" t="s">
        <v>36</v>
      </c>
      <c r="C651" s="76">
        <v>20000</v>
      </c>
      <c r="D651" s="76">
        <v>20000</v>
      </c>
      <c r="E651" s="697">
        <f>SUM(D651/C651)</f>
        <v>1</v>
      </c>
      <c r="F651" s="183"/>
      <c r="G651" s="67"/>
      <c r="H651" s="67"/>
    </row>
    <row r="652" spans="1:8" ht="12" customHeight="1">
      <c r="A652" s="69"/>
      <c r="B652" s="10" t="s">
        <v>870</v>
      </c>
      <c r="C652" s="76"/>
      <c r="D652" s="76"/>
      <c r="E652" s="696"/>
      <c r="F652" s="188"/>
      <c r="G652" s="67"/>
      <c r="H652" s="67"/>
    </row>
    <row r="653" spans="1:8" ht="12" customHeight="1" thickBot="1">
      <c r="A653" s="69"/>
      <c r="B653" s="73" t="s">
        <v>23</v>
      </c>
      <c r="C653" s="76"/>
      <c r="D653" s="76"/>
      <c r="E653" s="858"/>
      <c r="F653" s="30"/>
      <c r="G653" s="67"/>
      <c r="H653" s="67"/>
    </row>
    <row r="654" spans="1:8" ht="12" customHeight="1" thickBot="1">
      <c r="A654" s="51"/>
      <c r="B654" s="56" t="s">
        <v>15</v>
      </c>
      <c r="C654" s="81">
        <f>SUM(C648:C653)</f>
        <v>20000</v>
      </c>
      <c r="D654" s="81">
        <f>SUM(D648:D653)</f>
        <v>20000</v>
      </c>
      <c r="E654" s="859">
        <f>SUM(D654/C654)</f>
        <v>1</v>
      </c>
      <c r="F654" s="122"/>
      <c r="G654" s="67"/>
      <c r="H654" s="67"/>
    </row>
    <row r="655" spans="1:8" ht="12" customHeight="1">
      <c r="A655" s="15">
        <v>3420</v>
      </c>
      <c r="B655" s="107" t="s">
        <v>956</v>
      </c>
      <c r="C655" s="88">
        <f>SUM(C663+C671+C679+C687+C719)</f>
        <v>43000</v>
      </c>
      <c r="D655" s="88">
        <f>SUM(D663+D671+D679+D687+D719+D695+D703+D711+D727+D735+D743+D751+D759+D767)</f>
        <v>124238</v>
      </c>
      <c r="E655" s="696">
        <f>SUM(D655/C655)</f>
        <v>2.8892558139534885</v>
      </c>
      <c r="F655" s="31"/>
      <c r="G655" s="67"/>
      <c r="H655" s="67"/>
    </row>
    <row r="656" spans="1:8" ht="12" customHeight="1">
      <c r="A656" s="848">
        <v>3421</v>
      </c>
      <c r="B656" s="828" t="s">
        <v>887</v>
      </c>
      <c r="C656" s="803"/>
      <c r="D656" s="803"/>
      <c r="E656" s="863"/>
      <c r="F656" s="883" t="s">
        <v>1021</v>
      </c>
      <c r="G656" s="67"/>
      <c r="H656" s="67"/>
    </row>
    <row r="657" spans="1:8" ht="12" customHeight="1">
      <c r="A657" s="805"/>
      <c r="B657" s="806" t="s">
        <v>855</v>
      </c>
      <c r="C657" s="807"/>
      <c r="D657" s="807"/>
      <c r="E657" s="863"/>
      <c r="F657" s="864"/>
      <c r="G657" s="67"/>
      <c r="H657" s="67"/>
    </row>
    <row r="658" spans="1:8" ht="12" customHeight="1">
      <c r="A658" s="805"/>
      <c r="B658" s="809" t="s">
        <v>55</v>
      </c>
      <c r="C658" s="807"/>
      <c r="D658" s="807"/>
      <c r="E658" s="863"/>
      <c r="F658" s="864"/>
      <c r="G658" s="67"/>
      <c r="H658" s="67"/>
    </row>
    <row r="659" spans="1:8" ht="12" customHeight="1">
      <c r="A659" s="805"/>
      <c r="B659" s="811" t="s">
        <v>22</v>
      </c>
      <c r="C659" s="807"/>
      <c r="D659" s="807"/>
      <c r="E659" s="863"/>
      <c r="F659" s="864"/>
      <c r="G659" s="67"/>
      <c r="H659" s="67"/>
    </row>
    <row r="660" spans="1:8" ht="12" customHeight="1">
      <c r="A660" s="805"/>
      <c r="B660" s="812" t="s">
        <v>36</v>
      </c>
      <c r="C660" s="807">
        <v>18462</v>
      </c>
      <c r="D660" s="807"/>
      <c r="E660" s="863">
        <f>SUM(D660/C660)</f>
        <v>0</v>
      </c>
      <c r="F660" s="876"/>
      <c r="G660" s="67"/>
      <c r="H660" s="67"/>
    </row>
    <row r="661" spans="1:8" ht="12" customHeight="1">
      <c r="A661" s="805"/>
      <c r="B661" s="812" t="s">
        <v>870</v>
      </c>
      <c r="C661" s="807"/>
      <c r="D661" s="807"/>
      <c r="E661" s="863"/>
      <c r="F661" s="864"/>
      <c r="G661" s="67"/>
      <c r="H661" s="67"/>
    </row>
    <row r="662" spans="1:8" ht="12" customHeight="1" thickBot="1">
      <c r="A662" s="805"/>
      <c r="B662" s="826" t="s">
        <v>23</v>
      </c>
      <c r="C662" s="807"/>
      <c r="D662" s="807"/>
      <c r="E662" s="867"/>
      <c r="F662" s="873"/>
      <c r="G662" s="67"/>
      <c r="H662" s="67"/>
    </row>
    <row r="663" spans="1:8" ht="12" customHeight="1" thickBot="1">
      <c r="A663" s="874"/>
      <c r="B663" s="817" t="s">
        <v>15</v>
      </c>
      <c r="C663" s="818">
        <f>SUM(C657:C662)</f>
        <v>18462</v>
      </c>
      <c r="D663" s="818">
        <f>SUM(D657:D662)</f>
        <v>0</v>
      </c>
      <c r="E663" s="868">
        <f>SUM(D663/C663)</f>
        <v>0</v>
      </c>
      <c r="F663" s="875"/>
      <c r="G663" s="67"/>
      <c r="H663" s="67"/>
    </row>
    <row r="664" spans="1:8" ht="12" customHeight="1">
      <c r="A664" s="15">
        <v>3422</v>
      </c>
      <c r="B664" s="102" t="s">
        <v>934</v>
      </c>
      <c r="C664" s="88"/>
      <c r="D664" s="88"/>
      <c r="E664" s="696"/>
      <c r="F664" s="4"/>
      <c r="G664" s="67"/>
      <c r="H664" s="67"/>
    </row>
    <row r="665" spans="1:8" ht="12" customHeight="1">
      <c r="A665" s="69"/>
      <c r="B665" s="70" t="s">
        <v>855</v>
      </c>
      <c r="C665" s="76"/>
      <c r="D665" s="76">
        <v>6000</v>
      </c>
      <c r="E665" s="696"/>
      <c r="F665" s="221"/>
      <c r="G665" s="67"/>
      <c r="H665" s="67"/>
    </row>
    <row r="666" spans="1:8" ht="12" customHeight="1">
      <c r="A666" s="69"/>
      <c r="B666" s="7" t="s">
        <v>55</v>
      </c>
      <c r="C666" s="76"/>
      <c r="D666" s="76">
        <v>1620</v>
      </c>
      <c r="E666" s="696"/>
      <c r="F666" s="5"/>
      <c r="G666" s="67"/>
      <c r="H666" s="67"/>
    </row>
    <row r="667" spans="1:8" ht="12" customHeight="1">
      <c r="A667" s="69"/>
      <c r="B667" s="84" t="s">
        <v>22</v>
      </c>
      <c r="C667" s="76">
        <v>8000</v>
      </c>
      <c r="D667" s="76">
        <v>17380</v>
      </c>
      <c r="E667" s="697">
        <f>SUM(D667/C667)</f>
        <v>2.1725</v>
      </c>
      <c r="F667" s="221"/>
      <c r="G667" s="67"/>
      <c r="H667" s="67"/>
    </row>
    <row r="668" spans="1:8" ht="12" customHeight="1">
      <c r="A668" s="69"/>
      <c r="B668" s="10" t="s">
        <v>36</v>
      </c>
      <c r="C668" s="76"/>
      <c r="D668" s="76"/>
      <c r="E668" s="696"/>
      <c r="F668" s="2"/>
      <c r="G668" s="67"/>
      <c r="H668" s="67"/>
    </row>
    <row r="669" spans="1:8" ht="12" customHeight="1">
      <c r="A669" s="69"/>
      <c r="B669" s="10" t="s">
        <v>870</v>
      </c>
      <c r="C669" s="76"/>
      <c r="D669" s="76"/>
      <c r="E669" s="696"/>
      <c r="F669" s="5"/>
      <c r="G669" s="67"/>
      <c r="H669" s="67"/>
    </row>
    <row r="670" spans="1:8" ht="12" customHeight="1" thickBot="1">
      <c r="A670" s="69"/>
      <c r="B670" s="73" t="s">
        <v>23</v>
      </c>
      <c r="C670" s="76"/>
      <c r="D670" s="76"/>
      <c r="E670" s="858"/>
      <c r="F670" s="30"/>
      <c r="G670" s="67"/>
      <c r="H670" s="67"/>
    </row>
    <row r="671" spans="1:8" ht="12" customHeight="1" thickBot="1">
      <c r="A671" s="51"/>
      <c r="B671" s="56" t="s">
        <v>15</v>
      </c>
      <c r="C671" s="81">
        <f>SUM(C665:C670)</f>
        <v>8000</v>
      </c>
      <c r="D671" s="81">
        <f>SUM(D665:D670)</f>
        <v>25000</v>
      </c>
      <c r="E671" s="859">
        <f>SUM(D671/C671)</f>
        <v>3.125</v>
      </c>
      <c r="F671" s="184"/>
      <c r="G671" s="67"/>
      <c r="H671" s="67"/>
    </row>
    <row r="672" spans="1:8" ht="12" customHeight="1">
      <c r="A672" s="15">
        <v>3423</v>
      </c>
      <c r="B672" s="102" t="s">
        <v>933</v>
      </c>
      <c r="C672" s="88"/>
      <c r="D672" s="88"/>
      <c r="E672" s="696"/>
      <c r="F672" s="183"/>
      <c r="G672" s="67"/>
      <c r="H672" s="67"/>
    </row>
    <row r="673" spans="1:8" ht="12" customHeight="1">
      <c r="A673" s="69"/>
      <c r="B673" s="70" t="s">
        <v>855</v>
      </c>
      <c r="C673" s="76"/>
      <c r="D673" s="76"/>
      <c r="E673" s="696"/>
      <c r="F673" s="183"/>
      <c r="G673" s="67"/>
      <c r="H673" s="67"/>
    </row>
    <row r="674" spans="1:8" ht="12" customHeight="1">
      <c r="A674" s="69"/>
      <c r="B674" s="7" t="s">
        <v>55</v>
      </c>
      <c r="C674" s="76"/>
      <c r="D674" s="76"/>
      <c r="E674" s="696"/>
      <c r="F674" s="183"/>
      <c r="G674" s="67"/>
      <c r="H674" s="67"/>
    </row>
    <row r="675" spans="1:8" ht="12" customHeight="1">
      <c r="A675" s="69"/>
      <c r="B675" s="84" t="s">
        <v>22</v>
      </c>
      <c r="C675" s="76">
        <v>8000</v>
      </c>
      <c r="D675" s="76">
        <v>8000</v>
      </c>
      <c r="E675" s="697">
        <f>SUM(D675/C675)</f>
        <v>1</v>
      </c>
      <c r="F675" s="183"/>
      <c r="G675" s="67"/>
      <c r="H675" s="67"/>
    </row>
    <row r="676" spans="1:8" ht="12" customHeight="1">
      <c r="A676" s="69"/>
      <c r="B676" s="10" t="s">
        <v>36</v>
      </c>
      <c r="C676" s="76">
        <v>2000</v>
      </c>
      <c r="D676" s="76">
        <v>2000</v>
      </c>
      <c r="E676" s="697">
        <f>SUM(D676/C676)</f>
        <v>1</v>
      </c>
      <c r="F676" s="183"/>
      <c r="G676" s="67"/>
      <c r="H676" s="67"/>
    </row>
    <row r="677" spans="1:8" ht="12" customHeight="1">
      <c r="A677" s="69"/>
      <c r="B677" s="10" t="s">
        <v>870</v>
      </c>
      <c r="C677" s="76"/>
      <c r="D677" s="76"/>
      <c r="E677" s="696"/>
      <c r="F677" s="188"/>
      <c r="G677" s="67"/>
      <c r="H677" s="67"/>
    </row>
    <row r="678" spans="1:8" ht="12" customHeight="1" thickBot="1">
      <c r="A678" s="69"/>
      <c r="B678" s="73" t="s">
        <v>23</v>
      </c>
      <c r="C678" s="76"/>
      <c r="D678" s="76"/>
      <c r="E678" s="858"/>
      <c r="F678" s="30"/>
      <c r="G678" s="67"/>
      <c r="H678" s="67"/>
    </row>
    <row r="679" spans="1:8" ht="12.75" customHeight="1" thickBot="1">
      <c r="A679" s="51"/>
      <c r="B679" s="56" t="s">
        <v>15</v>
      </c>
      <c r="C679" s="81">
        <f>SUM(C673:C678)</f>
        <v>10000</v>
      </c>
      <c r="D679" s="81">
        <f>SUM(D673:D678)</f>
        <v>10000</v>
      </c>
      <c r="E679" s="859">
        <f>SUM(D679/C679)</f>
        <v>1</v>
      </c>
      <c r="F679" s="184"/>
      <c r="G679" s="67"/>
      <c r="H679" s="67"/>
    </row>
    <row r="680" spans="1:8" ht="12.75" customHeight="1">
      <c r="A680" s="15">
        <v>3424</v>
      </c>
      <c r="B680" s="102" t="s">
        <v>50</v>
      </c>
      <c r="C680" s="88"/>
      <c r="D680" s="88"/>
      <c r="E680" s="696"/>
      <c r="F680" s="183"/>
      <c r="G680" s="67"/>
      <c r="H680" s="67"/>
    </row>
    <row r="681" spans="1:8" ht="12.75" customHeight="1">
      <c r="A681" s="69"/>
      <c r="B681" s="70" t="s">
        <v>855</v>
      </c>
      <c r="C681" s="76"/>
      <c r="D681" s="76"/>
      <c r="E681" s="696"/>
      <c r="F681" s="183"/>
      <c r="G681" s="67"/>
      <c r="H681" s="67"/>
    </row>
    <row r="682" spans="1:8" ht="12.75" customHeight="1">
      <c r="A682" s="69"/>
      <c r="B682" s="7" t="s">
        <v>55</v>
      </c>
      <c r="C682" s="76"/>
      <c r="D682" s="76"/>
      <c r="E682" s="696"/>
      <c r="F682" s="183"/>
      <c r="G682" s="67"/>
      <c r="H682" s="67"/>
    </row>
    <row r="683" spans="1:8" ht="12.75" customHeight="1">
      <c r="A683" s="69"/>
      <c r="B683" s="84" t="s">
        <v>22</v>
      </c>
      <c r="C683" s="76">
        <v>4000</v>
      </c>
      <c r="D683" s="76">
        <v>4500</v>
      </c>
      <c r="E683" s="697">
        <f>SUM(D683/C683)</f>
        <v>1.125</v>
      </c>
      <c r="F683" s="183"/>
      <c r="G683" s="67"/>
      <c r="H683" s="67"/>
    </row>
    <row r="684" spans="1:8" ht="12.75" customHeight="1">
      <c r="A684" s="69"/>
      <c r="B684" s="10" t="s">
        <v>36</v>
      </c>
      <c r="C684" s="76"/>
      <c r="D684" s="76"/>
      <c r="E684" s="696"/>
      <c r="F684" s="183"/>
      <c r="G684" s="67"/>
      <c r="H684" s="67"/>
    </row>
    <row r="685" spans="1:8" ht="12.75" customHeight="1">
      <c r="A685" s="69"/>
      <c r="B685" s="10" t="s">
        <v>870</v>
      </c>
      <c r="C685" s="76"/>
      <c r="D685" s="76"/>
      <c r="E685" s="696"/>
      <c r="F685" s="188"/>
      <c r="G685" s="67"/>
      <c r="H685" s="67"/>
    </row>
    <row r="686" spans="1:8" ht="12.75" customHeight="1" thickBot="1">
      <c r="A686" s="69"/>
      <c r="B686" s="73" t="s">
        <v>23</v>
      </c>
      <c r="C686" s="76"/>
      <c r="D686" s="76"/>
      <c r="E686" s="858"/>
      <c r="F686" s="30"/>
      <c r="G686" s="67"/>
      <c r="H686" s="67"/>
    </row>
    <row r="687" spans="1:8" ht="12.75" customHeight="1" thickBot="1">
      <c r="A687" s="51"/>
      <c r="B687" s="56" t="s">
        <v>15</v>
      </c>
      <c r="C687" s="81">
        <f>SUM(C681:C686)</f>
        <v>4000</v>
      </c>
      <c r="D687" s="81">
        <f>SUM(D681:D686)</f>
        <v>4500</v>
      </c>
      <c r="E687" s="859">
        <f>SUM(D687/C687)</f>
        <v>1.125</v>
      </c>
      <c r="F687" s="184"/>
      <c r="G687" s="67"/>
      <c r="H687" s="67"/>
    </row>
    <row r="688" spans="1:8" ht="12.75" customHeight="1">
      <c r="A688" s="848">
        <v>3425</v>
      </c>
      <c r="B688" s="828" t="s">
        <v>454</v>
      </c>
      <c r="C688" s="803"/>
      <c r="D688" s="803"/>
      <c r="E688" s="863"/>
      <c r="F688" s="865"/>
      <c r="G688" s="67"/>
      <c r="H688" s="67"/>
    </row>
    <row r="689" spans="1:8" ht="12.75" customHeight="1">
      <c r="A689" s="805"/>
      <c r="B689" s="806" t="s">
        <v>855</v>
      </c>
      <c r="C689" s="807"/>
      <c r="D689" s="807"/>
      <c r="E689" s="863"/>
      <c r="F689" s="865"/>
      <c r="G689" s="67"/>
      <c r="H689" s="67"/>
    </row>
    <row r="690" spans="1:8" ht="12.75" customHeight="1">
      <c r="A690" s="805"/>
      <c r="B690" s="809" t="s">
        <v>55</v>
      </c>
      <c r="C690" s="807"/>
      <c r="D690" s="807"/>
      <c r="E690" s="863"/>
      <c r="F690" s="865"/>
      <c r="G690" s="67"/>
      <c r="H690" s="67"/>
    </row>
    <row r="691" spans="1:8" ht="12.75" customHeight="1">
      <c r="A691" s="805"/>
      <c r="B691" s="811" t="s">
        <v>22</v>
      </c>
      <c r="C691" s="807"/>
      <c r="D691" s="807">
        <v>4200</v>
      </c>
      <c r="E691" s="863"/>
      <c r="F691" s="865"/>
      <c r="G691" s="67"/>
      <c r="H691" s="67"/>
    </row>
    <row r="692" spans="1:8" ht="12.75" customHeight="1">
      <c r="A692" s="805"/>
      <c r="B692" s="812" t="s">
        <v>36</v>
      </c>
      <c r="C692" s="807"/>
      <c r="D692" s="807"/>
      <c r="E692" s="863"/>
      <c r="F692" s="865"/>
      <c r="G692" s="67"/>
      <c r="H692" s="67"/>
    </row>
    <row r="693" spans="1:8" ht="12.75" customHeight="1">
      <c r="A693" s="805"/>
      <c r="B693" s="812" t="s">
        <v>870</v>
      </c>
      <c r="C693" s="807"/>
      <c r="D693" s="807"/>
      <c r="E693" s="863"/>
      <c r="F693" s="872"/>
      <c r="G693" s="67"/>
      <c r="H693" s="67"/>
    </row>
    <row r="694" spans="1:8" ht="12.75" customHeight="1" thickBot="1">
      <c r="A694" s="805"/>
      <c r="B694" s="826" t="s">
        <v>23</v>
      </c>
      <c r="C694" s="807"/>
      <c r="D694" s="807"/>
      <c r="E694" s="867"/>
      <c r="F694" s="873"/>
      <c r="G694" s="67"/>
      <c r="H694" s="67"/>
    </row>
    <row r="695" spans="1:8" ht="12.75" customHeight="1" thickBot="1">
      <c r="A695" s="874"/>
      <c r="B695" s="817" t="s">
        <v>15</v>
      </c>
      <c r="C695" s="818">
        <f>SUM(C689:C694)</f>
        <v>0</v>
      </c>
      <c r="D695" s="818">
        <f>SUM(D689:D694)</f>
        <v>4200</v>
      </c>
      <c r="E695" s="868"/>
      <c r="F695" s="875"/>
      <c r="G695" s="67"/>
      <c r="H695" s="67"/>
    </row>
    <row r="696" spans="1:8" ht="12.75" customHeight="1">
      <c r="A696" s="848">
        <v>3426</v>
      </c>
      <c r="B696" s="828" t="s">
        <v>252</v>
      </c>
      <c r="C696" s="803"/>
      <c r="D696" s="803"/>
      <c r="E696" s="863"/>
      <c r="F696" s="865"/>
      <c r="G696" s="67"/>
      <c r="H696" s="67"/>
    </row>
    <row r="697" spans="1:8" ht="12.75" customHeight="1">
      <c r="A697" s="805"/>
      <c r="B697" s="806" t="s">
        <v>855</v>
      </c>
      <c r="C697" s="807"/>
      <c r="D697" s="807"/>
      <c r="E697" s="863"/>
      <c r="F697" s="865"/>
      <c r="G697" s="67"/>
      <c r="H697" s="67"/>
    </row>
    <row r="698" spans="1:8" ht="12.75" customHeight="1">
      <c r="A698" s="805"/>
      <c r="B698" s="809" t="s">
        <v>55</v>
      </c>
      <c r="C698" s="807"/>
      <c r="D698" s="807"/>
      <c r="E698" s="863"/>
      <c r="F698" s="865"/>
      <c r="G698" s="67"/>
      <c r="H698" s="67"/>
    </row>
    <row r="699" spans="1:8" ht="12.75" customHeight="1">
      <c r="A699" s="805"/>
      <c r="B699" s="811" t="s">
        <v>22</v>
      </c>
      <c r="C699" s="807"/>
      <c r="D699" s="807">
        <v>45000</v>
      </c>
      <c r="E699" s="863"/>
      <c r="F699" s="865"/>
      <c r="G699" s="67"/>
      <c r="H699" s="67"/>
    </row>
    <row r="700" spans="1:8" ht="12.75" customHeight="1">
      <c r="A700" s="805"/>
      <c r="B700" s="812" t="s">
        <v>36</v>
      </c>
      <c r="C700" s="807"/>
      <c r="D700" s="807"/>
      <c r="E700" s="863"/>
      <c r="F700" s="865"/>
      <c r="G700" s="67"/>
      <c r="H700" s="67"/>
    </row>
    <row r="701" spans="1:8" ht="12.75" customHeight="1">
      <c r="A701" s="805"/>
      <c r="B701" s="812" t="s">
        <v>870</v>
      </c>
      <c r="C701" s="807"/>
      <c r="D701" s="807"/>
      <c r="E701" s="863"/>
      <c r="F701" s="872"/>
      <c r="G701" s="67"/>
      <c r="H701" s="67"/>
    </row>
    <row r="702" spans="1:8" ht="12.75" customHeight="1" thickBot="1">
      <c r="A702" s="805"/>
      <c r="B702" s="826" t="s">
        <v>23</v>
      </c>
      <c r="C702" s="807"/>
      <c r="D702" s="807"/>
      <c r="E702" s="867"/>
      <c r="F702" s="888"/>
      <c r="G702" s="67"/>
      <c r="H702" s="67"/>
    </row>
    <row r="703" spans="1:8" ht="12.75" customHeight="1" thickBot="1">
      <c r="A703" s="874"/>
      <c r="B703" s="817" t="s">
        <v>15</v>
      </c>
      <c r="C703" s="818">
        <f>SUM(C697:C702)</f>
        <v>0</v>
      </c>
      <c r="D703" s="818">
        <f>SUM(D697:D702)</f>
        <v>45000</v>
      </c>
      <c r="E703" s="868"/>
      <c r="F703" s="875"/>
      <c r="G703" s="67"/>
      <c r="H703" s="67"/>
    </row>
    <row r="704" spans="1:8" ht="12.75" customHeight="1">
      <c r="A704" s="848">
        <v>3427</v>
      </c>
      <c r="B704" s="828" t="s">
        <v>455</v>
      </c>
      <c r="C704" s="803"/>
      <c r="D704" s="803"/>
      <c r="E704" s="863"/>
      <c r="F704" s="865"/>
      <c r="G704" s="67"/>
      <c r="H704" s="67"/>
    </row>
    <row r="705" spans="1:8" ht="12.75" customHeight="1">
      <c r="A705" s="805"/>
      <c r="B705" s="806" t="s">
        <v>855</v>
      </c>
      <c r="C705" s="807"/>
      <c r="D705" s="807"/>
      <c r="E705" s="863"/>
      <c r="F705" s="865"/>
      <c r="G705" s="67"/>
      <c r="H705" s="67"/>
    </row>
    <row r="706" spans="1:8" ht="12.75" customHeight="1">
      <c r="A706" s="805"/>
      <c r="B706" s="809" t="s">
        <v>55</v>
      </c>
      <c r="C706" s="807"/>
      <c r="D706" s="807"/>
      <c r="E706" s="863"/>
      <c r="F706" s="865"/>
      <c r="G706" s="67"/>
      <c r="H706" s="67"/>
    </row>
    <row r="707" spans="1:8" ht="12.75" customHeight="1">
      <c r="A707" s="805"/>
      <c r="B707" s="811" t="s">
        <v>22</v>
      </c>
      <c r="C707" s="807"/>
      <c r="D707" s="807">
        <v>14000</v>
      </c>
      <c r="E707" s="863"/>
      <c r="F707" s="865"/>
      <c r="G707" s="67"/>
      <c r="H707" s="67"/>
    </row>
    <row r="708" spans="1:8" ht="12.75" customHeight="1">
      <c r="A708" s="805"/>
      <c r="B708" s="812" t="s">
        <v>36</v>
      </c>
      <c r="C708" s="807"/>
      <c r="D708" s="807"/>
      <c r="E708" s="863"/>
      <c r="F708" s="865"/>
      <c r="G708" s="67"/>
      <c r="H708" s="67"/>
    </row>
    <row r="709" spans="1:8" ht="12.75" customHeight="1">
      <c r="A709" s="805"/>
      <c r="B709" s="812" t="s">
        <v>870</v>
      </c>
      <c r="C709" s="807"/>
      <c r="D709" s="807"/>
      <c r="E709" s="863"/>
      <c r="F709" s="872"/>
      <c r="G709" s="67"/>
      <c r="H709" s="67"/>
    </row>
    <row r="710" spans="1:8" ht="12.75" customHeight="1" thickBot="1">
      <c r="A710" s="805"/>
      <c r="B710" s="826" t="s">
        <v>23</v>
      </c>
      <c r="C710" s="807"/>
      <c r="D710" s="807"/>
      <c r="E710" s="867"/>
      <c r="F710" s="873"/>
      <c r="G710" s="67"/>
      <c r="H710" s="67"/>
    </row>
    <row r="711" spans="1:8" ht="12.75" customHeight="1" thickBot="1">
      <c r="A711" s="874"/>
      <c r="B711" s="817" t="s">
        <v>15</v>
      </c>
      <c r="C711" s="818">
        <f>SUM(C705:C710)</f>
        <v>0</v>
      </c>
      <c r="D711" s="818">
        <f>SUM(D705:D710)</f>
        <v>14000</v>
      </c>
      <c r="E711" s="868"/>
      <c r="F711" s="875"/>
      <c r="G711" s="67"/>
      <c r="H711" s="67"/>
    </row>
    <row r="712" spans="1:8" ht="12.75" customHeight="1">
      <c r="A712" s="15">
        <v>3428</v>
      </c>
      <c r="B712" s="102" t="s">
        <v>238</v>
      </c>
      <c r="C712" s="88"/>
      <c r="D712" s="88"/>
      <c r="E712" s="696"/>
      <c r="F712" s="183"/>
      <c r="G712" s="67"/>
      <c r="H712" s="67"/>
    </row>
    <row r="713" spans="1:8" ht="12.75" customHeight="1">
      <c r="A713" s="69"/>
      <c r="B713" s="70" t="s">
        <v>855</v>
      </c>
      <c r="C713" s="76"/>
      <c r="D713" s="76"/>
      <c r="E713" s="696"/>
      <c r="F713" s="183"/>
      <c r="G713" s="67"/>
      <c r="H713" s="67"/>
    </row>
    <row r="714" spans="1:8" ht="12.75" customHeight="1">
      <c r="A714" s="69"/>
      <c r="B714" s="7" t="s">
        <v>55</v>
      </c>
      <c r="C714" s="76"/>
      <c r="D714" s="76"/>
      <c r="E714" s="696"/>
      <c r="F714" s="183"/>
      <c r="G714" s="67"/>
      <c r="H714" s="67"/>
    </row>
    <row r="715" spans="1:8" ht="12.75" customHeight="1">
      <c r="A715" s="69"/>
      <c r="B715" s="84" t="s">
        <v>22</v>
      </c>
      <c r="C715" s="76">
        <v>2538</v>
      </c>
      <c r="D715" s="76">
        <v>2538</v>
      </c>
      <c r="E715" s="697">
        <f>SUM(D715/C715)</f>
        <v>1</v>
      </c>
      <c r="F715" s="183"/>
      <c r="G715" s="67"/>
      <c r="H715" s="67"/>
    </row>
    <row r="716" spans="1:8" ht="12.75" customHeight="1">
      <c r="A716" s="69"/>
      <c r="B716" s="10" t="s">
        <v>36</v>
      </c>
      <c r="C716" s="76"/>
      <c r="D716" s="76"/>
      <c r="E716" s="696"/>
      <c r="F716" s="183"/>
      <c r="G716" s="67"/>
      <c r="H716" s="67"/>
    </row>
    <row r="717" spans="1:8" ht="12.75" customHeight="1">
      <c r="A717" s="69"/>
      <c r="B717" s="10" t="s">
        <v>870</v>
      </c>
      <c r="C717" s="76"/>
      <c r="D717" s="76"/>
      <c r="E717" s="696"/>
      <c r="F717" s="188"/>
      <c r="G717" s="67"/>
      <c r="H717" s="67"/>
    </row>
    <row r="718" spans="1:8" ht="12.75" customHeight="1" thickBot="1">
      <c r="A718" s="69"/>
      <c r="B718" s="73" t="s">
        <v>23</v>
      </c>
      <c r="C718" s="76"/>
      <c r="D718" s="76"/>
      <c r="E718" s="858"/>
      <c r="F718" s="30"/>
      <c r="G718" s="67"/>
      <c r="H718" s="67"/>
    </row>
    <row r="719" spans="1:8" ht="12.75" customHeight="1" thickBot="1">
      <c r="A719" s="51"/>
      <c r="B719" s="56" t="s">
        <v>15</v>
      </c>
      <c r="C719" s="81">
        <f>SUM(C713:C718)</f>
        <v>2538</v>
      </c>
      <c r="D719" s="81">
        <f>SUM(D713:D718)</f>
        <v>2538</v>
      </c>
      <c r="E719" s="859">
        <f>SUM(D719/C719)</f>
        <v>1</v>
      </c>
      <c r="F719" s="184"/>
      <c r="G719" s="67"/>
      <c r="H719" s="67"/>
    </row>
    <row r="720" spans="1:8" ht="12.75" customHeight="1">
      <c r="A720" s="848">
        <v>3429</v>
      </c>
      <c r="B720" s="828" t="s">
        <v>374</v>
      </c>
      <c r="C720" s="803"/>
      <c r="D720" s="803"/>
      <c r="E720" s="863"/>
      <c r="F720" s="865"/>
      <c r="G720" s="67"/>
      <c r="H720" s="67"/>
    </row>
    <row r="721" spans="1:8" ht="12.75" customHeight="1">
      <c r="A721" s="805"/>
      <c r="B721" s="806" t="s">
        <v>855</v>
      </c>
      <c r="C721" s="807"/>
      <c r="D721" s="807"/>
      <c r="E721" s="863"/>
      <c r="F721" s="865"/>
      <c r="G721" s="67"/>
      <c r="H721" s="67"/>
    </row>
    <row r="722" spans="1:8" ht="12.75" customHeight="1">
      <c r="A722" s="805"/>
      <c r="B722" s="809" t="s">
        <v>55</v>
      </c>
      <c r="C722" s="807"/>
      <c r="D722" s="807"/>
      <c r="E722" s="863"/>
      <c r="F722" s="865"/>
      <c r="G722" s="67"/>
      <c r="H722" s="67"/>
    </row>
    <row r="723" spans="1:8" ht="12.75" customHeight="1">
      <c r="A723" s="805"/>
      <c r="B723" s="811" t="s">
        <v>22</v>
      </c>
      <c r="C723" s="807"/>
      <c r="D723" s="807">
        <v>2500</v>
      </c>
      <c r="E723" s="863"/>
      <c r="F723" s="865"/>
      <c r="G723" s="67"/>
      <c r="H723" s="67"/>
    </row>
    <row r="724" spans="1:8" ht="12.75" customHeight="1">
      <c r="A724" s="805"/>
      <c r="B724" s="812" t="s">
        <v>36</v>
      </c>
      <c r="C724" s="807"/>
      <c r="D724" s="807"/>
      <c r="E724" s="863"/>
      <c r="F724" s="865"/>
      <c r="G724" s="67"/>
      <c r="H724" s="67"/>
    </row>
    <row r="725" spans="1:8" ht="12.75" customHeight="1">
      <c r="A725" s="805"/>
      <c r="B725" s="812" t="s">
        <v>870</v>
      </c>
      <c r="C725" s="807"/>
      <c r="D725" s="807"/>
      <c r="E725" s="863"/>
      <c r="F725" s="872"/>
      <c r="G725" s="67"/>
      <c r="H725" s="67"/>
    </row>
    <row r="726" spans="1:8" ht="12.75" customHeight="1" thickBot="1">
      <c r="A726" s="805"/>
      <c r="B726" s="826" t="s">
        <v>23</v>
      </c>
      <c r="C726" s="807"/>
      <c r="D726" s="807"/>
      <c r="E726" s="867"/>
      <c r="F726" s="873"/>
      <c r="G726" s="67"/>
      <c r="H726" s="67"/>
    </row>
    <row r="727" spans="1:8" ht="12.75" customHeight="1" thickBot="1">
      <c r="A727" s="874"/>
      <c r="B727" s="817" t="s">
        <v>15</v>
      </c>
      <c r="C727" s="818">
        <f>SUM(C721:C726)</f>
        <v>0</v>
      </c>
      <c r="D727" s="818">
        <f>SUM(D721:D726)</f>
        <v>2500</v>
      </c>
      <c r="E727" s="868"/>
      <c r="F727" s="875"/>
      <c r="G727" s="67"/>
      <c r="H727" s="67"/>
    </row>
    <row r="728" spans="1:8" ht="12.75" customHeight="1">
      <c r="A728" s="848">
        <v>3430</v>
      </c>
      <c r="B728" s="828" t="s">
        <v>437</v>
      </c>
      <c r="C728" s="803"/>
      <c r="D728" s="803"/>
      <c r="E728" s="863"/>
      <c r="F728" s="865"/>
      <c r="G728" s="67"/>
      <c r="H728" s="67"/>
    </row>
    <row r="729" spans="1:8" ht="12.75" customHeight="1">
      <c r="A729" s="805"/>
      <c r="B729" s="806" t="s">
        <v>855</v>
      </c>
      <c r="C729" s="807"/>
      <c r="D729" s="807"/>
      <c r="E729" s="863"/>
      <c r="F729" s="865"/>
      <c r="G729" s="67"/>
      <c r="H729" s="67"/>
    </row>
    <row r="730" spans="1:8" ht="12.75" customHeight="1">
      <c r="A730" s="805"/>
      <c r="B730" s="809" t="s">
        <v>55</v>
      </c>
      <c r="C730" s="807"/>
      <c r="D730" s="807"/>
      <c r="E730" s="863"/>
      <c r="F730" s="865"/>
      <c r="G730" s="67"/>
      <c r="H730" s="67"/>
    </row>
    <row r="731" spans="1:8" ht="12.75" customHeight="1">
      <c r="A731" s="805"/>
      <c r="B731" s="811" t="s">
        <v>22</v>
      </c>
      <c r="C731" s="807"/>
      <c r="D731" s="807">
        <v>500</v>
      </c>
      <c r="E731" s="863"/>
      <c r="F731" s="865"/>
      <c r="G731" s="67"/>
      <c r="H731" s="67"/>
    </row>
    <row r="732" spans="1:8" ht="12.75" customHeight="1">
      <c r="A732" s="805"/>
      <c r="B732" s="812" t="s">
        <v>36</v>
      </c>
      <c r="C732" s="807"/>
      <c r="D732" s="807"/>
      <c r="E732" s="863"/>
      <c r="F732" s="865"/>
      <c r="G732" s="67"/>
      <c r="H732" s="67"/>
    </row>
    <row r="733" spans="1:8" ht="12.75" customHeight="1">
      <c r="A733" s="805"/>
      <c r="B733" s="812" t="s">
        <v>870</v>
      </c>
      <c r="C733" s="807"/>
      <c r="D733" s="807"/>
      <c r="E733" s="863"/>
      <c r="F733" s="872"/>
      <c r="G733" s="67"/>
      <c r="H733" s="67"/>
    </row>
    <row r="734" spans="1:8" ht="12.75" customHeight="1" thickBot="1">
      <c r="A734" s="805"/>
      <c r="B734" s="826" t="s">
        <v>23</v>
      </c>
      <c r="C734" s="807"/>
      <c r="D734" s="807"/>
      <c r="E734" s="867"/>
      <c r="F734" s="873"/>
      <c r="G734" s="67"/>
      <c r="H734" s="67"/>
    </row>
    <row r="735" spans="1:8" ht="12.75" customHeight="1" thickBot="1">
      <c r="A735" s="874"/>
      <c r="B735" s="817" t="s">
        <v>15</v>
      </c>
      <c r="C735" s="818">
        <f>SUM(C729:C734)</f>
        <v>0</v>
      </c>
      <c r="D735" s="818">
        <f>SUM(D729:D734)</f>
        <v>500</v>
      </c>
      <c r="E735" s="868"/>
      <c r="F735" s="875"/>
      <c r="G735" s="67"/>
      <c r="H735" s="67"/>
    </row>
    <row r="736" spans="1:8" ht="12.75" customHeight="1">
      <c r="A736" s="848">
        <v>3431</v>
      </c>
      <c r="B736" s="828" t="s">
        <v>438</v>
      </c>
      <c r="C736" s="803"/>
      <c r="D736" s="803"/>
      <c r="E736" s="863"/>
      <c r="F736" s="865"/>
      <c r="G736" s="67"/>
      <c r="H736" s="67"/>
    </row>
    <row r="737" spans="1:8" ht="12.75" customHeight="1">
      <c r="A737" s="805"/>
      <c r="B737" s="806" t="s">
        <v>855</v>
      </c>
      <c r="C737" s="807"/>
      <c r="D737" s="807"/>
      <c r="E737" s="863"/>
      <c r="F737" s="865"/>
      <c r="G737" s="67"/>
      <c r="H737" s="67"/>
    </row>
    <row r="738" spans="1:8" ht="12.75" customHeight="1">
      <c r="A738" s="805"/>
      <c r="B738" s="809" t="s">
        <v>55</v>
      </c>
      <c r="C738" s="807"/>
      <c r="D738" s="807"/>
      <c r="E738" s="863"/>
      <c r="F738" s="865"/>
      <c r="G738" s="67"/>
      <c r="H738" s="67"/>
    </row>
    <row r="739" spans="1:8" ht="12.75" customHeight="1">
      <c r="A739" s="805"/>
      <c r="B739" s="811" t="s">
        <v>22</v>
      </c>
      <c r="C739" s="807"/>
      <c r="D739" s="807">
        <v>5000</v>
      </c>
      <c r="E739" s="863"/>
      <c r="F739" s="865"/>
      <c r="G739" s="67"/>
      <c r="H739" s="67"/>
    </row>
    <row r="740" spans="1:8" ht="12.75" customHeight="1">
      <c r="A740" s="805"/>
      <c r="B740" s="812" t="s">
        <v>36</v>
      </c>
      <c r="C740" s="807"/>
      <c r="D740" s="807"/>
      <c r="E740" s="863"/>
      <c r="F740" s="865"/>
      <c r="G740" s="67"/>
      <c r="H740" s="67"/>
    </row>
    <row r="741" spans="1:8" ht="12.75" customHeight="1">
      <c r="A741" s="805"/>
      <c r="B741" s="812" t="s">
        <v>870</v>
      </c>
      <c r="C741" s="807"/>
      <c r="D741" s="807"/>
      <c r="E741" s="863"/>
      <c r="F741" s="872"/>
      <c r="G741" s="67"/>
      <c r="H741" s="67"/>
    </row>
    <row r="742" spans="1:8" ht="12.75" customHeight="1" thickBot="1">
      <c r="A742" s="805"/>
      <c r="B742" s="826" t="s">
        <v>23</v>
      </c>
      <c r="C742" s="807"/>
      <c r="D742" s="807"/>
      <c r="E742" s="867"/>
      <c r="F742" s="873"/>
      <c r="G742" s="67"/>
      <c r="H742" s="67"/>
    </row>
    <row r="743" spans="1:8" ht="12.75" customHeight="1" thickBot="1">
      <c r="A743" s="874"/>
      <c r="B743" s="817" t="s">
        <v>15</v>
      </c>
      <c r="C743" s="818">
        <f>SUM(C737:C742)</f>
        <v>0</v>
      </c>
      <c r="D743" s="818">
        <f>SUM(D737:D742)</f>
        <v>5000</v>
      </c>
      <c r="E743" s="868"/>
      <c r="F743" s="875"/>
      <c r="G743" s="67"/>
      <c r="H743" s="67"/>
    </row>
    <row r="744" spans="1:8" ht="12.75" customHeight="1">
      <c r="A744" s="848">
        <v>3432</v>
      </c>
      <c r="B744" s="828" t="s">
        <v>439</v>
      </c>
      <c r="C744" s="803"/>
      <c r="D744" s="803"/>
      <c r="E744" s="863"/>
      <c r="F744" s="865"/>
      <c r="G744" s="67"/>
      <c r="H744" s="67"/>
    </row>
    <row r="745" spans="1:8" ht="12.75" customHeight="1">
      <c r="A745" s="805"/>
      <c r="B745" s="806" t="s">
        <v>855</v>
      </c>
      <c r="C745" s="807"/>
      <c r="D745" s="807"/>
      <c r="E745" s="863"/>
      <c r="F745" s="865"/>
      <c r="G745" s="67"/>
      <c r="H745" s="67"/>
    </row>
    <row r="746" spans="1:8" ht="12.75" customHeight="1">
      <c r="A746" s="805"/>
      <c r="B746" s="809" t="s">
        <v>55</v>
      </c>
      <c r="C746" s="807"/>
      <c r="D746" s="807"/>
      <c r="E746" s="863"/>
      <c r="F746" s="865"/>
      <c r="G746" s="67"/>
      <c r="H746" s="67"/>
    </row>
    <row r="747" spans="1:8" ht="12.75" customHeight="1">
      <c r="A747" s="805"/>
      <c r="B747" s="811" t="s">
        <v>22</v>
      </c>
      <c r="C747" s="807"/>
      <c r="D747" s="807">
        <v>5000</v>
      </c>
      <c r="E747" s="863"/>
      <c r="F747" s="865"/>
      <c r="G747" s="67"/>
      <c r="H747" s="67"/>
    </row>
    <row r="748" spans="1:8" ht="12.75" customHeight="1">
      <c r="A748" s="805"/>
      <c r="B748" s="812" t="s">
        <v>36</v>
      </c>
      <c r="C748" s="807"/>
      <c r="D748" s="807"/>
      <c r="E748" s="863"/>
      <c r="F748" s="865"/>
      <c r="G748" s="67"/>
      <c r="H748" s="67"/>
    </row>
    <row r="749" spans="1:8" ht="12.75" customHeight="1">
      <c r="A749" s="805"/>
      <c r="B749" s="812" t="s">
        <v>870</v>
      </c>
      <c r="C749" s="807"/>
      <c r="D749" s="807"/>
      <c r="E749" s="863"/>
      <c r="F749" s="872"/>
      <c r="G749" s="67"/>
      <c r="H749" s="67"/>
    </row>
    <row r="750" spans="1:8" ht="12.75" customHeight="1" thickBot="1">
      <c r="A750" s="805"/>
      <c r="B750" s="826" t="s">
        <v>23</v>
      </c>
      <c r="C750" s="807"/>
      <c r="D750" s="807"/>
      <c r="E750" s="867"/>
      <c r="F750" s="873"/>
      <c r="G750" s="67"/>
      <c r="H750" s="67"/>
    </row>
    <row r="751" spans="1:8" ht="12.75" customHeight="1" thickBot="1">
      <c r="A751" s="874"/>
      <c r="B751" s="817" t="s">
        <v>15</v>
      </c>
      <c r="C751" s="818">
        <f>SUM(C745:C750)</f>
        <v>0</v>
      </c>
      <c r="D751" s="818">
        <f>SUM(D745:D750)</f>
        <v>5000</v>
      </c>
      <c r="E751" s="868"/>
      <c r="F751" s="875"/>
      <c r="G751" s="67"/>
      <c r="H751" s="67"/>
    </row>
    <row r="752" spans="1:8" ht="12.75" customHeight="1">
      <c r="A752" s="848">
        <v>3433</v>
      </c>
      <c r="B752" s="828" t="s">
        <v>440</v>
      </c>
      <c r="C752" s="803"/>
      <c r="D752" s="803"/>
      <c r="E752" s="863"/>
      <c r="F752" s="865"/>
      <c r="G752" s="67"/>
      <c r="H752" s="67"/>
    </row>
    <row r="753" spans="1:8" ht="12.75" customHeight="1">
      <c r="A753" s="805"/>
      <c r="B753" s="806" t="s">
        <v>855</v>
      </c>
      <c r="C753" s="807"/>
      <c r="D753" s="807"/>
      <c r="E753" s="863"/>
      <c r="F753" s="865"/>
      <c r="G753" s="67"/>
      <c r="H753" s="67"/>
    </row>
    <row r="754" spans="1:8" ht="12.75" customHeight="1">
      <c r="A754" s="805"/>
      <c r="B754" s="809" t="s">
        <v>55</v>
      </c>
      <c r="C754" s="807"/>
      <c r="D754" s="807"/>
      <c r="E754" s="863"/>
      <c r="F754" s="865"/>
      <c r="G754" s="67"/>
      <c r="H754" s="67"/>
    </row>
    <row r="755" spans="1:8" ht="12.75" customHeight="1">
      <c r="A755" s="805"/>
      <c r="B755" s="811" t="s">
        <v>22</v>
      </c>
      <c r="C755" s="807"/>
      <c r="D755" s="807">
        <v>3000</v>
      </c>
      <c r="E755" s="863"/>
      <c r="F755" s="865"/>
      <c r="G755" s="67"/>
      <c r="H755" s="67"/>
    </row>
    <row r="756" spans="1:8" ht="12.75" customHeight="1">
      <c r="A756" s="805"/>
      <c r="B756" s="812" t="s">
        <v>36</v>
      </c>
      <c r="C756" s="807"/>
      <c r="D756" s="807"/>
      <c r="E756" s="863"/>
      <c r="F756" s="865"/>
      <c r="G756" s="67"/>
      <c r="H756" s="67"/>
    </row>
    <row r="757" spans="1:8" ht="12.75" customHeight="1">
      <c r="A757" s="805"/>
      <c r="B757" s="812" t="s">
        <v>870</v>
      </c>
      <c r="C757" s="807"/>
      <c r="D757" s="807"/>
      <c r="E757" s="863"/>
      <c r="F757" s="872"/>
      <c r="G757" s="67"/>
      <c r="H757" s="67"/>
    </row>
    <row r="758" spans="1:8" ht="12.75" customHeight="1" thickBot="1">
      <c r="A758" s="805"/>
      <c r="B758" s="826" t="s">
        <v>23</v>
      </c>
      <c r="C758" s="807"/>
      <c r="D758" s="807"/>
      <c r="E758" s="867"/>
      <c r="F758" s="873"/>
      <c r="G758" s="67"/>
      <c r="H758" s="67"/>
    </row>
    <row r="759" spans="1:8" ht="12.75" customHeight="1" thickBot="1">
      <c r="A759" s="874"/>
      <c r="B759" s="817" t="s">
        <v>15</v>
      </c>
      <c r="C759" s="818">
        <f>SUM(C753:C758)</f>
        <v>0</v>
      </c>
      <c r="D759" s="818">
        <f>SUM(D753:D758)</f>
        <v>3000</v>
      </c>
      <c r="E759" s="868"/>
      <c r="F759" s="875"/>
      <c r="G759" s="67"/>
      <c r="H759" s="67"/>
    </row>
    <row r="760" spans="1:8" ht="12.75" customHeight="1">
      <c r="A760" s="848">
        <v>3434</v>
      </c>
      <c r="B760" s="828" t="s">
        <v>441</v>
      </c>
      <c r="C760" s="803"/>
      <c r="D760" s="803"/>
      <c r="E760" s="863"/>
      <c r="F760" s="865"/>
      <c r="G760" s="67"/>
      <c r="H760" s="67"/>
    </row>
    <row r="761" spans="1:8" ht="12.75" customHeight="1">
      <c r="A761" s="805"/>
      <c r="B761" s="806" t="s">
        <v>855</v>
      </c>
      <c r="C761" s="807"/>
      <c r="D761" s="807"/>
      <c r="E761" s="863"/>
      <c r="F761" s="865"/>
      <c r="G761" s="67"/>
      <c r="H761" s="67"/>
    </row>
    <row r="762" spans="1:8" ht="12.75" customHeight="1">
      <c r="A762" s="805"/>
      <c r="B762" s="809" t="s">
        <v>55</v>
      </c>
      <c r="C762" s="807"/>
      <c r="D762" s="807"/>
      <c r="E762" s="863"/>
      <c r="F762" s="865"/>
      <c r="G762" s="67"/>
      <c r="H762" s="67"/>
    </row>
    <row r="763" spans="1:8" ht="12.75" customHeight="1">
      <c r="A763" s="805"/>
      <c r="B763" s="811" t="s">
        <v>22</v>
      </c>
      <c r="C763" s="807"/>
      <c r="D763" s="807">
        <v>3000</v>
      </c>
      <c r="E763" s="863"/>
      <c r="F763" s="865"/>
      <c r="G763" s="67"/>
      <c r="H763" s="67"/>
    </row>
    <row r="764" spans="1:8" ht="12.75" customHeight="1">
      <c r="A764" s="805"/>
      <c r="B764" s="812" t="s">
        <v>36</v>
      </c>
      <c r="C764" s="807"/>
      <c r="D764" s="807"/>
      <c r="E764" s="863"/>
      <c r="F764" s="865"/>
      <c r="G764" s="67"/>
      <c r="H764" s="67"/>
    </row>
    <row r="765" spans="1:8" ht="12.75" customHeight="1">
      <c r="A765" s="805"/>
      <c r="B765" s="812" t="s">
        <v>870</v>
      </c>
      <c r="C765" s="807"/>
      <c r="D765" s="807"/>
      <c r="E765" s="863"/>
      <c r="F765" s="872"/>
      <c r="G765" s="67"/>
      <c r="H765" s="67"/>
    </row>
    <row r="766" spans="1:8" ht="12.75" customHeight="1" thickBot="1">
      <c r="A766" s="805"/>
      <c r="B766" s="826" t="s">
        <v>23</v>
      </c>
      <c r="C766" s="807"/>
      <c r="D766" s="807"/>
      <c r="E766" s="867"/>
      <c r="F766" s="873"/>
      <c r="G766" s="67"/>
      <c r="H766" s="67"/>
    </row>
    <row r="767" spans="1:8" ht="12.75" customHeight="1" thickBot="1">
      <c r="A767" s="874"/>
      <c r="B767" s="817" t="s">
        <v>15</v>
      </c>
      <c r="C767" s="818">
        <f>SUM(C761:C766)</f>
        <v>0</v>
      </c>
      <c r="D767" s="818">
        <f>SUM(D761:D766)</f>
        <v>3000</v>
      </c>
      <c r="E767" s="868"/>
      <c r="F767" s="875"/>
      <c r="G767" s="67"/>
      <c r="H767" s="67"/>
    </row>
    <row r="768" spans="1:8" ht="12" customHeight="1">
      <c r="A768" s="85">
        <v>3600</v>
      </c>
      <c r="B768" s="102" t="s">
        <v>937</v>
      </c>
      <c r="C768" s="88"/>
      <c r="D768" s="88"/>
      <c r="E768" s="696"/>
      <c r="F768" s="4"/>
      <c r="G768" s="67"/>
      <c r="H768" s="67"/>
    </row>
    <row r="769" spans="1:8" ht="12" customHeight="1">
      <c r="A769" s="85"/>
      <c r="B769" s="206" t="s">
        <v>588</v>
      </c>
      <c r="C769" s="88"/>
      <c r="D769" s="88"/>
      <c r="E769" s="696"/>
      <c r="F769" s="4"/>
      <c r="G769" s="67"/>
      <c r="H769" s="67"/>
    </row>
    <row r="770" spans="1:8" ht="12" customHeight="1">
      <c r="A770" s="83"/>
      <c r="B770" s="70" t="s">
        <v>855</v>
      </c>
      <c r="C770" s="76">
        <f>SUM(C11+C20+C29+C38+C57+C66+C74+C82+C99+C107+C115+C123+C140+C148+C156+C164+C197+C205+C213+C221+C229+C237+C253+C336+C344+C353+C362+C371+C380+C389+C398+C407+C416+C425+C434+C443+C452+C461+C478+C486+C494+C502+C510+C518+C526+C534+C542+C550+C558+C566+C574+C608+C616+C624+C632+C640+C648+C657+C665+C673+C47+C582)</f>
        <v>35172</v>
      </c>
      <c r="D770" s="76">
        <f>SUM(D11+D20+D29+D38+D57+D66+D74+D82+D99+D107+D115+D123+D140+D148+D156+D164+D197+D205+D213+D221+D229+D237+D253+D336+D344+D353+D362+D371+D380+D389+D398+D407+D416+D425+D434+D443+D452+D461+D478+D486+D494+D502+D510+D518+D526+D534+D542+D550+D558+D566+D574+D608+D616+D624+D632+D640+D648+D657+D665+D673+D47+D582+D189+D181)</f>
        <v>62834</v>
      </c>
      <c r="E770" s="697">
        <f aca="true" t="shared" si="0" ref="E770:E783">SUM(D770/C770)</f>
        <v>1.7864778801319232</v>
      </c>
      <c r="F770" s="5"/>
      <c r="G770" s="67"/>
      <c r="H770" s="67"/>
    </row>
    <row r="771" spans="1:8" ht="12" customHeight="1">
      <c r="A771" s="83"/>
      <c r="B771" s="10" t="s">
        <v>843</v>
      </c>
      <c r="C771" s="76">
        <f>SUM(C12+C21+C30+C39+C58+C67+C75+C83+C100+C108+C116+C124+C141+C149+C157+C165+C198+C206+C214+C222+C230+C238+C254+C337+C345+C354+C363+C372+C381+C390+C399+C408+C417+C426+C435+C444+C453+C462+C479+C487+C495+C503+C511+C519+C527+C535+C543+C551+C559+C567+C575+C609+C617+C625+C633+C641+C649+C658+C666+C674+C48+C583)</f>
        <v>14220</v>
      </c>
      <c r="D771" s="76">
        <f>SUM(D12+D21+D30+D39+D58+D67+D75+D83+D100+D108+D116+D124+D141+D149+D157+D165+D198+D206+D214+D222+D230+D238+D254+D337+D345+D354+D363+D372+D381+D390+D399+D408+D417+D426+D435+D444+D453+D462+D479+D487+D495+D503+D511+D519+D527+D535+D543+D551+D559+D567+D575+D609+D617+D625+D633+D641+D649+D658+D666+D674+D48+D583+D190+D182)</f>
        <v>16855</v>
      </c>
      <c r="E771" s="697">
        <f t="shared" si="0"/>
        <v>1.1853023909985936</v>
      </c>
      <c r="F771" s="5"/>
      <c r="G771" s="67"/>
      <c r="H771" s="67"/>
    </row>
    <row r="772" spans="1:8" ht="12" customHeight="1">
      <c r="A772" s="83"/>
      <c r="B772" s="10" t="s">
        <v>48</v>
      </c>
      <c r="C772" s="76">
        <f>SUM(C13+C22+C31+C40+C59+C68+C76+C84+C101+C109+C117+C125+C142+C150+C158+C166+C199+C207+C215+C223+C231+C239+C255+C338+C346+C355+C364+C373+C382+C391+C400+C409+C418+C427+C436+C445+C454+C463+C480+C488+C496+C504+C512+C520+C528+C536+C544+C552+C560+C568+C576+C610+C618+C626+C634+C642+C650+C659+C667+C675+C321+C329+C272+C280+C683+C92+C49+C247+C288+C296+C304+C191+C592+C600+C715)</f>
        <v>3226145</v>
      </c>
      <c r="D772" s="76">
        <f>SUM(D13+D22+D31+D40+D59+D68+D76+D84+D101+D109+D117+D125+D142+D150+D158+D166+D199+D207+D215+D223+D231+D239+D255+D338+D346+D355+D364+D373+D382+D391+D400+D409+D418+D427+D436+D445+D454+D463+D480+D488+D496+D504+D512+D520+D528+D536+D544+D552+D560+D568+D576+D610+D618+D626+D634+D642+D650+D659+D667+D675+D321+D329+D272+D280+D683+D92+D49+D247+D288+D296+D304+D191+D592+D600+D715+D472+D723+D731+D739+D747+D755+D763+D312+D133+D263+D174+D691+D699+D707+D183)</f>
        <v>2778343</v>
      </c>
      <c r="E772" s="697">
        <f t="shared" si="0"/>
        <v>0.8611959474853114</v>
      </c>
      <c r="F772" s="2"/>
      <c r="G772" s="67"/>
      <c r="H772" s="67"/>
    </row>
    <row r="773" spans="1:8" ht="12" customHeight="1">
      <c r="A773" s="83"/>
      <c r="B773" s="10" t="s">
        <v>36</v>
      </c>
      <c r="C773" s="76">
        <f>SUM(C14+C23+C32+C41+C60+C69+C77+C85+C102+C110+C118+C126+C143+C151+C159+C167+C200+C208+C216+C224+C232+C240+C256+C339+C347+C356+C365+C374+C383+C392+C401+C410+C419+C428+C437+C446+C455+C464+C481+C489+C497+C505+C513+C521+C529+C537+C545+C553+C561+C569+C577+C611+C619+C627+C635+C643+C651+C660+C668+C676)</f>
        <v>170362</v>
      </c>
      <c r="D773" s="76">
        <f>SUM(D14+D23+D32+D41+D60+D69+D77+D85+D102+D110+D118+D126+D143+D151+D159+D167+D200+D208+D216+D224+D232+D240+D256+D339+D347+D356+D365+D374+D383+D392+D401+D410+D419+D428+D437+D446+D455+D464+D481+D489+D497+D505+D513+D521+D529+D537+D545+D553+D561+D569+D577+D611+D619+D627+D635+D643+D651+D660+D668+D676+D585+D192)</f>
        <v>153000</v>
      </c>
      <c r="E773" s="697">
        <f t="shared" si="0"/>
        <v>0.8980876016952137</v>
      </c>
      <c r="F773" s="5"/>
      <c r="G773" s="67"/>
      <c r="H773" s="67"/>
    </row>
    <row r="774" spans="1:8" ht="12" customHeight="1">
      <c r="A774" s="83"/>
      <c r="B774" s="7" t="s">
        <v>870</v>
      </c>
      <c r="C774" s="71">
        <f>SUM(C15+C24+C33+C42+C61+C70+C78+C86+C103+C111+C119+C127+C144+C152+C160+C168+C201+C209+C217+C225+C233+C241+C257+C340+C348+C357+C366+C375+C384+C393+C402+C411+C420+C429+C438+C447+C456+C465+C482+C490+C498+C506+C514+C522+C530+C538+C546+C554+C562+C570+C578+C612+C620+C628+C636+C644+C652+C661+C669+C677)</f>
        <v>3500</v>
      </c>
      <c r="D774" s="71">
        <f>SUM(D15+D24+D33+D42+D61+D70+D78+D86+D103+D111+D119+D127+D144+D152+D160+D168+D201+D209+D217+D225+D233+D241+D257+D340+D348+D357+D366+D375+D384+D393+D402+D411+D420+D429+D438+D447+D456+D465+D482+D490+D498+D506+D514+D522+D530+D538+D546+D554+D562+D570+D578+D612+D620+D628+D636+D644+D652+D661+D669+D677)</f>
        <v>3500</v>
      </c>
      <c r="E774" s="697">
        <f t="shared" si="0"/>
        <v>1</v>
      </c>
      <c r="F774" s="5"/>
      <c r="G774" s="67"/>
      <c r="H774" s="67"/>
    </row>
    <row r="775" spans="1:8" ht="12" customHeight="1" thickBot="1">
      <c r="A775" s="83"/>
      <c r="B775" s="456" t="s">
        <v>209</v>
      </c>
      <c r="C775" s="111">
        <f>SUM(C349+C358+C367+C376+C385+C394+C403+C412+C421+C430+C439+C448+C457+C466)</f>
        <v>172860</v>
      </c>
      <c r="D775" s="111">
        <f>SUM(D349+D358+D367+D376+D385+D394+D403+D412+D421+D430+D439+D448+D457+D466)</f>
        <v>101664</v>
      </c>
      <c r="E775" s="860">
        <f t="shared" si="0"/>
        <v>0.5881291218326969</v>
      </c>
      <c r="F775" s="30"/>
      <c r="G775" s="67"/>
      <c r="H775" s="67"/>
    </row>
    <row r="776" spans="1:8" ht="12" customHeight="1" thickBot="1">
      <c r="A776" s="83"/>
      <c r="B776" s="163" t="s">
        <v>533</v>
      </c>
      <c r="C776" s="283">
        <f>SUM(C770:C775)</f>
        <v>3622259</v>
      </c>
      <c r="D776" s="283">
        <f>SUM(D770:D775)</f>
        <v>3116196</v>
      </c>
      <c r="E776" s="859">
        <f t="shared" si="0"/>
        <v>0.8602907743482727</v>
      </c>
      <c r="F776" s="30"/>
      <c r="G776" s="67"/>
      <c r="H776" s="67"/>
    </row>
    <row r="777" spans="1:8" ht="12" customHeight="1">
      <c r="A777" s="83"/>
      <c r="B777" s="262" t="s">
        <v>589</v>
      </c>
      <c r="C777" s="76"/>
      <c r="D777" s="76"/>
      <c r="E777" s="696"/>
      <c r="F777" s="4"/>
      <c r="G777" s="67"/>
      <c r="H777" s="67"/>
    </row>
    <row r="778" spans="1:8" ht="12" customHeight="1">
      <c r="A778" s="83"/>
      <c r="B778" s="10" t="s">
        <v>832</v>
      </c>
      <c r="C778" s="76"/>
      <c r="D778" s="76"/>
      <c r="E778" s="696"/>
      <c r="F778" s="5"/>
      <c r="G778" s="67"/>
      <c r="H778" s="67"/>
    </row>
    <row r="779" spans="1:8" ht="12" customHeight="1">
      <c r="A779" s="83"/>
      <c r="B779" s="10" t="s">
        <v>833</v>
      </c>
      <c r="C779" s="71"/>
      <c r="D779" s="71"/>
      <c r="E779" s="696"/>
      <c r="F779" s="5"/>
      <c r="G779" s="67"/>
      <c r="H779" s="67"/>
    </row>
    <row r="780" spans="1:8" ht="12" customHeight="1" thickBot="1">
      <c r="A780" s="83"/>
      <c r="B780" s="268" t="s">
        <v>834</v>
      </c>
      <c r="C780" s="172">
        <f>SUM(C64)</f>
        <v>500000</v>
      </c>
      <c r="D780" s="172">
        <f>SUM(D64)</f>
        <v>700000</v>
      </c>
      <c r="E780" s="860">
        <f t="shared" si="0"/>
        <v>1.4</v>
      </c>
      <c r="F780" s="30"/>
      <c r="G780" s="67"/>
      <c r="H780" s="67"/>
    </row>
    <row r="781" spans="1:8" ht="12" customHeight="1" thickBot="1">
      <c r="A781" s="83"/>
      <c r="B781" s="163" t="s">
        <v>563</v>
      </c>
      <c r="C781" s="283">
        <f>SUM(C778:C780)</f>
        <v>500000</v>
      </c>
      <c r="D781" s="283">
        <f>SUM(D778:D780)</f>
        <v>700000</v>
      </c>
      <c r="E781" s="859">
        <f t="shared" si="0"/>
        <v>1.4</v>
      </c>
      <c r="F781" s="30"/>
      <c r="G781" s="67"/>
      <c r="H781" s="67"/>
    </row>
    <row r="782" spans="1:8" ht="12" customHeight="1" thickBot="1">
      <c r="A782" s="83"/>
      <c r="B782" s="227" t="s">
        <v>985</v>
      </c>
      <c r="C782" s="111"/>
      <c r="D782" s="111"/>
      <c r="E782" s="859"/>
      <c r="F782" s="30"/>
      <c r="G782" s="67"/>
      <c r="H782" s="67"/>
    </row>
    <row r="783" spans="1:8" ht="12" customHeight="1" thickBot="1">
      <c r="A783" s="79"/>
      <c r="B783" s="56" t="s">
        <v>15</v>
      </c>
      <c r="C783" s="81">
        <f>SUM(C781+C776)</f>
        <v>4122259</v>
      </c>
      <c r="D783" s="81">
        <f>SUM(D781+D776)</f>
        <v>3816196</v>
      </c>
      <c r="E783" s="861">
        <f t="shared" si="0"/>
        <v>0.9257535734654228</v>
      </c>
      <c r="F783" s="184"/>
      <c r="G783" s="67"/>
      <c r="H783" s="67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  <row r="806" ht="12.75">
      <c r="F806"/>
    </row>
    <row r="807" ht="12.75">
      <c r="F807"/>
    </row>
    <row r="808" ht="12.75">
      <c r="F808"/>
    </row>
    <row r="809" ht="12.75">
      <c r="F809"/>
    </row>
    <row r="810" ht="12.75">
      <c r="F810"/>
    </row>
    <row r="811" ht="12.75">
      <c r="F811"/>
    </row>
    <row r="812" ht="12.75">
      <c r="F812"/>
    </row>
    <row r="813" ht="12.75">
      <c r="F813"/>
    </row>
  </sheetData>
  <mergeCells count="4">
    <mergeCell ref="A1:G1"/>
    <mergeCell ref="A2:G2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32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5" max="255" man="1"/>
    <brk id="154" max="255" man="1"/>
    <brk id="203" max="255" man="1"/>
    <brk id="251" max="255" man="1"/>
    <brk id="300" max="255" man="1"/>
    <brk id="351" max="255" man="1"/>
    <brk id="396" max="255" man="1"/>
    <brk id="441" max="255" man="1"/>
    <brk id="492" max="255" man="1"/>
    <brk id="540" max="255" man="1"/>
    <brk id="588" max="255" man="1"/>
    <brk id="638" max="255" man="1"/>
    <brk id="687" max="255" man="1"/>
    <brk id="7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showZeros="0" zoomScale="95" zoomScaleNormal="95" workbookViewId="0" topLeftCell="A40">
      <selection activeCell="B62" sqref="B62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4" width="14.875" style="13" customWidth="1"/>
    <col min="5" max="5" width="8.625" style="13" customWidth="1"/>
    <col min="6" max="6" width="50.875" style="12" customWidth="1"/>
    <col min="7" max="16384" width="9.125" style="12" customWidth="1"/>
  </cols>
  <sheetData>
    <row r="1" spans="1:7" ht="12.75" customHeight="1">
      <c r="A1" s="1134" t="s">
        <v>51</v>
      </c>
      <c r="B1" s="1130"/>
      <c r="C1" s="1130"/>
      <c r="D1" s="1130"/>
      <c r="E1" s="1130"/>
      <c r="F1" s="1130"/>
      <c r="G1" s="205"/>
    </row>
    <row r="2" spans="1:7" ht="12.75" customHeight="1">
      <c r="A2" s="1129" t="s">
        <v>702</v>
      </c>
      <c r="B2" s="1130"/>
      <c r="C2" s="1130"/>
      <c r="D2" s="1130"/>
      <c r="E2" s="1130"/>
      <c r="F2" s="1130"/>
      <c r="G2" s="147"/>
    </row>
    <row r="3" spans="3:6" ht="12" customHeight="1">
      <c r="C3" s="162"/>
      <c r="D3" s="162"/>
      <c r="E3" s="162"/>
      <c r="F3" s="202" t="s">
        <v>1017</v>
      </c>
    </row>
    <row r="4" spans="1:6" ht="12.75" customHeight="1">
      <c r="A4" s="114"/>
      <c r="B4" s="115"/>
      <c r="C4" s="200" t="s">
        <v>888</v>
      </c>
      <c r="D4" s="1121" t="s">
        <v>534</v>
      </c>
      <c r="E4" s="1121" t="s">
        <v>760</v>
      </c>
      <c r="F4" s="229" t="s">
        <v>940</v>
      </c>
    </row>
    <row r="5" spans="1:6" ht="12.75">
      <c r="A5" s="116" t="s">
        <v>17</v>
      </c>
      <c r="B5" s="228" t="s">
        <v>938</v>
      </c>
      <c r="C5" s="15" t="s">
        <v>587</v>
      </c>
      <c r="D5" s="1106"/>
      <c r="E5" s="1132"/>
      <c r="F5" s="117" t="s">
        <v>941</v>
      </c>
    </row>
    <row r="6" spans="1:6" ht="13.5" thickBot="1">
      <c r="A6" s="118"/>
      <c r="B6" s="119"/>
      <c r="C6" s="15"/>
      <c r="D6" s="1107"/>
      <c r="E6" s="1133"/>
      <c r="F6" s="121"/>
    </row>
    <row r="7" spans="1:6" ht="15" customHeight="1">
      <c r="A7" s="1073" t="s">
        <v>971</v>
      </c>
      <c r="B7" s="1074" t="s">
        <v>972</v>
      </c>
      <c r="C7" s="1075" t="s">
        <v>973</v>
      </c>
      <c r="D7" s="1075" t="s">
        <v>974</v>
      </c>
      <c r="E7" s="1076" t="s">
        <v>975</v>
      </c>
      <c r="F7" s="1077" t="s">
        <v>476</v>
      </c>
    </row>
    <row r="8" spans="1:6" ht="12.75" customHeight="1">
      <c r="A8" s="299"/>
      <c r="B8" s="222" t="s">
        <v>950</v>
      </c>
      <c r="C8" s="3"/>
      <c r="D8" s="3"/>
      <c r="E8" s="3"/>
      <c r="F8" s="57"/>
    </row>
    <row r="9" spans="1:6" ht="12.75" customHeight="1" thickBot="1">
      <c r="A9" s="69">
        <v>3911</v>
      </c>
      <c r="B9" s="57" t="s">
        <v>1031</v>
      </c>
      <c r="C9" s="223">
        <v>10000</v>
      </c>
      <c r="D9" s="223">
        <v>12000</v>
      </c>
      <c r="E9" s="695">
        <f>SUM(D9/C9)</f>
        <v>1.2</v>
      </c>
      <c r="F9" s="59"/>
    </row>
    <row r="10" spans="1:6" ht="12.75" customHeight="1" thickBot="1">
      <c r="A10" s="141">
        <v>3910</v>
      </c>
      <c r="B10" s="62" t="s">
        <v>1009</v>
      </c>
      <c r="C10" s="9">
        <f>SUM(C9:C9)</f>
        <v>10000</v>
      </c>
      <c r="D10" s="9">
        <f>SUM(D9:D9)</f>
        <v>12000</v>
      </c>
      <c r="E10" s="562">
        <f>SUM(D10/C10)</f>
        <v>1.2</v>
      </c>
      <c r="F10" s="59"/>
    </row>
    <row r="11" spans="1:6" s="17" customFormat="1" ht="12.75" customHeight="1">
      <c r="A11" s="15"/>
      <c r="B11" s="64" t="s">
        <v>884</v>
      </c>
      <c r="C11" s="35"/>
      <c r="D11" s="35"/>
      <c r="E11" s="150"/>
      <c r="F11" s="64"/>
    </row>
    <row r="12" spans="1:6" s="17" customFormat="1" ht="12.75" customHeight="1">
      <c r="A12" s="69">
        <v>3921</v>
      </c>
      <c r="B12" s="57" t="s">
        <v>1029</v>
      </c>
      <c r="C12" s="36">
        <v>6000</v>
      </c>
      <c r="D12" s="36">
        <v>6000</v>
      </c>
      <c r="E12" s="150">
        <f aca="true" t="shared" si="0" ref="E12:E17">SUM(D12/C12)</f>
        <v>1</v>
      </c>
      <c r="F12" s="69" t="s">
        <v>1021</v>
      </c>
    </row>
    <row r="13" spans="1:6" s="17" customFormat="1" ht="12.75" customHeight="1">
      <c r="A13" s="69">
        <v>3922</v>
      </c>
      <c r="B13" s="57" t="s">
        <v>1030</v>
      </c>
      <c r="C13" s="36">
        <v>5000</v>
      </c>
      <c r="D13" s="36">
        <v>5000</v>
      </c>
      <c r="E13" s="150">
        <f t="shared" si="0"/>
        <v>1</v>
      </c>
      <c r="F13" s="69" t="s">
        <v>1021</v>
      </c>
    </row>
    <row r="14" spans="1:6" s="17" customFormat="1" ht="12.75" customHeight="1">
      <c r="A14" s="69">
        <v>3923</v>
      </c>
      <c r="B14" s="57" t="s">
        <v>1012</v>
      </c>
      <c r="C14" s="36">
        <v>50000</v>
      </c>
      <c r="D14" s="36"/>
      <c r="E14" s="150">
        <f t="shared" si="0"/>
        <v>0</v>
      </c>
      <c r="F14" s="213" t="s">
        <v>761</v>
      </c>
    </row>
    <row r="15" spans="1:6" s="17" customFormat="1" ht="12.75" customHeight="1">
      <c r="A15" s="69">
        <v>3924</v>
      </c>
      <c r="B15" s="57" t="s">
        <v>91</v>
      </c>
      <c r="C15" s="36">
        <v>3696</v>
      </c>
      <c r="D15" s="36"/>
      <c r="E15" s="150">
        <f t="shared" si="0"/>
        <v>0</v>
      </c>
      <c r="F15" s="69"/>
    </row>
    <row r="16" spans="1:6" s="17" customFormat="1" ht="12.75" customHeight="1" thickBot="1">
      <c r="A16" s="69">
        <v>3925</v>
      </c>
      <c r="B16" s="57" t="s">
        <v>370</v>
      </c>
      <c r="C16" s="36">
        <v>265000</v>
      </c>
      <c r="D16" s="36">
        <v>300300</v>
      </c>
      <c r="E16" s="695">
        <f t="shared" si="0"/>
        <v>1.1332075471698113</v>
      </c>
      <c r="F16" s="499"/>
    </row>
    <row r="17" spans="1:6" s="17" customFormat="1" ht="12.75" customHeight="1" thickBot="1">
      <c r="A17" s="141">
        <v>3920</v>
      </c>
      <c r="B17" s="62" t="s">
        <v>1009</v>
      </c>
      <c r="C17" s="9">
        <f>SUM(C12:C16)</f>
        <v>329696</v>
      </c>
      <c r="D17" s="9">
        <f>SUM(D12:D16)</f>
        <v>311300</v>
      </c>
      <c r="E17" s="562">
        <f t="shared" si="0"/>
        <v>0.9442031447151316</v>
      </c>
      <c r="F17" s="224"/>
    </row>
    <row r="18" spans="1:6" s="17" customFormat="1" ht="12.75" customHeight="1">
      <c r="A18" s="15"/>
      <c r="B18" s="64" t="s">
        <v>886</v>
      </c>
      <c r="C18" s="177"/>
      <c r="D18" s="177"/>
      <c r="E18" s="150"/>
      <c r="F18" s="64"/>
    </row>
    <row r="19" spans="1:6" s="17" customFormat="1" ht="12.75" customHeight="1">
      <c r="A19" s="159">
        <v>3931</v>
      </c>
      <c r="B19" s="225" t="s">
        <v>963</v>
      </c>
      <c r="C19" s="156">
        <v>5000</v>
      </c>
      <c r="D19" s="156">
        <v>5000</v>
      </c>
      <c r="E19" s="150">
        <f>SUM(D19/C19)</f>
        <v>1</v>
      </c>
      <c r="F19" s="225"/>
    </row>
    <row r="20" spans="1:6" s="17" customFormat="1" ht="12.75" customHeight="1" thickBot="1">
      <c r="A20" s="159">
        <v>3932</v>
      </c>
      <c r="B20" s="225" t="s">
        <v>1032</v>
      </c>
      <c r="C20" s="178">
        <v>11000</v>
      </c>
      <c r="D20" s="178">
        <v>11000</v>
      </c>
      <c r="E20" s="695">
        <f>SUM(D20/C20)</f>
        <v>1</v>
      </c>
      <c r="F20" s="500"/>
    </row>
    <row r="21" spans="1:6" s="17" customFormat="1" ht="12.75" customHeight="1" thickBot="1">
      <c r="A21" s="141">
        <v>3930</v>
      </c>
      <c r="B21" s="62" t="s">
        <v>1009</v>
      </c>
      <c r="C21" s="9">
        <f>SUM(C19:C20)</f>
        <v>16000</v>
      </c>
      <c r="D21" s="9">
        <f>SUM(D19:D20)</f>
        <v>16000</v>
      </c>
      <c r="E21" s="563">
        <f>SUM(D21/C21)</f>
        <v>1</v>
      </c>
      <c r="F21" s="226"/>
    </row>
    <row r="22" spans="1:6" ht="12.75" customHeight="1">
      <c r="A22" s="15"/>
      <c r="B22" s="64" t="s">
        <v>939</v>
      </c>
      <c r="C22" s="3"/>
      <c r="D22" s="3"/>
      <c r="E22" s="150"/>
      <c r="F22" s="227"/>
    </row>
    <row r="23" spans="1:6" ht="12.75" customHeight="1">
      <c r="A23" s="69">
        <v>3941</v>
      </c>
      <c r="B23" s="57" t="s">
        <v>41</v>
      </c>
      <c r="C23" s="36">
        <v>262196</v>
      </c>
      <c r="D23" s="36">
        <v>268800</v>
      </c>
      <c r="E23" s="150">
        <f>SUM(D23/C23)</f>
        <v>1.0251872644891609</v>
      </c>
      <c r="F23" s="225"/>
    </row>
    <row r="24" spans="1:6" ht="12.75" customHeight="1" thickBot="1">
      <c r="A24" s="69">
        <v>3942</v>
      </c>
      <c r="B24" s="57" t="s">
        <v>852</v>
      </c>
      <c r="C24" s="36">
        <v>197000</v>
      </c>
      <c r="D24" s="36">
        <v>197000</v>
      </c>
      <c r="E24" s="695">
        <f>SUM(D24/C24)</f>
        <v>1</v>
      </c>
      <c r="F24" s="57"/>
    </row>
    <row r="25" spans="1:6" s="17" customFormat="1" ht="12.75" customHeight="1" thickBot="1">
      <c r="A25" s="141">
        <v>3940</v>
      </c>
      <c r="B25" s="62" t="s">
        <v>1005</v>
      </c>
      <c r="C25" s="9">
        <f>SUM(C23:C24)</f>
        <v>459196</v>
      </c>
      <c r="D25" s="9">
        <f>SUM(D23:D24)</f>
        <v>465800</v>
      </c>
      <c r="E25" s="563">
        <f>SUM(D25/C25)</f>
        <v>1.014381658376815</v>
      </c>
      <c r="F25" s="62"/>
    </row>
    <row r="26" spans="1:6" s="17" customFormat="1" ht="12.75" customHeight="1">
      <c r="A26" s="848"/>
      <c r="B26" s="849" t="s">
        <v>234</v>
      </c>
      <c r="C26" s="850"/>
      <c r="D26" s="850"/>
      <c r="E26" s="851"/>
      <c r="F26" s="849"/>
    </row>
    <row r="27" spans="1:6" ht="12.75" customHeight="1">
      <c r="A27" s="805">
        <v>3951</v>
      </c>
      <c r="B27" s="823" t="s">
        <v>826</v>
      </c>
      <c r="C27" s="825">
        <v>2500</v>
      </c>
      <c r="D27" s="825"/>
      <c r="E27" s="851">
        <f aca="true" t="shared" si="1" ref="E27:E32">SUM(D27/C27)</f>
        <v>0</v>
      </c>
      <c r="F27" s="805"/>
    </row>
    <row r="28" spans="1:6" ht="12.75" customHeight="1">
      <c r="A28" s="805">
        <v>3952</v>
      </c>
      <c r="B28" s="823" t="s">
        <v>976</v>
      </c>
      <c r="C28" s="825">
        <v>500</v>
      </c>
      <c r="D28" s="825"/>
      <c r="E28" s="851">
        <f t="shared" si="1"/>
        <v>0</v>
      </c>
      <c r="F28" s="823"/>
    </row>
    <row r="29" spans="1:6" ht="12.75" customHeight="1">
      <c r="A29" s="805">
        <v>3953</v>
      </c>
      <c r="B29" s="823" t="s">
        <v>827</v>
      </c>
      <c r="C29" s="825">
        <v>5000</v>
      </c>
      <c r="D29" s="825"/>
      <c r="E29" s="851">
        <f t="shared" si="1"/>
        <v>0</v>
      </c>
      <c r="F29" s="823"/>
    </row>
    <row r="30" spans="1:6" ht="12.75" customHeight="1">
      <c r="A30" s="805">
        <v>3954</v>
      </c>
      <c r="B30" s="823" t="s">
        <v>828</v>
      </c>
      <c r="C30" s="825">
        <v>5000</v>
      </c>
      <c r="D30" s="825"/>
      <c r="E30" s="851">
        <f t="shared" si="1"/>
        <v>0</v>
      </c>
      <c r="F30" s="823"/>
    </row>
    <row r="31" spans="1:6" ht="12.75" customHeight="1">
      <c r="A31" s="805">
        <v>3955</v>
      </c>
      <c r="B31" s="823" t="s">
        <v>917</v>
      </c>
      <c r="C31" s="825">
        <v>3000</v>
      </c>
      <c r="D31" s="825"/>
      <c r="E31" s="851">
        <f t="shared" si="1"/>
        <v>0</v>
      </c>
      <c r="F31" s="823"/>
    </row>
    <row r="32" spans="1:6" ht="12.75" customHeight="1">
      <c r="A32" s="805">
        <v>3956</v>
      </c>
      <c r="B32" s="823" t="s">
        <v>107</v>
      </c>
      <c r="C32" s="825">
        <v>3000</v>
      </c>
      <c r="D32" s="825"/>
      <c r="E32" s="851">
        <f t="shared" si="1"/>
        <v>0</v>
      </c>
      <c r="F32" s="823"/>
    </row>
    <row r="33" spans="1:6" ht="12.75" customHeight="1" thickBot="1">
      <c r="A33" s="805">
        <v>3597</v>
      </c>
      <c r="B33" s="823" t="s">
        <v>426</v>
      </c>
      <c r="C33" s="825"/>
      <c r="D33" s="825">
        <v>1500</v>
      </c>
      <c r="E33" s="852"/>
      <c r="F33" s="823"/>
    </row>
    <row r="34" spans="1:6" s="17" customFormat="1" ht="12.75" customHeight="1" thickBot="1">
      <c r="A34" s="853">
        <v>3950</v>
      </c>
      <c r="B34" s="854" t="s">
        <v>951</v>
      </c>
      <c r="C34" s="855">
        <f>SUM(C27:C32)</f>
        <v>19000</v>
      </c>
      <c r="D34" s="855">
        <f>SUM(D33)</f>
        <v>1500</v>
      </c>
      <c r="E34" s="819">
        <f>SUM(D34/C34)</f>
        <v>0.07894736842105263</v>
      </c>
      <c r="F34" s="854"/>
    </row>
    <row r="35" spans="1:6" s="17" customFormat="1" ht="12.75" customHeight="1">
      <c r="A35" s="68"/>
      <c r="B35" s="64" t="s">
        <v>959</v>
      </c>
      <c r="C35" s="177"/>
      <c r="D35" s="177"/>
      <c r="E35" s="150"/>
      <c r="F35" s="52"/>
    </row>
    <row r="36" spans="1:6" s="17" customFormat="1" ht="12.75" customHeight="1" thickBot="1">
      <c r="A36" s="805">
        <v>3961</v>
      </c>
      <c r="B36" s="823" t="s">
        <v>960</v>
      </c>
      <c r="C36" s="850"/>
      <c r="D36" s="825">
        <v>92900</v>
      </c>
      <c r="E36" s="852"/>
      <c r="F36" s="841"/>
    </row>
    <row r="37" spans="1:6" s="17" customFormat="1" ht="12.75" customHeight="1" thickBot="1">
      <c r="A37" s="844">
        <v>3960</v>
      </c>
      <c r="B37" s="845" t="s">
        <v>951</v>
      </c>
      <c r="C37" s="846"/>
      <c r="D37" s="846">
        <f>SUM(D36)</f>
        <v>92900</v>
      </c>
      <c r="E37" s="847"/>
      <c r="F37" s="845"/>
    </row>
    <row r="38" spans="1:6" s="17" customFormat="1" ht="12.75" customHeight="1">
      <c r="A38" s="68"/>
      <c r="B38" s="64" t="s">
        <v>900</v>
      </c>
      <c r="C38" s="177"/>
      <c r="D38" s="177"/>
      <c r="E38" s="150"/>
      <c r="F38" s="52"/>
    </row>
    <row r="39" spans="1:6" s="17" customFormat="1" ht="12.75" customHeight="1">
      <c r="A39" s="805">
        <v>3971</v>
      </c>
      <c r="B39" s="856" t="s">
        <v>850</v>
      </c>
      <c r="C39" s="825">
        <v>32770</v>
      </c>
      <c r="D39" s="825">
        <v>5462</v>
      </c>
      <c r="E39" s="851">
        <f>SUM(D39/C39)</f>
        <v>0.16667683857186452</v>
      </c>
      <c r="F39" s="823"/>
    </row>
    <row r="40" spans="1:6" s="17" customFormat="1" ht="12.75" customHeight="1" thickBot="1">
      <c r="A40" s="805">
        <v>3972</v>
      </c>
      <c r="B40" s="856" t="s">
        <v>887</v>
      </c>
      <c r="C40" s="825"/>
      <c r="D40" s="825">
        <v>18500</v>
      </c>
      <c r="E40" s="852"/>
      <c r="F40" s="69" t="s">
        <v>1021</v>
      </c>
    </row>
    <row r="41" spans="1:6" s="17" customFormat="1" ht="12.75" customHeight="1" thickBot="1">
      <c r="A41" s="141">
        <v>3970</v>
      </c>
      <c r="B41" s="62" t="s">
        <v>951</v>
      </c>
      <c r="C41" s="9">
        <f>SUM(C39:C39)</f>
        <v>32770</v>
      </c>
      <c r="D41" s="9">
        <f>SUM(D39:D40)</f>
        <v>23962</v>
      </c>
      <c r="E41" s="563">
        <f>SUM(D41/C41)</f>
        <v>0.7312175770521818</v>
      </c>
      <c r="F41" s="62"/>
    </row>
    <row r="42" spans="1:6" s="17" customFormat="1" ht="12.75" customHeight="1">
      <c r="A42" s="68"/>
      <c r="B42" s="52" t="s">
        <v>902</v>
      </c>
      <c r="C42" s="177"/>
      <c r="D42" s="177"/>
      <c r="E42" s="150"/>
      <c r="F42" s="52"/>
    </row>
    <row r="43" spans="1:6" s="17" customFormat="1" ht="12.75" customHeight="1">
      <c r="A43" s="805">
        <v>3989</v>
      </c>
      <c r="B43" s="823" t="s">
        <v>245</v>
      </c>
      <c r="C43" s="850"/>
      <c r="D43" s="825">
        <v>6000</v>
      </c>
      <c r="E43" s="851"/>
      <c r="F43" s="225"/>
    </row>
    <row r="44" spans="1:6" s="17" customFormat="1" ht="12.75" customHeight="1">
      <c r="A44" s="159">
        <v>3990</v>
      </c>
      <c r="B44" s="225" t="s">
        <v>73</v>
      </c>
      <c r="C44" s="156">
        <v>1052</v>
      </c>
      <c r="D44" s="156">
        <v>1052</v>
      </c>
      <c r="E44" s="150">
        <f aca="true" t="shared" si="2" ref="E44:E55">SUM(D44/C44)</f>
        <v>1</v>
      </c>
      <c r="F44" s="225"/>
    </row>
    <row r="45" spans="1:6" s="17" customFormat="1" ht="12.75" customHeight="1">
      <c r="A45" s="159">
        <v>3991</v>
      </c>
      <c r="B45" s="225" t="s">
        <v>222</v>
      </c>
      <c r="C45" s="156">
        <v>4212</v>
      </c>
      <c r="D45" s="156">
        <v>4212</v>
      </c>
      <c r="E45" s="150">
        <f t="shared" si="2"/>
        <v>1</v>
      </c>
      <c r="F45" s="225"/>
    </row>
    <row r="46" spans="1:6" s="17" customFormat="1" ht="12.75" customHeight="1">
      <c r="A46" s="159">
        <v>3992</v>
      </c>
      <c r="B46" s="225" t="s">
        <v>74</v>
      </c>
      <c r="C46" s="156">
        <v>1272</v>
      </c>
      <c r="D46" s="156">
        <v>1272</v>
      </c>
      <c r="E46" s="150">
        <f t="shared" si="2"/>
        <v>1</v>
      </c>
      <c r="F46" s="225"/>
    </row>
    <row r="47" spans="1:6" s="17" customFormat="1" ht="12.75" customHeight="1">
      <c r="A47" s="159">
        <v>3993</v>
      </c>
      <c r="B47" s="225" t="s">
        <v>75</v>
      </c>
      <c r="C47" s="156">
        <v>1142</v>
      </c>
      <c r="D47" s="156">
        <v>1142</v>
      </c>
      <c r="E47" s="150">
        <f t="shared" si="2"/>
        <v>1</v>
      </c>
      <c r="F47" s="225"/>
    </row>
    <row r="48" spans="1:6" s="17" customFormat="1" ht="12.75" customHeight="1">
      <c r="A48" s="159">
        <v>3994</v>
      </c>
      <c r="B48" s="225" t="s">
        <v>819</v>
      </c>
      <c r="C48" s="156">
        <v>952</v>
      </c>
      <c r="D48" s="156">
        <v>952</v>
      </c>
      <c r="E48" s="150">
        <f t="shared" si="2"/>
        <v>1</v>
      </c>
      <c r="F48" s="225"/>
    </row>
    <row r="49" spans="1:6" s="17" customFormat="1" ht="12.75" customHeight="1">
      <c r="A49" s="159">
        <v>3995</v>
      </c>
      <c r="B49" s="225" t="s">
        <v>820</v>
      </c>
      <c r="C49" s="156">
        <v>992</v>
      </c>
      <c r="D49" s="156">
        <v>992</v>
      </c>
      <c r="E49" s="150">
        <f t="shared" si="2"/>
        <v>1</v>
      </c>
      <c r="F49" s="225"/>
    </row>
    <row r="50" spans="1:6" s="17" customFormat="1" ht="12.75" customHeight="1">
      <c r="A50" s="159">
        <v>3996</v>
      </c>
      <c r="B50" s="225" t="s">
        <v>821</v>
      </c>
      <c r="C50" s="156">
        <v>992</v>
      </c>
      <c r="D50" s="156">
        <v>992</v>
      </c>
      <c r="E50" s="150">
        <f t="shared" si="2"/>
        <v>1</v>
      </c>
      <c r="F50" s="225"/>
    </row>
    <row r="51" spans="1:6" s="17" customFormat="1" ht="12.75" customHeight="1">
      <c r="A51" s="237">
        <v>3997</v>
      </c>
      <c r="B51" s="291" t="s">
        <v>822</v>
      </c>
      <c r="C51" s="166">
        <v>942</v>
      </c>
      <c r="D51" s="166">
        <v>942</v>
      </c>
      <c r="E51" s="771">
        <f t="shared" si="2"/>
        <v>1</v>
      </c>
      <c r="F51" s="291"/>
    </row>
    <row r="52" spans="1:6" s="17" customFormat="1" ht="12.75" customHeight="1">
      <c r="A52" s="159">
        <v>3998</v>
      </c>
      <c r="B52" s="225" t="s">
        <v>823</v>
      </c>
      <c r="C52" s="156">
        <v>932</v>
      </c>
      <c r="D52" s="156">
        <v>932</v>
      </c>
      <c r="E52" s="150">
        <f t="shared" si="2"/>
        <v>1</v>
      </c>
      <c r="F52" s="225"/>
    </row>
    <row r="53" spans="1:6" s="17" customFormat="1" ht="12.75" customHeight="1" thickBot="1">
      <c r="A53" s="290">
        <v>3999</v>
      </c>
      <c r="B53" s="225" t="s">
        <v>824</v>
      </c>
      <c r="C53" s="178">
        <v>1032</v>
      </c>
      <c r="D53" s="178">
        <v>1032</v>
      </c>
      <c r="E53" s="695">
        <f t="shared" si="2"/>
        <v>1</v>
      </c>
      <c r="F53" s="225"/>
    </row>
    <row r="54" spans="1:6" s="17" customFormat="1" ht="12.75" customHeight="1" thickBot="1">
      <c r="A54" s="141"/>
      <c r="B54" s="62" t="s">
        <v>951</v>
      </c>
      <c r="C54" s="9">
        <f>SUM(C44:C53)</f>
        <v>13520</v>
      </c>
      <c r="D54" s="9">
        <f>SUM(D43:D53)</f>
        <v>19520</v>
      </c>
      <c r="E54" s="563">
        <f t="shared" si="2"/>
        <v>1.4437869822485208</v>
      </c>
      <c r="F54" s="62"/>
    </row>
    <row r="55" spans="1:6" s="17" customFormat="1" ht="12.75" customHeight="1" thickBot="1">
      <c r="A55" s="141">
        <v>3900</v>
      </c>
      <c r="B55" s="62" t="s">
        <v>942</v>
      </c>
      <c r="C55" s="9">
        <f>C34+C25+C17+C10+C21+C37+C41+C54</f>
        <v>880182</v>
      </c>
      <c r="D55" s="9">
        <f>D34+D25+D17+D10+D21+D37+D41+D54</f>
        <v>942982</v>
      </c>
      <c r="E55" s="563">
        <f t="shared" si="2"/>
        <v>1.0713488801179756</v>
      </c>
      <c r="F55" s="62"/>
    </row>
    <row r="56" spans="1:6" s="17" customFormat="1" ht="12.75" customHeight="1">
      <c r="A56" s="85"/>
      <c r="B56" s="217" t="s">
        <v>996</v>
      </c>
      <c r="C56" s="156"/>
      <c r="D56" s="156"/>
      <c r="E56" s="150"/>
      <c r="F56" s="64"/>
    </row>
    <row r="57" spans="1:6" s="17" customFormat="1" ht="12.75" customHeight="1">
      <c r="A57" s="85"/>
      <c r="B57" s="36" t="s">
        <v>843</v>
      </c>
      <c r="C57" s="156"/>
      <c r="D57" s="156"/>
      <c r="E57" s="150"/>
      <c r="F57" s="64"/>
    </row>
    <row r="58" spans="1:6" s="17" customFormat="1" ht="12.75" customHeight="1">
      <c r="A58" s="85"/>
      <c r="B58" s="217" t="s">
        <v>48</v>
      </c>
      <c r="C58" s="156"/>
      <c r="D58" s="156"/>
      <c r="E58" s="150"/>
      <c r="F58" s="64"/>
    </row>
    <row r="59" spans="1:6" s="17" customFormat="1" ht="12.75" customHeight="1">
      <c r="A59" s="83"/>
      <c r="B59" s="36" t="s">
        <v>36</v>
      </c>
      <c r="C59" s="36">
        <f>SUM(C55)</f>
        <v>880182</v>
      </c>
      <c r="D59" s="36">
        <f>SUM(D55)</f>
        <v>942982</v>
      </c>
      <c r="E59" s="150">
        <f>SUM(D59/C59)</f>
        <v>1.0713488801179756</v>
      </c>
      <c r="F59" s="64"/>
    </row>
    <row r="60" spans="1:6" s="17" customFormat="1" ht="12.75" customHeight="1">
      <c r="A60" s="83"/>
      <c r="B60" s="239" t="s">
        <v>870</v>
      </c>
      <c r="C60" s="36"/>
      <c r="D60" s="36"/>
      <c r="E60" s="150"/>
      <c r="F60" s="64"/>
    </row>
    <row r="61" spans="1:6" s="17" customFormat="1" ht="12.75" customHeight="1">
      <c r="A61" s="140"/>
      <c r="B61" s="282" t="s">
        <v>533</v>
      </c>
      <c r="C61" s="168">
        <f>SUM(C57:C60)</f>
        <v>880182</v>
      </c>
      <c r="D61" s="168">
        <f>SUM(D57:D60)</f>
        <v>942982</v>
      </c>
      <c r="E61" s="771">
        <f>SUM(D61/C61)</f>
        <v>1.0713488801179756</v>
      </c>
      <c r="F61" s="75"/>
    </row>
    <row r="62" spans="1:6" ht="12.75" customHeight="1">
      <c r="A62" s="66"/>
      <c r="B62" s="67"/>
      <c r="C62" s="27"/>
      <c r="D62" s="27"/>
      <c r="E62" s="27"/>
      <c r="F62" s="67"/>
    </row>
    <row r="63" ht="12.75" customHeight="1">
      <c r="A63" s="123"/>
    </row>
  </sheetData>
  <mergeCells count="4">
    <mergeCell ref="D4:D6"/>
    <mergeCell ref="E4:E6"/>
    <mergeCell ref="A2:F2"/>
    <mergeCell ref="A1:F1"/>
  </mergeCells>
  <printOptions horizontalCentered="1"/>
  <pageMargins left="0" right="0" top="0.3937007874015748" bottom="0.1968503937007874" header="0.5905511811023623" footer="0"/>
  <pageSetup firstPageNumber="48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93"/>
  <sheetViews>
    <sheetView showZeros="0" tabSelected="1" workbookViewId="0" topLeftCell="A1">
      <selection activeCell="D37" sqref="D37"/>
    </sheetView>
  </sheetViews>
  <sheetFormatPr defaultColWidth="9.00390625" defaultRowHeight="12.75" customHeight="1"/>
  <cols>
    <col min="1" max="1" width="5.75390625" style="66" customWidth="1"/>
    <col min="2" max="2" width="66.125" style="67" customWidth="1"/>
    <col min="3" max="4" width="12.125" style="112" customWidth="1"/>
    <col min="5" max="5" width="9.375" style="112" customWidth="1"/>
    <col min="6" max="6" width="57.625" style="67" customWidth="1"/>
    <col min="7" max="16384" width="9.125" style="67" customWidth="1"/>
  </cols>
  <sheetData>
    <row r="1" spans="1:6" s="21" customFormat="1" ht="12.75" customHeight="1">
      <c r="A1" s="1137" t="s">
        <v>943</v>
      </c>
      <c r="B1" s="1130"/>
      <c r="C1" s="1130"/>
      <c r="D1" s="1130"/>
      <c r="E1" s="1130"/>
      <c r="F1" s="1130"/>
    </row>
    <row r="2" spans="1:6" s="21" customFormat="1" ht="12.75" customHeight="1">
      <c r="A2" s="1129" t="s">
        <v>704</v>
      </c>
      <c r="B2" s="1130"/>
      <c r="C2" s="1130"/>
      <c r="D2" s="1130"/>
      <c r="E2" s="1130"/>
      <c r="F2" s="1130"/>
    </row>
    <row r="3" spans="1:6" s="21" customFormat="1" ht="12.75" customHeight="1">
      <c r="A3" s="147"/>
      <c r="B3" s="147"/>
      <c r="C3" s="1135"/>
      <c r="D3" s="1135"/>
      <c r="E3" s="1135"/>
      <c r="F3" s="1136"/>
    </row>
    <row r="4" spans="3:6" ht="10.5" customHeight="1">
      <c r="C4" s="149"/>
      <c r="D4" s="149"/>
      <c r="E4" s="149"/>
      <c r="F4" s="198" t="s">
        <v>1017</v>
      </c>
    </row>
    <row r="5" spans="1:6" ht="12.75" customHeight="1">
      <c r="A5" s="50"/>
      <c r="B5" s="124"/>
      <c r="C5" s="200" t="s">
        <v>888</v>
      </c>
      <c r="D5" s="1121" t="s">
        <v>534</v>
      </c>
      <c r="E5" s="1121" t="s">
        <v>758</v>
      </c>
      <c r="F5" s="182"/>
    </row>
    <row r="6" spans="1:6" ht="12" customHeight="1">
      <c r="A6" s="85" t="s">
        <v>17</v>
      </c>
      <c r="B6" s="125" t="s">
        <v>938</v>
      </c>
      <c r="C6" s="15" t="s">
        <v>587</v>
      </c>
      <c r="D6" s="1106"/>
      <c r="E6" s="1138"/>
      <c r="F6" s="3" t="s">
        <v>940</v>
      </c>
    </row>
    <row r="7" spans="1:6" ht="12.75" customHeight="1" thickBot="1">
      <c r="A7" s="231"/>
      <c r="B7" s="126"/>
      <c r="C7" s="15"/>
      <c r="D7" s="1107"/>
      <c r="E7" s="1139"/>
      <c r="F7" s="51" t="s">
        <v>941</v>
      </c>
    </row>
    <row r="8" spans="1:6" ht="12.75" customHeight="1">
      <c r="A8" s="93" t="s">
        <v>971</v>
      </c>
      <c r="B8" s="127" t="s">
        <v>972</v>
      </c>
      <c r="C8" s="199" t="s">
        <v>973</v>
      </c>
      <c r="D8" s="199" t="s">
        <v>974</v>
      </c>
      <c r="E8" s="199" t="s">
        <v>975</v>
      </c>
      <c r="F8" s="194" t="s">
        <v>476</v>
      </c>
    </row>
    <row r="9" spans="1:6" ht="16.5" customHeight="1">
      <c r="A9" s="22"/>
      <c r="B9" s="296" t="s">
        <v>93</v>
      </c>
      <c r="C9" s="5"/>
      <c r="D9" s="5"/>
      <c r="E9" s="5"/>
      <c r="F9" s="208"/>
    </row>
    <row r="10" spans="1:6" ht="12">
      <c r="A10" s="85"/>
      <c r="B10" s="128" t="s">
        <v>863</v>
      </c>
      <c r="C10" s="82"/>
      <c r="D10" s="82"/>
      <c r="E10" s="82"/>
      <c r="F10" s="57"/>
    </row>
    <row r="11" spans="1:6" ht="12">
      <c r="A11" s="69">
        <v>4011</v>
      </c>
      <c r="B11" s="129" t="s">
        <v>1019</v>
      </c>
      <c r="C11" s="77">
        <v>91473</v>
      </c>
      <c r="D11" s="77"/>
      <c r="E11" s="77"/>
      <c r="F11" s="57"/>
    </row>
    <row r="12" spans="1:6" ht="12">
      <c r="A12" s="842">
        <v>4014</v>
      </c>
      <c r="B12" s="893" t="s">
        <v>444</v>
      </c>
      <c r="C12" s="894"/>
      <c r="D12" s="894">
        <v>30000</v>
      </c>
      <c r="E12" s="902"/>
      <c r="F12" s="843"/>
    </row>
    <row r="13" spans="1:6" ht="12">
      <c r="A13" s="842">
        <v>4015</v>
      </c>
      <c r="B13" s="893" t="s">
        <v>445</v>
      </c>
      <c r="C13" s="894"/>
      <c r="D13" s="894">
        <v>30000</v>
      </c>
      <c r="E13" s="902"/>
      <c r="F13" s="843"/>
    </row>
    <row r="14" spans="1:6" s="63" customFormat="1" ht="12">
      <c r="A14" s="22">
        <v>4010</v>
      </c>
      <c r="B14" s="23" t="s">
        <v>1005</v>
      </c>
      <c r="C14" s="131">
        <f>SUM(C11:C11)</f>
        <v>91473</v>
      </c>
      <c r="D14" s="131">
        <f>SUM(D11:D13)</f>
        <v>60000</v>
      </c>
      <c r="E14" s="904">
        <f aca="true" t="shared" si="0" ref="E14:E75">SUM(D14/C14)</f>
        <v>0.6559312584041193</v>
      </c>
      <c r="F14" s="195"/>
    </row>
    <row r="15" spans="1:6" s="63" customFormat="1" ht="12">
      <c r="A15" s="15"/>
      <c r="B15" s="78" t="s">
        <v>825</v>
      </c>
      <c r="C15" s="216"/>
      <c r="D15" s="216"/>
      <c r="E15" s="902"/>
      <c r="F15" s="64"/>
    </row>
    <row r="16" spans="1:6" s="63" customFormat="1" ht="12">
      <c r="A16" s="83">
        <v>4021</v>
      </c>
      <c r="B16" s="213" t="s">
        <v>889</v>
      </c>
      <c r="C16" s="214">
        <v>10000</v>
      </c>
      <c r="D16" s="214"/>
      <c r="E16" s="902">
        <f t="shared" si="0"/>
        <v>0</v>
      </c>
      <c r="F16" s="225"/>
    </row>
    <row r="17" spans="1:6" s="63" customFormat="1" ht="12">
      <c r="A17" s="22">
        <v>4020</v>
      </c>
      <c r="B17" s="232" t="s">
        <v>1005</v>
      </c>
      <c r="C17" s="131">
        <f>SUM(C16:C16)</f>
        <v>10000</v>
      </c>
      <c r="D17" s="131">
        <f>SUM(D16:D16)</f>
        <v>0</v>
      </c>
      <c r="E17" s="903">
        <f t="shared" si="0"/>
        <v>0</v>
      </c>
      <c r="F17" s="105"/>
    </row>
    <row r="18" spans="1:6" s="63" customFormat="1" ht="12">
      <c r="A18" s="15"/>
      <c r="B18" s="26" t="s">
        <v>884</v>
      </c>
      <c r="C18" s="156"/>
      <c r="D18" s="156"/>
      <c r="E18" s="902"/>
      <c r="F18" s="69"/>
    </row>
    <row r="19" spans="1:6" s="63" customFormat="1" ht="12">
      <c r="A19" s="69">
        <v>4033</v>
      </c>
      <c r="B19" s="129" t="s">
        <v>26</v>
      </c>
      <c r="C19" s="156">
        <v>5000</v>
      </c>
      <c r="D19" s="156">
        <v>10000</v>
      </c>
      <c r="E19" s="905">
        <f t="shared" si="0"/>
        <v>2</v>
      </c>
      <c r="F19" s="213" t="s">
        <v>761</v>
      </c>
    </row>
    <row r="20" spans="1:6" s="63" customFormat="1" ht="12.75">
      <c r="A20" s="69">
        <v>4034</v>
      </c>
      <c r="B20" s="129" t="s">
        <v>49</v>
      </c>
      <c r="C20" s="156">
        <v>40000</v>
      </c>
      <c r="D20" s="156"/>
      <c r="E20" s="902">
        <f t="shared" si="0"/>
        <v>0</v>
      </c>
      <c r="F20" s="120"/>
    </row>
    <row r="21" spans="1:6" s="63" customFormat="1" ht="12">
      <c r="A21" s="22">
        <v>4030</v>
      </c>
      <c r="B21" s="23" t="s">
        <v>1005</v>
      </c>
      <c r="C21" s="45">
        <f>SUM(C19:C20)</f>
        <v>45000</v>
      </c>
      <c r="D21" s="45">
        <f>SUM(D19:D20)</f>
        <v>10000</v>
      </c>
      <c r="E21" s="904">
        <f t="shared" si="0"/>
        <v>0.2222222222222222</v>
      </c>
      <c r="F21" s="196"/>
    </row>
    <row r="22" spans="1:6" s="63" customFormat="1" ht="12.75">
      <c r="A22" s="15"/>
      <c r="B22" s="233" t="s">
        <v>874</v>
      </c>
      <c r="C22" s="179"/>
      <c r="D22" s="179"/>
      <c r="E22" s="902"/>
      <c r="F22" s="64"/>
    </row>
    <row r="23" spans="1:6" s="63" customFormat="1" ht="12">
      <c r="A23" s="159">
        <v>4111</v>
      </c>
      <c r="B23" s="234" t="s">
        <v>894</v>
      </c>
      <c r="C23" s="156">
        <v>578494</v>
      </c>
      <c r="D23" s="156">
        <v>172000</v>
      </c>
      <c r="E23" s="905">
        <f t="shared" si="0"/>
        <v>0.2973237406092371</v>
      </c>
      <c r="F23" s="225"/>
    </row>
    <row r="24" spans="1:6" s="63" customFormat="1" ht="12">
      <c r="A24" s="159">
        <v>4112</v>
      </c>
      <c r="B24" s="234" t="s">
        <v>890</v>
      </c>
      <c r="C24" s="156">
        <v>202000</v>
      </c>
      <c r="D24" s="156">
        <v>415000</v>
      </c>
      <c r="E24" s="905">
        <f t="shared" si="0"/>
        <v>2.0544554455445545</v>
      </c>
      <c r="F24" s="225"/>
    </row>
    <row r="25" spans="1:6" s="63" customFormat="1" ht="12">
      <c r="A25" s="159">
        <v>4113</v>
      </c>
      <c r="B25" s="234" t="s">
        <v>891</v>
      </c>
      <c r="C25" s="156">
        <v>75900</v>
      </c>
      <c r="D25" s="156"/>
      <c r="E25" s="902">
        <f t="shared" si="0"/>
        <v>0</v>
      </c>
      <c r="F25" s="225"/>
    </row>
    <row r="26" spans="1:6" s="63" customFormat="1" ht="12">
      <c r="A26" s="159">
        <v>4114</v>
      </c>
      <c r="B26" s="234" t="s">
        <v>892</v>
      </c>
      <c r="C26" s="156">
        <v>131897</v>
      </c>
      <c r="D26" s="156"/>
      <c r="E26" s="902">
        <f t="shared" si="0"/>
        <v>0</v>
      </c>
      <c r="F26" s="225"/>
    </row>
    <row r="27" spans="1:6" s="63" customFormat="1" ht="12">
      <c r="A27" s="159">
        <v>4115</v>
      </c>
      <c r="B27" s="234" t="s">
        <v>893</v>
      </c>
      <c r="C27" s="156">
        <v>248920</v>
      </c>
      <c r="D27" s="156">
        <v>153000</v>
      </c>
      <c r="E27" s="905">
        <f t="shared" si="0"/>
        <v>0.614655310943275</v>
      </c>
      <c r="F27" s="225"/>
    </row>
    <row r="28" spans="1:6" s="63" customFormat="1" ht="12">
      <c r="A28" s="159">
        <v>4116</v>
      </c>
      <c r="B28" s="234" t="s">
        <v>92</v>
      </c>
      <c r="C28" s="156">
        <v>94500</v>
      </c>
      <c r="D28" s="156"/>
      <c r="E28" s="902">
        <f t="shared" si="0"/>
        <v>0</v>
      </c>
      <c r="F28" s="225"/>
    </row>
    <row r="29" spans="1:6" s="63" customFormat="1" ht="12">
      <c r="A29" s="159">
        <v>4117</v>
      </c>
      <c r="B29" s="234" t="s">
        <v>240</v>
      </c>
      <c r="C29" s="156"/>
      <c r="D29" s="156">
        <v>140000</v>
      </c>
      <c r="E29" s="902"/>
      <c r="F29" s="225"/>
    </row>
    <row r="30" spans="1:6" s="63" customFormat="1" ht="12">
      <c r="A30" s="159">
        <v>4118</v>
      </c>
      <c r="B30" s="234" t="s">
        <v>242</v>
      </c>
      <c r="C30" s="156"/>
      <c r="D30" s="156">
        <v>70000</v>
      </c>
      <c r="E30" s="902"/>
      <c r="F30" s="225"/>
    </row>
    <row r="31" spans="1:6" s="63" customFormat="1" ht="12">
      <c r="A31" s="159">
        <v>4119</v>
      </c>
      <c r="B31" s="234" t="s">
        <v>243</v>
      </c>
      <c r="C31" s="156"/>
      <c r="D31" s="156">
        <v>100000</v>
      </c>
      <c r="E31" s="902"/>
      <c r="F31" s="225"/>
    </row>
    <row r="32" spans="1:6" s="63" customFormat="1" ht="12">
      <c r="A32" s="159">
        <v>4120</v>
      </c>
      <c r="B32" s="234" t="s">
        <v>244</v>
      </c>
      <c r="C32" s="156"/>
      <c r="D32" s="156">
        <v>110000</v>
      </c>
      <c r="E32" s="902"/>
      <c r="F32" s="225"/>
    </row>
    <row r="33" spans="1:6" s="63" customFormat="1" ht="12">
      <c r="A33" s="159"/>
      <c r="B33" s="480" t="s">
        <v>765</v>
      </c>
      <c r="C33" s="156"/>
      <c r="D33" s="156"/>
      <c r="E33" s="902"/>
      <c r="F33" s="64"/>
    </row>
    <row r="34" spans="1:6" s="49" customFormat="1" ht="12">
      <c r="A34" s="69">
        <v>4121</v>
      </c>
      <c r="B34" s="201" t="s">
        <v>895</v>
      </c>
      <c r="C34" s="77">
        <v>50000</v>
      </c>
      <c r="D34" s="77">
        <v>25000</v>
      </c>
      <c r="E34" s="905">
        <f t="shared" si="0"/>
        <v>0.5</v>
      </c>
      <c r="F34" s="225"/>
    </row>
    <row r="35" spans="1:6" s="49" customFormat="1" ht="12">
      <c r="A35" s="69">
        <v>4122</v>
      </c>
      <c r="B35" s="148" t="s">
        <v>1034</v>
      </c>
      <c r="C35" s="156">
        <v>70000</v>
      </c>
      <c r="D35" s="156">
        <v>90000</v>
      </c>
      <c r="E35" s="905">
        <f t="shared" si="0"/>
        <v>1.2857142857142858</v>
      </c>
      <c r="F35" s="57"/>
    </row>
    <row r="36" spans="1:6" s="49" customFormat="1" ht="12">
      <c r="A36" s="805">
        <v>4123</v>
      </c>
      <c r="B36" s="896" t="s">
        <v>764</v>
      </c>
      <c r="C36" s="825"/>
      <c r="D36" s="825">
        <v>1028319</v>
      </c>
      <c r="E36" s="902"/>
      <c r="F36" s="57"/>
    </row>
    <row r="37" spans="1:6" s="49" customFormat="1" ht="12">
      <c r="A37" s="74"/>
      <c r="B37" s="895" t="s">
        <v>944</v>
      </c>
      <c r="C37" s="271">
        <f>SUM(C23:C35)</f>
        <v>1451711</v>
      </c>
      <c r="D37" s="271">
        <f>SUM(D23:D36)</f>
        <v>2303319</v>
      </c>
      <c r="E37" s="907">
        <f t="shared" si="0"/>
        <v>1.586623646166489</v>
      </c>
      <c r="F37" s="70"/>
    </row>
    <row r="38" spans="1:6" s="49" customFormat="1" ht="12">
      <c r="A38" s="69">
        <v>4131</v>
      </c>
      <c r="B38" s="201" t="s">
        <v>29</v>
      </c>
      <c r="C38" s="156">
        <v>45000</v>
      </c>
      <c r="D38" s="156">
        <v>50000</v>
      </c>
      <c r="E38" s="905">
        <f t="shared" si="0"/>
        <v>1.1111111111111112</v>
      </c>
      <c r="F38" s="225"/>
    </row>
    <row r="39" spans="1:6" s="49" customFormat="1" ht="12" customHeight="1">
      <c r="A39" s="69">
        <v>4132</v>
      </c>
      <c r="B39" s="201" t="s">
        <v>878</v>
      </c>
      <c r="C39" s="156">
        <v>30000</v>
      </c>
      <c r="D39" s="156">
        <v>30000</v>
      </c>
      <c r="E39" s="905">
        <f t="shared" si="0"/>
        <v>1</v>
      </c>
      <c r="F39" s="225"/>
    </row>
    <row r="40" spans="1:6" s="49" customFormat="1" ht="12.75" customHeight="1">
      <c r="A40" s="69">
        <v>4133</v>
      </c>
      <c r="B40" s="201" t="s">
        <v>30</v>
      </c>
      <c r="C40" s="156">
        <v>150000</v>
      </c>
      <c r="D40" s="156">
        <v>200000</v>
      </c>
      <c r="E40" s="905">
        <f t="shared" si="0"/>
        <v>1.3333333333333333</v>
      </c>
      <c r="F40" s="57"/>
    </row>
    <row r="41" spans="1:6" s="49" customFormat="1" ht="12">
      <c r="A41" s="69">
        <v>4134</v>
      </c>
      <c r="B41" s="201" t="s">
        <v>952</v>
      </c>
      <c r="C41" s="156">
        <v>150000</v>
      </c>
      <c r="D41" s="156">
        <v>150000</v>
      </c>
      <c r="E41" s="905">
        <f t="shared" si="0"/>
        <v>1</v>
      </c>
      <c r="F41" s="213" t="s">
        <v>761</v>
      </c>
    </row>
    <row r="42" spans="1:6" s="49" customFormat="1" ht="12">
      <c r="A42" s="69">
        <v>4135</v>
      </c>
      <c r="B42" s="201" t="s">
        <v>31</v>
      </c>
      <c r="C42" s="156">
        <v>95000</v>
      </c>
      <c r="D42" s="156"/>
      <c r="E42" s="905">
        <f t="shared" si="0"/>
        <v>0</v>
      </c>
      <c r="F42" s="213" t="s">
        <v>968</v>
      </c>
    </row>
    <row r="43" spans="1:6" s="49" customFormat="1" ht="12">
      <c r="A43" s="69">
        <v>4137</v>
      </c>
      <c r="B43" s="201" t="s">
        <v>236</v>
      </c>
      <c r="C43" s="156">
        <v>149771</v>
      </c>
      <c r="D43" s="156">
        <v>176000</v>
      </c>
      <c r="E43" s="905">
        <f t="shared" si="0"/>
        <v>1.1751273611046198</v>
      </c>
      <c r="F43" s="69"/>
    </row>
    <row r="44" spans="1:6" s="49" customFormat="1" ht="12">
      <c r="A44" s="22">
        <v>4100</v>
      </c>
      <c r="B44" s="23" t="s">
        <v>1005</v>
      </c>
      <c r="C44" s="45">
        <f>SUM(C37:C43)</f>
        <v>2071482</v>
      </c>
      <c r="D44" s="45">
        <f>SUM(D37:D43)</f>
        <v>2909319</v>
      </c>
      <c r="E44" s="904">
        <f t="shared" si="0"/>
        <v>1.4044626021370208</v>
      </c>
      <c r="F44" s="208"/>
    </row>
    <row r="45" spans="1:6" s="49" customFormat="1" ht="12">
      <c r="A45" s="50"/>
      <c r="B45" s="24" t="s">
        <v>886</v>
      </c>
      <c r="C45" s="156"/>
      <c r="D45" s="156"/>
      <c r="E45" s="902"/>
      <c r="F45" s="57"/>
    </row>
    <row r="46" spans="1:6" s="49" customFormat="1" ht="12">
      <c r="A46" s="159">
        <v>4211</v>
      </c>
      <c r="B46" s="215" t="s">
        <v>896</v>
      </c>
      <c r="C46" s="156">
        <v>700</v>
      </c>
      <c r="D46" s="156"/>
      <c r="E46" s="902">
        <f t="shared" si="0"/>
        <v>0</v>
      </c>
      <c r="F46" s="57"/>
    </row>
    <row r="47" spans="1:6" s="49" customFormat="1" ht="12">
      <c r="A47" s="159">
        <v>4213</v>
      </c>
      <c r="B47" s="215" t="s">
        <v>898</v>
      </c>
      <c r="C47" s="156">
        <v>5500</v>
      </c>
      <c r="D47" s="156"/>
      <c r="E47" s="902">
        <f t="shared" si="0"/>
        <v>0</v>
      </c>
      <c r="F47" s="57"/>
    </row>
    <row r="48" spans="1:6" s="49" customFormat="1" ht="12">
      <c r="A48" s="237">
        <v>4215</v>
      </c>
      <c r="B48" s="897" t="s">
        <v>457</v>
      </c>
      <c r="C48" s="166"/>
      <c r="D48" s="166"/>
      <c r="E48" s="908"/>
      <c r="F48" s="70"/>
    </row>
    <row r="49" spans="1:6" s="49" customFormat="1" ht="12">
      <c r="A49" s="159">
        <v>4217</v>
      </c>
      <c r="B49" s="909" t="s">
        <v>456</v>
      </c>
      <c r="C49" s="470"/>
      <c r="D49" s="470"/>
      <c r="E49" s="910"/>
      <c r="F49" s="96"/>
    </row>
    <row r="50" spans="1:6" s="49" customFormat="1" ht="12">
      <c r="A50" s="159">
        <v>4219</v>
      </c>
      <c r="B50" s="215" t="s">
        <v>899</v>
      </c>
      <c r="C50" s="156">
        <v>7500</v>
      </c>
      <c r="D50" s="156"/>
      <c r="E50" s="902">
        <f t="shared" si="0"/>
        <v>0</v>
      </c>
      <c r="F50" s="57"/>
    </row>
    <row r="51" spans="1:6" s="49" customFormat="1" ht="12">
      <c r="A51" s="159">
        <v>4221</v>
      </c>
      <c r="B51" s="215" t="s">
        <v>897</v>
      </c>
      <c r="C51" s="156">
        <v>950</v>
      </c>
      <c r="D51" s="156"/>
      <c r="E51" s="902">
        <f t="shared" si="0"/>
        <v>0</v>
      </c>
      <c r="F51" s="57"/>
    </row>
    <row r="52" spans="1:6" s="49" customFormat="1" ht="12">
      <c r="A52" s="159">
        <v>4223</v>
      </c>
      <c r="B52" s="215" t="s">
        <v>904</v>
      </c>
      <c r="C52" s="156">
        <v>240</v>
      </c>
      <c r="D52" s="156"/>
      <c r="E52" s="902">
        <f t="shared" si="0"/>
        <v>0</v>
      </c>
      <c r="F52" s="57"/>
    </row>
    <row r="53" spans="1:6" s="49" customFormat="1" ht="12">
      <c r="A53" s="159">
        <v>4225</v>
      </c>
      <c r="B53" s="215" t="s">
        <v>905</v>
      </c>
      <c r="C53" s="156">
        <v>450</v>
      </c>
      <c r="D53" s="156"/>
      <c r="E53" s="902">
        <f t="shared" si="0"/>
        <v>0</v>
      </c>
      <c r="F53" s="57"/>
    </row>
    <row r="54" spans="1:6" s="49" customFormat="1" ht="12">
      <c r="A54" s="159">
        <v>4227</v>
      </c>
      <c r="B54" s="215" t="s">
        <v>906</v>
      </c>
      <c r="C54" s="156">
        <v>3800</v>
      </c>
      <c r="D54" s="156"/>
      <c r="E54" s="902">
        <f t="shared" si="0"/>
        <v>0</v>
      </c>
      <c r="F54" s="57"/>
    </row>
    <row r="55" spans="1:6" s="49" customFormat="1" ht="12">
      <c r="A55" s="159">
        <v>4231</v>
      </c>
      <c r="B55" s="215" t="s">
        <v>907</v>
      </c>
      <c r="C55" s="156">
        <v>13790</v>
      </c>
      <c r="D55" s="156"/>
      <c r="E55" s="902">
        <f t="shared" si="0"/>
        <v>0</v>
      </c>
      <c r="F55" s="57"/>
    </row>
    <row r="56" spans="1:6" s="49" customFormat="1" ht="12">
      <c r="A56" s="159">
        <v>4235</v>
      </c>
      <c r="B56" s="215" t="s">
        <v>908</v>
      </c>
      <c r="C56" s="156"/>
      <c r="D56" s="156"/>
      <c r="E56" s="902"/>
      <c r="F56" s="57"/>
    </row>
    <row r="57" spans="1:6" s="49" customFormat="1" ht="12">
      <c r="A57" s="159">
        <v>4237</v>
      </c>
      <c r="B57" s="215" t="s">
        <v>911</v>
      </c>
      <c r="C57" s="156">
        <v>6300</v>
      </c>
      <c r="D57" s="156"/>
      <c r="E57" s="902">
        <f t="shared" si="0"/>
        <v>0</v>
      </c>
      <c r="F57" s="57"/>
    </row>
    <row r="58" spans="1:6" s="49" customFormat="1" ht="12">
      <c r="A58" s="159">
        <v>4239</v>
      </c>
      <c r="B58" s="215" t="s">
        <v>909</v>
      </c>
      <c r="C58" s="156">
        <v>6300</v>
      </c>
      <c r="D58" s="156"/>
      <c r="E58" s="902">
        <f t="shared" si="0"/>
        <v>0</v>
      </c>
      <c r="F58" s="57"/>
    </row>
    <row r="59" spans="1:6" s="49" customFormat="1" ht="12">
      <c r="A59" s="159">
        <v>4241</v>
      </c>
      <c r="B59" s="215" t="s">
        <v>910</v>
      </c>
      <c r="C59" s="156">
        <v>2300</v>
      </c>
      <c r="D59" s="156"/>
      <c r="E59" s="902">
        <f t="shared" si="0"/>
        <v>0</v>
      </c>
      <c r="F59" s="57"/>
    </row>
    <row r="60" spans="1:6" s="49" customFormat="1" ht="12">
      <c r="A60" s="159">
        <v>4243</v>
      </c>
      <c r="B60" s="215" t="s">
        <v>912</v>
      </c>
      <c r="C60" s="156">
        <v>5500</v>
      </c>
      <c r="D60" s="156"/>
      <c r="E60" s="902">
        <f t="shared" si="0"/>
        <v>0</v>
      </c>
      <c r="F60" s="57"/>
    </row>
    <row r="61" spans="1:6" s="49" customFormat="1" ht="12">
      <c r="A61" s="159">
        <v>4251</v>
      </c>
      <c r="B61" s="215" t="s">
        <v>913</v>
      </c>
      <c r="C61" s="156">
        <v>1550</v>
      </c>
      <c r="D61" s="156"/>
      <c r="E61" s="902">
        <f t="shared" si="0"/>
        <v>0</v>
      </c>
      <c r="F61" s="57"/>
    </row>
    <row r="62" spans="1:6" s="49" customFormat="1" ht="12">
      <c r="A62" s="159">
        <v>4253</v>
      </c>
      <c r="B62" s="215" t="s">
        <v>914</v>
      </c>
      <c r="C62" s="156">
        <v>12700</v>
      </c>
      <c r="D62" s="156"/>
      <c r="E62" s="902">
        <f t="shared" si="0"/>
        <v>0</v>
      </c>
      <c r="F62" s="57"/>
    </row>
    <row r="63" spans="1:6" s="49" customFormat="1" ht="12">
      <c r="A63" s="159">
        <v>4255</v>
      </c>
      <c r="B63" s="215" t="s">
        <v>915</v>
      </c>
      <c r="C63" s="156">
        <v>1800</v>
      </c>
      <c r="D63" s="156"/>
      <c r="E63" s="902">
        <f t="shared" si="0"/>
        <v>0</v>
      </c>
      <c r="F63" s="57"/>
    </row>
    <row r="64" spans="1:6" s="49" customFormat="1" ht="12">
      <c r="A64" s="159">
        <v>4257</v>
      </c>
      <c r="B64" s="215" t="s">
        <v>458</v>
      </c>
      <c r="C64" s="156"/>
      <c r="D64" s="156"/>
      <c r="E64" s="902"/>
      <c r="F64" s="57"/>
    </row>
    <row r="65" spans="1:6" s="49" customFormat="1" ht="12">
      <c r="A65" s="159">
        <v>4261</v>
      </c>
      <c r="B65" s="215" t="s">
        <v>916</v>
      </c>
      <c r="C65" s="156">
        <v>4800</v>
      </c>
      <c r="D65" s="156"/>
      <c r="E65" s="902">
        <f t="shared" si="0"/>
        <v>0</v>
      </c>
      <c r="F65" s="57"/>
    </row>
    <row r="66" spans="1:6" s="49" customFormat="1" ht="12">
      <c r="A66" s="603">
        <v>4265</v>
      </c>
      <c r="B66" s="604" t="s">
        <v>381</v>
      </c>
      <c r="C66" s="156"/>
      <c r="D66" s="156">
        <v>150000</v>
      </c>
      <c r="E66" s="902"/>
      <c r="F66" s="57"/>
    </row>
    <row r="67" spans="1:6" s="900" customFormat="1" ht="12">
      <c r="A67" s="898">
        <v>4270</v>
      </c>
      <c r="B67" s="899" t="s">
        <v>766</v>
      </c>
      <c r="C67" s="812"/>
      <c r="D67" s="812">
        <v>1176000</v>
      </c>
      <c r="E67" s="902"/>
      <c r="F67" s="806"/>
    </row>
    <row r="68" spans="1:6" s="49" customFormat="1" ht="12">
      <c r="A68" s="230">
        <v>4200</v>
      </c>
      <c r="B68" s="197" t="s">
        <v>1005</v>
      </c>
      <c r="C68" s="88">
        <f>SUM(C46:C65)</f>
        <v>74180</v>
      </c>
      <c r="D68" s="88">
        <f>SUM(D46:D67)</f>
        <v>1326000</v>
      </c>
      <c r="E68" s="904">
        <f t="shared" si="0"/>
        <v>17.87543812348342</v>
      </c>
      <c r="F68" s="235"/>
    </row>
    <row r="69" spans="1:6" s="63" customFormat="1" ht="12">
      <c r="A69" s="15"/>
      <c r="B69" s="24" t="s">
        <v>368</v>
      </c>
      <c r="C69" s="156"/>
      <c r="D69" s="156"/>
      <c r="E69" s="902"/>
      <c r="F69" s="64"/>
    </row>
    <row r="70" spans="1:6" s="49" customFormat="1" ht="12">
      <c r="A70" s="69">
        <v>4310</v>
      </c>
      <c r="B70" s="129" t="s">
        <v>1000</v>
      </c>
      <c r="C70" s="156">
        <v>20000</v>
      </c>
      <c r="D70" s="156">
        <v>20000</v>
      </c>
      <c r="E70" s="905">
        <f t="shared" si="0"/>
        <v>1</v>
      </c>
      <c r="F70" s="57"/>
    </row>
    <row r="71" spans="1:6" s="49" customFormat="1" ht="12">
      <c r="A71" s="69">
        <v>4321</v>
      </c>
      <c r="B71" s="129" t="s">
        <v>230</v>
      </c>
      <c r="C71" s="156">
        <v>6600</v>
      </c>
      <c r="D71" s="156">
        <v>13085</v>
      </c>
      <c r="E71" s="905">
        <f t="shared" si="0"/>
        <v>1.9825757575757577</v>
      </c>
      <c r="F71" s="57"/>
    </row>
    <row r="72" spans="1:6" s="49" customFormat="1" ht="12">
      <c r="A72" s="69">
        <v>4322</v>
      </c>
      <c r="B72" s="129" t="s">
        <v>231</v>
      </c>
      <c r="C72" s="156">
        <v>19900</v>
      </c>
      <c r="D72" s="156">
        <v>17000</v>
      </c>
      <c r="E72" s="905">
        <f t="shared" si="0"/>
        <v>0.8542713567839196</v>
      </c>
      <c r="F72" s="57"/>
    </row>
    <row r="73" spans="1:6" s="49" customFormat="1" ht="12">
      <c r="A73" s="805">
        <v>4340</v>
      </c>
      <c r="B73" s="947" t="s">
        <v>901</v>
      </c>
      <c r="C73" s="825">
        <v>16649</v>
      </c>
      <c r="D73" s="825">
        <v>148170</v>
      </c>
      <c r="E73" s="948">
        <f t="shared" si="0"/>
        <v>8.899633611628326</v>
      </c>
      <c r="F73" s="57"/>
    </row>
    <row r="74" spans="1:6" s="49" customFormat="1" ht="12">
      <c r="A74" s="69">
        <v>4351</v>
      </c>
      <c r="B74" s="129" t="s">
        <v>459</v>
      </c>
      <c r="C74" s="156"/>
      <c r="D74" s="156">
        <v>700</v>
      </c>
      <c r="E74" s="902"/>
      <c r="F74" s="57"/>
    </row>
    <row r="75" spans="1:6" s="63" customFormat="1" ht="12">
      <c r="A75" s="208">
        <v>4300</v>
      </c>
      <c r="B75" s="23" t="s">
        <v>1005</v>
      </c>
      <c r="C75" s="167">
        <f>SUM(C70:C73)</f>
        <v>63149</v>
      </c>
      <c r="D75" s="167">
        <f>SUM(D70:D74)</f>
        <v>198955</v>
      </c>
      <c r="E75" s="904">
        <f t="shared" si="0"/>
        <v>3.150564537839079</v>
      </c>
      <c r="F75" s="105"/>
    </row>
    <row r="76" spans="1:6" s="63" customFormat="1" ht="12.75">
      <c r="A76" s="22"/>
      <c r="B76" s="295" t="s">
        <v>94</v>
      </c>
      <c r="C76" s="5"/>
      <c r="D76" s="5"/>
      <c r="E76" s="903"/>
      <c r="F76" s="208"/>
    </row>
    <row r="77" spans="1:6" s="63" customFormat="1" ht="12">
      <c r="A77" s="294"/>
      <c r="B77" s="26" t="s">
        <v>884</v>
      </c>
      <c r="C77" s="236"/>
      <c r="D77" s="236"/>
      <c r="E77" s="902"/>
      <c r="F77" s="64"/>
    </row>
    <row r="78" spans="1:6" s="63" customFormat="1" ht="12">
      <c r="A78" s="69">
        <v>4501</v>
      </c>
      <c r="B78" s="129" t="s">
        <v>999</v>
      </c>
      <c r="C78" s="156">
        <v>135000</v>
      </c>
      <c r="D78" s="156"/>
      <c r="E78" s="902">
        <f aca="true" t="shared" si="1" ref="E78:E92">SUM(D78/C78)</f>
        <v>0</v>
      </c>
      <c r="F78" s="69"/>
    </row>
    <row r="79" spans="1:6" s="63" customFormat="1" ht="12">
      <c r="A79" s="69">
        <v>4502</v>
      </c>
      <c r="B79" s="129" t="s">
        <v>241</v>
      </c>
      <c r="C79" s="156"/>
      <c r="D79" s="156"/>
      <c r="E79" s="902"/>
      <c r="F79" s="69"/>
    </row>
    <row r="80" spans="1:6" s="63" customFormat="1" ht="12">
      <c r="A80" s="23">
        <v>4500</v>
      </c>
      <c r="B80" s="23" t="s">
        <v>1005</v>
      </c>
      <c r="C80" s="167">
        <f>SUM(C78)</f>
        <v>135000</v>
      </c>
      <c r="D80" s="167">
        <f>SUM(D78:D79)</f>
        <v>0</v>
      </c>
      <c r="E80" s="903">
        <f t="shared" si="1"/>
        <v>0</v>
      </c>
      <c r="F80" s="105"/>
    </row>
    <row r="81" spans="1:6" s="63" customFormat="1" ht="12">
      <c r="A81" s="80"/>
      <c r="B81" s="261" t="s">
        <v>588</v>
      </c>
      <c r="C81" s="82"/>
      <c r="D81" s="82"/>
      <c r="E81" s="902"/>
      <c r="F81" s="64"/>
    </row>
    <row r="82" spans="1:6" s="49" customFormat="1" ht="12">
      <c r="A82" s="80"/>
      <c r="B82" s="36" t="s">
        <v>48</v>
      </c>
      <c r="C82" s="281">
        <f>SUM(C42)</f>
        <v>95000</v>
      </c>
      <c r="D82" s="281">
        <f>SUM(D42)</f>
        <v>0</v>
      </c>
      <c r="E82" s="902">
        <f t="shared" si="1"/>
        <v>0</v>
      </c>
      <c r="F82" s="57"/>
    </row>
    <row r="83" spans="1:6" ht="12" customHeight="1">
      <c r="A83" s="83"/>
      <c r="B83" s="36" t="s">
        <v>36</v>
      </c>
      <c r="C83" s="179"/>
      <c r="D83" s="179"/>
      <c r="E83" s="902"/>
      <c r="F83" s="57"/>
    </row>
    <row r="84" spans="1:6" ht="12" customHeight="1">
      <c r="A84" s="83"/>
      <c r="B84" s="236" t="s">
        <v>533</v>
      </c>
      <c r="C84" s="236">
        <f>SUM(C82:C83)</f>
        <v>95000</v>
      </c>
      <c r="D84" s="236">
        <f>SUM(D82:D83)</f>
        <v>0</v>
      </c>
      <c r="E84" s="902">
        <f t="shared" si="1"/>
        <v>0</v>
      </c>
      <c r="F84" s="57"/>
    </row>
    <row r="85" spans="1:6" ht="12" customHeight="1">
      <c r="A85" s="83"/>
      <c r="B85" s="264" t="s">
        <v>589</v>
      </c>
      <c r="C85" s="179"/>
      <c r="D85" s="179"/>
      <c r="E85" s="902"/>
      <c r="F85" s="57"/>
    </row>
    <row r="86" spans="1:6" ht="12">
      <c r="A86" s="83"/>
      <c r="B86" s="36" t="s">
        <v>832</v>
      </c>
      <c r="C86" s="156">
        <f>SUM(C14+C17+C21+C44+C68+C75)-C82-C83+C80-C19-C41-C39</f>
        <v>2210284</v>
      </c>
      <c r="D86" s="156">
        <f>SUM(D14+D17+D21+D44+D68+D75)-D82-D83+D80-D19-D41-D39</f>
        <v>4314274</v>
      </c>
      <c r="E86" s="905">
        <f t="shared" si="1"/>
        <v>1.9519093473960811</v>
      </c>
      <c r="F86" s="57"/>
    </row>
    <row r="87" spans="1:6" ht="12">
      <c r="A87" s="83"/>
      <c r="B87" s="155" t="s">
        <v>847</v>
      </c>
      <c r="C87" s="155">
        <v>333350</v>
      </c>
      <c r="D87" s="155">
        <v>425966</v>
      </c>
      <c r="E87" s="902">
        <f t="shared" si="1"/>
        <v>1.2778341082945852</v>
      </c>
      <c r="F87" s="57"/>
    </row>
    <row r="88" spans="1:6" ht="12">
      <c r="A88" s="83"/>
      <c r="B88" s="36" t="s">
        <v>833</v>
      </c>
      <c r="C88" s="155"/>
      <c r="D88" s="155"/>
      <c r="E88" s="902"/>
      <c r="F88" s="57"/>
    </row>
    <row r="89" spans="1:6" ht="12">
      <c r="A89" s="83"/>
      <c r="B89" s="36" t="s">
        <v>834</v>
      </c>
      <c r="C89" s="156">
        <f>SUM(C19+C41)</f>
        <v>155000</v>
      </c>
      <c r="D89" s="156">
        <f>SUM(D19+D41)</f>
        <v>160000</v>
      </c>
      <c r="E89" s="905">
        <f t="shared" si="1"/>
        <v>1.032258064516129</v>
      </c>
      <c r="F89" s="57"/>
    </row>
    <row r="90" spans="1:6" ht="12">
      <c r="A90" s="83"/>
      <c r="B90" s="236" t="s">
        <v>563</v>
      </c>
      <c r="C90" s="236">
        <f>SUM(C86:C89)-C87</f>
        <v>2365284</v>
      </c>
      <c r="D90" s="236">
        <f>SUM(D86:D89)-D87</f>
        <v>4474274</v>
      </c>
      <c r="E90" s="906">
        <f t="shared" si="1"/>
        <v>1.8916434559232633</v>
      </c>
      <c r="F90" s="57"/>
    </row>
    <row r="91" spans="1:6" ht="12">
      <c r="A91" s="140"/>
      <c r="B91" s="235" t="s">
        <v>848</v>
      </c>
      <c r="C91" s="166">
        <f>SUM(C39)</f>
        <v>30000</v>
      </c>
      <c r="D91" s="166">
        <f>SUM(D39)</f>
        <v>30000</v>
      </c>
      <c r="E91" s="905">
        <f t="shared" si="1"/>
        <v>1</v>
      </c>
      <c r="F91" s="70"/>
    </row>
    <row r="92" spans="1:6" ht="12" customHeight="1">
      <c r="A92" s="140"/>
      <c r="B92" s="235" t="s">
        <v>845</v>
      </c>
      <c r="C92" s="168">
        <f>SUM(C84+C90+C91)</f>
        <v>2490284</v>
      </c>
      <c r="D92" s="168">
        <f>SUM(D84+D90+D91)</f>
        <v>4504274</v>
      </c>
      <c r="E92" s="904">
        <f t="shared" si="1"/>
        <v>1.8087390835744035</v>
      </c>
      <c r="F92" s="70"/>
    </row>
    <row r="93" spans="1:5" ht="12">
      <c r="A93" s="48"/>
      <c r="C93" s="108"/>
      <c r="D93" s="108"/>
      <c r="E93" s="108"/>
    </row>
    <row r="94" ht="12"/>
  </sheetData>
  <mergeCells count="5">
    <mergeCell ref="C3:F3"/>
    <mergeCell ref="A1:F1"/>
    <mergeCell ref="A2:F2"/>
    <mergeCell ref="D5:D7"/>
    <mergeCell ref="E5:E7"/>
  </mergeCells>
  <printOptions horizontalCentered="1"/>
  <pageMargins left="0" right="0" top="0.5905511811023623" bottom="0.3937007874015748" header="0.11811023622047245" footer="0"/>
  <pageSetup firstPageNumber="50" useFirstPageNumber="1" horizontalDpi="600" verticalDpi="600" orientation="landscape" paperSize="9" scale="88" r:id="rId1"/>
  <headerFooter alignWithMargins="0">
    <oddFooter>&amp;C&amp;P. oldal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dr. Székelyhidi Lívia</cp:lastModifiedBy>
  <cp:lastPrinted>2013-01-24T17:15:21Z</cp:lastPrinted>
  <dcterms:created xsi:type="dcterms:W3CDTF">2004-02-02T11:10:51Z</dcterms:created>
  <dcterms:modified xsi:type="dcterms:W3CDTF">2013-01-25T10:28:04Z</dcterms:modified>
  <cp:category/>
  <cp:version/>
  <cp:contentType/>
  <cp:contentStatus/>
</cp:coreProperties>
</file>