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200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3">'9.mell. '!$8:$11</definedName>
    <definedName name="_xlnm.Print_Area" localSheetId="0">'1a.mell '!$A$1:$J$51</definedName>
    <definedName name="_xlnm.Print_Area" localSheetId="1">'1b.mell '!$A$1:$I$273</definedName>
    <definedName name="_xlnm.Print_Area" localSheetId="2">'1c.mell '!$A$1:$F$154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<sst xmlns="http://schemas.openxmlformats.org/spreadsheetml/2006/main" count="3209" uniqueCount="1161">
  <si>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</si>
  <si>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</si>
  <si>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</si>
  <si>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</si>
  <si>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</si>
  <si>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</si>
  <si>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</si>
  <si>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</si>
  <si>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</si>
  <si>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</si>
  <si>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</si>
  <si>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</si>
  <si>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</si>
  <si>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</si>
  <si>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</si>
  <si>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</si>
  <si>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</si>
  <si>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</si>
  <si>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</si>
  <si>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</si>
  <si>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</si>
  <si>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</si>
  <si>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</si>
  <si>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</si>
  <si>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</si>
  <si>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</si>
  <si>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</si>
  <si>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</si>
  <si>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</si>
  <si>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</si>
  <si>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</si>
  <si>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</si>
  <si>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</si>
  <si>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</si>
  <si>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</si>
  <si>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</si>
  <si>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</si>
  <si>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</si>
  <si>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</si>
  <si>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</si>
  <si>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</si>
  <si>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</si>
  <si>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</si>
  <si>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</si>
  <si>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</si>
  <si>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</si>
  <si>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</si>
  <si>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</si>
  <si>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</si>
  <si>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</si>
  <si>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</si>
  <si>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</si>
  <si>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</si>
  <si>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</si>
  <si>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</si>
  <si>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</si>
  <si>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</si>
  <si>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</si>
  <si>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</si>
  <si>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</si>
  <si>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</si>
  <si>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</si>
  <si>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</si>
  <si>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</si>
  <si>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</si>
  <si>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</si>
  <si>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</si>
  <si>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</si>
  <si>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</si>
  <si>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</si>
  <si>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</si>
  <si>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</si>
  <si>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</si>
  <si>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</si>
  <si>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</si>
  <si>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</si>
  <si>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</si>
  <si>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</si>
  <si>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</si>
  <si>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</si>
  <si>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</si>
  <si>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</si>
  <si>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</si>
  <si>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</si>
  <si>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</si>
  <si>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</si>
  <si>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</si>
  <si>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</si>
  <si>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</si>
  <si>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</si>
  <si>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</si>
  <si>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</si>
  <si>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</si>
  <si>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</si>
  <si>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</si>
  <si>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</si>
  <si>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</si>
  <si>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</si>
  <si>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</si>
  <si>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</si>
  <si>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</si>
  <si>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</si>
  <si>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</si>
  <si>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</si>
  <si>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</si>
  <si>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</si>
  <si>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</si>
  <si>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</si>
  <si>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</si>
  <si>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</si>
  <si>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</si>
  <si>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</si>
  <si>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</si>
  <si>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</si>
  <si>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</si>
  <si>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</si>
  <si>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</si>
  <si>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</si>
  <si>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</si>
  <si>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</si>
  <si>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</si>
  <si>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</si>
  <si>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</si>
  <si>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</si>
  <si>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</si>
  <si>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</si>
  <si>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</si>
  <si>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</si>
  <si>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</si>
  <si>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</si>
  <si>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</si>
  <si>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</si>
  <si>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</si>
  <si>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</si>
  <si>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</si>
  <si>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</si>
  <si>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</si>
  <si>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</si>
  <si>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</si>
  <si>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</si>
  <si>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</si>
  <si>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</si>
  <si>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</si>
  <si>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</si>
  <si>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</si>
  <si>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</si>
  <si>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</si>
  <si>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</si>
  <si>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</si>
  <si>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</si>
  <si>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</si>
  <si>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</si>
  <si>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</si>
  <si>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</si>
  <si>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</si>
  <si>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</si>
  <si>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</si>
  <si>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</si>
  <si>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</si>
  <si>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</si>
  <si>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</si>
  <si>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</si>
  <si>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</si>
  <si>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</si>
  <si>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</si>
  <si>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</si>
  <si>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</si>
  <si>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</si>
  <si>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</si>
  <si>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</si>
  <si>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</si>
  <si>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</si>
  <si>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</si>
  <si>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</si>
  <si>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</si>
  <si>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</si>
  <si>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</si>
  <si>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</si>
  <si>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</si>
  <si>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</si>
  <si>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</si>
  <si>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</si>
  <si>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</si>
  <si>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</si>
  <si>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</si>
  <si>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</si>
  <si>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</si>
  <si>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</si>
  <si>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</si>
  <si>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</si>
  <si>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</si>
  <si>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</si>
  <si>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</si>
  <si>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</si>
  <si>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</si>
  <si>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</si>
  <si>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</si>
  <si>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</si>
  <si>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</si>
  <si>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</si>
  <si>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</si>
  <si>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</si>
  <si>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</si>
  <si>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</si>
  <si>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</si>
  <si>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</si>
  <si>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</si>
  <si>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</si>
  <si>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</si>
  <si>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</si>
  <si>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</si>
  <si>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</si>
  <si>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</si>
  <si>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</si>
  <si>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</si>
  <si>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</si>
  <si>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</si>
  <si>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</si>
  <si>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</si>
  <si>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</si>
  <si>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</si>
  <si>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</si>
  <si>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</si>
  <si>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</si>
  <si>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</si>
  <si>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</si>
  <si>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</si>
  <si>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</si>
  <si>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</si>
  <si>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</si>
  <si>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</si>
  <si>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</si>
  <si>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</si>
  <si>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</si>
  <si>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</si>
  <si>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</si>
  <si>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</si>
  <si>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</si>
  <si>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</si>
  <si>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</si>
  <si>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</si>
  <si>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</si>
  <si>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</si>
  <si>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</si>
  <si>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</si>
  <si>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</si>
  <si>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</si>
  <si>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</si>
  <si>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</si>
  <si>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Dési Huber u. 2. közterületi parkoló bejárat és forgalomt.kiépítése</t>
  </si>
  <si>
    <t>"Bakáts projekt" tervezések, megvalósítás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</si>
  <si>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</si>
  <si>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</si>
  <si>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</si>
  <si>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</si>
  <si>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</si>
  <si>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</si>
  <si>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</si>
  <si>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</si>
  <si>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</si>
  <si>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</si>
  <si>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</si>
  <si>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</si>
  <si>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</si>
  <si>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</si>
  <si>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</si>
  <si>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</si>
  <si>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</si>
  <si>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</si>
  <si>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</si>
  <si>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</si>
  <si>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</si>
  <si>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</si>
  <si>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</si>
  <si>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</si>
  <si>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</si>
  <si>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</si>
  <si>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</si>
  <si>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</si>
  <si>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</si>
  <si>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</si>
  <si>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</si>
  <si>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</si>
  <si>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</si>
  <si>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</si>
  <si>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</si>
  <si>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</si>
  <si>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</si>
  <si>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</si>
  <si>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</si>
  <si>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</si>
  <si>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</si>
  <si>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</si>
  <si>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</si>
  <si>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</si>
  <si>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</si>
  <si>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</si>
  <si>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</si>
  <si>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</si>
  <si>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</si>
  <si>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</si>
  <si>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</si>
  <si>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</si>
  <si>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</si>
  <si>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</si>
  <si>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</si>
  <si>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</si>
  <si>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</si>
  <si>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</si>
  <si>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</si>
  <si>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</si>
  <si>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</si>
  <si>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</si>
  <si>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</si>
  <si>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</si>
  <si>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</si>
  <si>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</si>
  <si>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</si>
  <si>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</si>
  <si>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</si>
  <si>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</si>
  <si>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</si>
  <si>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</si>
  <si>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</si>
  <si>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</si>
  <si>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</si>
  <si>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</si>
  <si>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</si>
  <si>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</si>
  <si>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</si>
  <si>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</si>
  <si>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</si>
  <si>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</si>
  <si>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</si>
  <si>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</si>
  <si>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</si>
  <si>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</si>
  <si>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</si>
  <si>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</si>
  <si>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</si>
  <si>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</si>
  <si>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</si>
  <si>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</si>
  <si>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</si>
  <si>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</si>
  <si>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</si>
  <si>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</si>
  <si>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</si>
  <si>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</si>
  <si>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</si>
  <si>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</si>
  <si>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</si>
  <si>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</si>
  <si>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</si>
  <si>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</si>
  <si>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</si>
  <si>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</si>
  <si>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</si>
  <si>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</si>
  <si>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</si>
  <si>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</si>
  <si>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</si>
  <si>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</si>
  <si>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</si>
  <si>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</si>
  <si>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</si>
  <si>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</si>
  <si>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</si>
  <si>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</si>
  <si>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</si>
  <si>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</si>
  <si>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</si>
  <si>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</si>
  <si>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</si>
  <si>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</si>
  <si>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</si>
  <si>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</si>
  <si>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</si>
  <si>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</si>
  <si>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</si>
  <si>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</si>
  <si>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</si>
  <si>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</si>
  <si>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</si>
  <si>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</si>
  <si>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</si>
  <si>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</si>
  <si>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</si>
  <si>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</si>
  <si>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</si>
  <si>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</si>
  <si>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</si>
  <si>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</si>
  <si>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</si>
  <si>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</si>
  <si>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</si>
  <si>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</si>
  <si>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</si>
  <si>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</si>
  <si>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</si>
  <si>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</si>
  <si>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</si>
  <si>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</si>
  <si>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</si>
  <si>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</si>
  <si>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</si>
  <si>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</si>
  <si>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</si>
  <si>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</si>
  <si>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</si>
  <si>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</si>
  <si>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</si>
  <si>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</si>
  <si>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</si>
  <si>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</si>
  <si>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</si>
  <si>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</si>
  <si>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</si>
  <si>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</si>
  <si>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</si>
  <si>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</si>
  <si>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</si>
  <si>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</si>
  <si>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</si>
  <si>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</si>
  <si>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</si>
  <si>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</si>
  <si>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</si>
  <si>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</si>
  <si>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</si>
  <si>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</si>
  <si>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</si>
  <si>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</si>
  <si>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</si>
  <si>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</si>
  <si>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</si>
  <si>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</si>
  <si>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</si>
  <si>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</si>
  <si>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</si>
  <si>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</si>
  <si>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</si>
  <si>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</si>
  <si>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</si>
  <si>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</si>
  <si>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</si>
  <si>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</si>
  <si>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</si>
  <si>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</si>
  <si>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</si>
  <si>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</si>
  <si>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</si>
  <si>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</si>
  <si>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</si>
  <si>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</si>
  <si>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</si>
  <si>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</si>
  <si>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</si>
  <si>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</si>
  <si>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</si>
  <si>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</si>
  <si>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</si>
  <si>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</si>
  <si>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</si>
  <si>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</si>
  <si>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</si>
  <si>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</si>
  <si>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</si>
  <si>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</si>
  <si>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</si>
  <si>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</si>
  <si>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</si>
  <si>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</si>
  <si>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</si>
  <si>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</si>
  <si>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</si>
  <si>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</si>
  <si>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</si>
  <si>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</si>
  <si>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</si>
  <si>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</si>
  <si>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</si>
  <si>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</si>
  <si>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</si>
  <si>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</si>
  <si>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</si>
  <si>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</si>
  <si>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</si>
  <si>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</si>
  <si>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</si>
  <si>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</si>
  <si>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</si>
  <si>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</si>
  <si>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</si>
  <si>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</si>
  <si>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</si>
  <si>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</si>
  <si>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</si>
  <si>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</si>
  <si>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</si>
  <si>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</si>
  <si>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</si>
  <si>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</si>
  <si>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</si>
  <si>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</si>
  <si>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</si>
  <si>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</si>
  <si>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</si>
  <si>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</si>
  <si>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</si>
  <si>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</si>
  <si>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</si>
  <si>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</si>
  <si>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</si>
  <si>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</si>
  <si>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</si>
  <si>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</si>
  <si>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MÁV lakótelep víz közmű hálózat kiépítése</t>
  </si>
  <si>
    <t>Részesedések értékesítése, részesedések megszűnéséhez kapcsolódó bevételek</t>
  </si>
  <si>
    <t>Részesedések értékesítéséhez kapcsolódó realizált nyereség</t>
  </si>
  <si>
    <t>181-es busz végállomás áth. Gyáli út vége MÁV területre</t>
  </si>
  <si>
    <t>Közvilágítás kiépítése Aszódi lakótelepen</t>
  </si>
  <si>
    <t>Városfejlesztési, Városgazdálkodási és Környezetvédelmi Bizottság</t>
  </si>
  <si>
    <t>Óvodák, oktatási, szociális és kulturális intézmények  felújítása</t>
  </si>
  <si>
    <t>Kerekerdő park - csúszdapark és függőhíd megvalósítása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</si>
  <si>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</si>
  <si>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    Földterület, telek, ingatlan értékesítése</t>
  </si>
  <si>
    <t>Drégely utcai rendelő vásárlása</t>
  </si>
  <si>
    <t>Drégely utcai rendelők felújítása</t>
  </si>
  <si>
    <t>FEV IX. Zrt. Parkolási rendszer működtetéséhez szüks.techn.eszközök</t>
  </si>
  <si>
    <t>Budapest Art Center Nonprofit Kft. - Színházművészeti szerv.támogatása</t>
  </si>
  <si>
    <t>Működési és felhalmozási költségvetési kiadások mindösszesen</t>
  </si>
  <si>
    <t>2018. évi előirányzat 6/2018.</t>
  </si>
  <si>
    <t>2018. évi előirányzat  6/2018.</t>
  </si>
  <si>
    <t xml:space="preserve">2018. évi előirányzat 6/2018. </t>
  </si>
  <si>
    <t>Óvodák, oktatási, szociális és kulturális intézmények  összesen</t>
  </si>
  <si>
    <t xml:space="preserve">    Fejlesztések, beruházások, felújítások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</si>
  <si>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</si>
  <si>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</si>
  <si>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</si>
  <si>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             Intézményvezetői jutalom céltartalék</t>
  </si>
  <si>
    <t xml:space="preserve">Egyéb felhalmozási célú támog.bevételei ÁH-n belülről </t>
  </si>
  <si>
    <t>Tűzliliom park</t>
  </si>
  <si>
    <t>TÉR-KÖZ 2018</t>
  </si>
  <si>
    <t>Európai Uniós Választás</t>
  </si>
  <si>
    <t>Önkormányzati választások</t>
  </si>
  <si>
    <t>Tervezési díjak TÉR-KÖZ</t>
  </si>
  <si>
    <t>Polgármesteri Hivatal épületeiben beruházási kiadások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</si>
  <si>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</si>
  <si>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</si>
  <si>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</si>
  <si>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</si>
  <si>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</si>
  <si>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</si>
  <si>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</si>
  <si>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</si>
  <si>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2019.</t>
  </si>
  <si>
    <t>2020.</t>
  </si>
  <si>
    <t>2021.</t>
  </si>
  <si>
    <t>2022.</t>
  </si>
  <si>
    <t>2023.</t>
  </si>
  <si>
    <t>2024.</t>
  </si>
  <si>
    <t>Lakóház</t>
  </si>
  <si>
    <t>Felújítások, beruházások nettó értékben</t>
  </si>
  <si>
    <t>Balázs B. u. 13.</t>
  </si>
  <si>
    <t>További kötelezettségek</t>
  </si>
  <si>
    <t>Bérelt vonal szolgáltatás</t>
  </si>
  <si>
    <t>Ingatlan vagyon  kataszter</t>
  </si>
  <si>
    <t>Mikrovoks rendszer üzemeltetése</t>
  </si>
  <si>
    <t>Vagyonkezelési rendszer üzemeltetése</t>
  </si>
  <si>
    <t>VKR rendszer karbantartása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</si>
  <si>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</si>
  <si>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</si>
  <si>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</si>
  <si>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</si>
  <si>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alkatrészek</t>
  </si>
  <si>
    <t>Telefonalközpont üzemeltetés és tanácsad.</t>
  </si>
  <si>
    <t>Irodaszer beszerzés</t>
  </si>
  <si>
    <t>Tisztítószer beszerzés</t>
  </si>
  <si>
    <t>Hivatali szállítás (taxi)</t>
  </si>
  <si>
    <t>Hivatali szállítás, rakodás</t>
  </si>
  <si>
    <t>Nyomtatvány beszerzés</t>
  </si>
  <si>
    <t>Üzemanyagkártya szerződés</t>
  </si>
  <si>
    <t>Bérmentesítő bérleti díj, alkatr.besz.</t>
  </si>
  <si>
    <t>Kémény-felújítási munkák</t>
  </si>
  <si>
    <t>Könyvvizsgálati díj</t>
  </si>
  <si>
    <t>Concerto Akadémia Nonprofit Kft</t>
  </si>
  <si>
    <t>Semmelweis Egyetem bérl.díj Közter-f.</t>
  </si>
  <si>
    <t>Gyáli úti posta bérlés, üzemelt.</t>
  </si>
  <si>
    <t>Töltőállomás üzemeltetés</t>
  </si>
  <si>
    <t xml:space="preserve">Ferencvárosi Újság előállítása 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</si>
  <si>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</si>
  <si>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</si>
  <si>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</si>
  <si>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</si>
  <si>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</si>
  <si>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</si>
  <si>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Közalk.,közsz.,eü-i,közokt. jogi szakértő</t>
  </si>
  <si>
    <t>FIÜK étkezés biztosítása</t>
  </si>
  <si>
    <t>8. sz. melléklet</t>
  </si>
  <si>
    <t>Tervezett költségvetési adatok</t>
  </si>
  <si>
    <t>KEHOP-5.2.9 "Önkormányzati épületek Energetikai Fejlesztése Ferencvárosban"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</si>
  <si>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</si>
  <si>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</si>
  <si>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</si>
  <si>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</si>
  <si>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</si>
  <si>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</si>
  <si>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 xml:space="preserve">    ASP bevezetés támogatás KÖFOP-VEKOP</t>
  </si>
  <si>
    <t>9. számú melléklet</t>
  </si>
  <si>
    <t>fő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</si>
  <si>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</si>
  <si>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</si>
  <si>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</si>
  <si>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</si>
  <si>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</si>
  <si>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</si>
  <si>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</si>
  <si>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</si>
  <si>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</si>
  <si>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</si>
  <si>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</si>
  <si>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</si>
  <si>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</si>
  <si>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</si>
  <si>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</si>
  <si>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</si>
  <si>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</si>
  <si>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</si>
  <si>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</si>
  <si>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</si>
  <si>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</si>
  <si>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</si>
  <si>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</si>
  <si>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</si>
  <si>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</si>
  <si>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</si>
  <si>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</si>
  <si>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</si>
  <si>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</si>
  <si>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</si>
  <si>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</si>
  <si>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</si>
  <si>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</si>
  <si>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</si>
  <si>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</si>
  <si>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</si>
  <si>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</si>
  <si>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</si>
  <si>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</si>
  <si>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</si>
  <si>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</si>
  <si>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</si>
  <si>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</si>
  <si>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</si>
  <si>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</si>
  <si>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</si>
  <si>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</si>
  <si>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</si>
  <si>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</si>
  <si>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</si>
  <si>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</si>
  <si>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</si>
  <si>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</si>
  <si>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</si>
  <si>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</si>
  <si>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</si>
  <si>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</si>
  <si>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</si>
  <si>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</si>
  <si>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</si>
  <si>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</si>
  <si>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</si>
  <si>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</si>
  <si>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</si>
  <si>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</si>
  <si>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</si>
  <si>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</si>
  <si>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</si>
  <si>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</si>
  <si>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</si>
  <si>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</si>
  <si>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</si>
  <si>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</si>
  <si>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</si>
  <si>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</si>
  <si>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</si>
  <si>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</si>
  <si>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</si>
  <si>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</si>
  <si>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</si>
  <si>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</si>
  <si>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</si>
  <si>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</si>
  <si>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</si>
  <si>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</si>
  <si>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</si>
  <si>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</si>
  <si>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</si>
  <si>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</si>
  <si>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</si>
  <si>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</si>
  <si>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</si>
  <si>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</si>
  <si>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</si>
  <si>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</si>
  <si>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</si>
  <si>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</si>
  <si>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</si>
  <si>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</si>
  <si>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</si>
  <si>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4014 Játszóterek, műfüves és sportpályák, fitness eszközök, zöldf.felúj., (Zombori játszótér)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</si>
  <si>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</si>
  <si>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</si>
  <si>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</si>
  <si>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</si>
  <si>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</si>
  <si>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</si>
  <si>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</si>
  <si>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</si>
  <si>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</si>
  <si>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4112 Balázs B. u. 13. lakóház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</si>
  <si>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</si>
  <si>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</si>
  <si>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</si>
  <si>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</si>
  <si>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</si>
  <si>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</si>
  <si>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</si>
  <si>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</si>
  <si>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</si>
  <si>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</si>
  <si>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</si>
  <si>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</si>
  <si>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</si>
  <si>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</si>
  <si>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</si>
  <si>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</si>
  <si>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</si>
  <si>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</si>
  <si>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</si>
  <si>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</si>
  <si>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</si>
  <si>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</si>
  <si>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</si>
  <si>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</si>
  <si>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</si>
  <si>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</si>
  <si>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</si>
  <si>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</si>
  <si>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</si>
  <si>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</si>
  <si>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</si>
  <si>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</si>
  <si>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</si>
  <si>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</si>
  <si>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</si>
  <si>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</si>
  <si>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</si>
  <si>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</si>
  <si>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</si>
  <si>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</si>
  <si>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</si>
  <si>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</si>
  <si>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</si>
  <si>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</si>
  <si>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</si>
  <si>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</si>
  <si>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</si>
  <si>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</si>
  <si>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</si>
  <si>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</si>
  <si>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</si>
  <si>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</si>
  <si>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</si>
  <si>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</si>
  <si>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</si>
  <si>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</si>
  <si>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</si>
  <si>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</si>
  <si>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4125 Épületek elektromos felújítása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</si>
  <si>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</si>
  <si>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</si>
  <si>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</si>
  <si>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</si>
  <si>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</si>
  <si>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</si>
  <si>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</si>
  <si>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</si>
  <si>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</si>
  <si>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</si>
  <si>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</si>
  <si>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</si>
  <si>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</si>
  <si>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</si>
  <si>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</si>
  <si>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</si>
  <si>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</si>
  <si>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</si>
  <si>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</si>
  <si>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</si>
  <si>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</si>
  <si>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</si>
  <si>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</si>
  <si>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</si>
  <si>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</si>
  <si>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</si>
  <si>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</si>
  <si>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</si>
  <si>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</si>
  <si>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</si>
  <si>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</si>
  <si>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</si>
  <si>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</si>
  <si>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</si>
  <si>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</si>
  <si>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</si>
  <si>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</si>
  <si>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</si>
  <si>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</si>
  <si>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</si>
  <si>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</si>
  <si>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</si>
  <si>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</si>
  <si>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</si>
  <si>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</si>
  <si>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</si>
  <si>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</si>
  <si>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</si>
  <si>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</si>
  <si>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TV üzemeltetés</t>
  </si>
  <si>
    <t>Polgármesteri tisztséggel összefüggő egyéb feladatok</t>
  </si>
  <si>
    <t>Vállakozás ösztönző program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</si>
  <si>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</si>
  <si>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</si>
  <si>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</si>
  <si>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</si>
  <si>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</si>
  <si>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</si>
  <si>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</si>
  <si>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</si>
  <si>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</si>
  <si>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</si>
  <si>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</si>
  <si>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</si>
  <si>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</si>
  <si>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</si>
  <si>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</si>
  <si>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</si>
  <si>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</si>
  <si>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</si>
  <si>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</si>
  <si>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</si>
  <si>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</si>
  <si>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</si>
  <si>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</si>
  <si>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</si>
  <si>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</si>
  <si>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</si>
  <si>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</si>
  <si>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</si>
  <si>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</si>
  <si>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</si>
  <si>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</si>
  <si>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</si>
  <si>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</si>
  <si>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</si>
  <si>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</si>
  <si>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</si>
  <si>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</si>
  <si>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</si>
  <si>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</si>
  <si>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</si>
  <si>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</si>
  <si>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2020. év várható terv szám</t>
  </si>
  <si>
    <t>2021.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</si>
  <si>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</si>
  <si>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</si>
  <si>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</si>
  <si>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</si>
  <si>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</si>
  <si>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</si>
  <si>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</si>
  <si>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</si>
  <si>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</si>
  <si>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</si>
  <si>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</si>
  <si>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</si>
  <si>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</si>
  <si>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</si>
  <si>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</si>
  <si>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</si>
  <si>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</si>
  <si>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</si>
  <si>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Épületek elektromos felújítása</t>
  </si>
  <si>
    <t>Lakás és helyiségfelújítás</t>
  </si>
  <si>
    <t>Oktatási intézmények, óvodák felújítása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</si>
  <si>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</si>
  <si>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</si>
  <si>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</si>
  <si>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</si>
  <si>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</si>
  <si>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</si>
  <si>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</si>
  <si>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</si>
  <si>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</si>
  <si>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</si>
  <si>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</si>
  <si>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</si>
  <si>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</si>
  <si>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</si>
  <si>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</si>
  <si>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</si>
  <si>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</si>
  <si>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</si>
  <si>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</si>
  <si>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</si>
  <si>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</si>
  <si>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</si>
  <si>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</si>
  <si>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</si>
  <si>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</si>
  <si>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</si>
  <si>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</si>
  <si>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</si>
  <si>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</si>
  <si>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</si>
  <si>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</si>
  <si>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</si>
  <si>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</si>
  <si>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</si>
  <si>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</si>
  <si>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</si>
  <si>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</si>
  <si>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</si>
  <si>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Haller park felújítása</t>
  </si>
  <si>
    <t>Játszóterek javítása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</si>
  <si>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</si>
  <si>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</si>
  <si>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</si>
  <si>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</si>
  <si>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</si>
  <si>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</si>
  <si>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</si>
  <si>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</si>
  <si>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</si>
  <si>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</si>
  <si>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</si>
  <si>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</si>
  <si>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</si>
  <si>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</si>
  <si>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</si>
  <si>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</si>
  <si>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</si>
  <si>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</si>
  <si>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</si>
  <si>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</si>
  <si>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</si>
  <si>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</si>
  <si>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</si>
  <si>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</si>
  <si>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</si>
  <si>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</si>
  <si>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</si>
  <si>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</si>
  <si>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</si>
  <si>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</si>
  <si>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</si>
  <si>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</si>
  <si>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</si>
  <si>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</si>
  <si>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</si>
  <si>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</si>
  <si>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</si>
  <si>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</si>
  <si>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</si>
  <si>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</si>
  <si>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</si>
  <si>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</si>
  <si>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</si>
  <si>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</si>
  <si>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</si>
  <si>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</si>
  <si>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</si>
  <si>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</si>
  <si>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</si>
  <si>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</si>
  <si>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</si>
  <si>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</si>
  <si>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</si>
  <si>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</si>
  <si>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</si>
  <si>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</si>
  <si>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</si>
  <si>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</si>
  <si>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</si>
  <si>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</si>
  <si>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</si>
  <si>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</si>
  <si>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Gyermekétkeztetés köznevelési intézményben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</si>
  <si>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</si>
  <si>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</si>
  <si>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</si>
  <si>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</si>
  <si>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</si>
  <si>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</si>
  <si>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</si>
  <si>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</si>
  <si>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</si>
  <si>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</si>
  <si>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</si>
  <si>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</si>
  <si>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</si>
  <si>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</si>
  <si>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</si>
  <si>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</si>
  <si>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</si>
  <si>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</si>
  <si>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</si>
  <si>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</si>
  <si>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</si>
  <si>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</si>
  <si>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</si>
  <si>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</si>
  <si>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</si>
  <si>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</si>
  <si>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</si>
  <si>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</si>
  <si>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</si>
  <si>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</si>
  <si>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</si>
  <si>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</si>
  <si>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</si>
  <si>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</si>
  <si>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</si>
  <si>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</si>
  <si>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</si>
  <si>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</si>
  <si>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</si>
  <si>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</si>
  <si>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</si>
  <si>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</si>
  <si>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</si>
  <si>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</si>
  <si>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</si>
  <si>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</si>
  <si>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</si>
  <si>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</si>
  <si>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</si>
  <si>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</si>
  <si>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</si>
  <si>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</si>
  <si>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</si>
  <si>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</si>
  <si>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</si>
  <si>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</si>
  <si>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</si>
  <si>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</si>
  <si>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</si>
  <si>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</si>
  <si>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</si>
  <si>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</si>
  <si>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</si>
  <si>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</si>
  <si>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</si>
  <si>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</si>
  <si>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</si>
  <si>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</si>
  <si>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</si>
  <si>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</si>
  <si>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</si>
  <si>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</si>
  <si>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</si>
  <si>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</si>
  <si>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</si>
  <si>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</si>
  <si>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</si>
  <si>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</si>
  <si>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</si>
  <si>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</si>
  <si>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</si>
  <si>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</si>
  <si>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Engedélye-zett létszám összesen 2019. év          …./2019.</t>
  </si>
  <si>
    <t>2019. évi közvetett támogatások</t>
  </si>
  <si>
    <t>Index       4./3.</t>
  </si>
  <si>
    <t>Az önkormányzat 2019. évi bevételei</t>
  </si>
  <si>
    <t>Index     4./3.</t>
  </si>
  <si>
    <t>Az önkormányzat 2019. évi kiadásai</t>
  </si>
  <si>
    <t>Index        4./3.</t>
  </si>
  <si>
    <t>Költségvetési szervek 2019. évi költségvetése</t>
  </si>
  <si>
    <t>A Polgármesteri Hivatal kiadásai 2019.</t>
  </si>
  <si>
    <t>Index    4./3.</t>
  </si>
  <si>
    <t>Index            4./3.</t>
  </si>
  <si>
    <t>Index   4./3.</t>
  </si>
  <si>
    <t>Az önkormányzat költségvetésében szereplő 2019. évi tartalékok</t>
  </si>
  <si>
    <t>2019. évi beruházási, fejlesztési kiadások</t>
  </si>
  <si>
    <t>2019. évi felújítások</t>
  </si>
  <si>
    <t xml:space="preserve">Az önkormányzat  költségvetésében szereplő támogatások 2019. évi kiadásai </t>
  </si>
  <si>
    <t xml:space="preserve">Az önkormányzat  költségvetésében szereplő 2019. évi kiadások </t>
  </si>
  <si>
    <t>Közterület-felügyelet  2019. év</t>
  </si>
  <si>
    <t xml:space="preserve">             3061 Köztutak üzemeltetése</t>
  </si>
  <si>
    <t>2019. évi előirányzat   /2019.</t>
  </si>
  <si>
    <t>2019. év</t>
  </si>
  <si>
    <t>3023 Európai Uniós választás</t>
  </si>
  <si>
    <t>3025 Önkormányzati választások</t>
  </si>
  <si>
    <t>TÉR-KÖZ</t>
  </si>
  <si>
    <t>Polgármesteri Hivatal beruházásai</t>
  </si>
  <si>
    <t>Tűzliliompark</t>
  </si>
  <si>
    <t>2019. évi előirányzat …./2019.</t>
  </si>
  <si>
    <t>Az Európai Unió-s forrásokkal támogatott fejlesztések tervezett 2019. évi adatairól</t>
  </si>
  <si>
    <t>2019. évi előirányzat  .../2019.</t>
  </si>
  <si>
    <t>2019. évi Polgármesteri Hivatal és Intézményi engedélyezett létszámadatok</t>
  </si>
  <si>
    <t>Engedélye-zett létszám összesen 2019. év        ápr.1-től</t>
  </si>
  <si>
    <t>3021 Polgármesteri Hivatal Igazgatási kiadásai 28 fő</t>
  </si>
  <si>
    <t xml:space="preserve"> 2019. évi előirányzat felhasználási ütemterv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</si>
  <si>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</si>
  <si>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</si>
  <si>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</si>
  <si>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</si>
  <si>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</si>
  <si>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2019. év eredeti költségvetés</t>
  </si>
  <si>
    <t>2022. év várható terv szám</t>
  </si>
  <si>
    <t>2017. évi teljesítés 9/2018.</t>
  </si>
  <si>
    <t>2018. évi VÁRHATÓ  teljesítés</t>
  </si>
  <si>
    <t xml:space="preserve">             Fejlesztések, beruházások, felújítások</t>
  </si>
  <si>
    <t>Fejlesztések, beruházások, felújítások</t>
  </si>
  <si>
    <t>FTC utánpótlás-nevelés, jubileumi évforduló támogatása</t>
  </si>
  <si>
    <t>A 4.sz. melléklet 4112 sz. költségvetési sor (lakóházfelújítás)  a táblázatban nettó értékkel szerepel.</t>
  </si>
  <si>
    <t>Az  5024 sorból 534.348 eFt a táblázatban nettó értékkel szerepel</t>
  </si>
  <si>
    <t xml:space="preserve">Épületek elektromos és vízhálózat felújítása, tető, homlokzat felújítás </t>
  </si>
  <si>
    <t>2019. évi előirányzat .../2019.</t>
  </si>
  <si>
    <t>2019. évi előirányzat       .../2019.</t>
  </si>
  <si>
    <t>Hivatalai karbantartás</t>
  </si>
  <si>
    <t>Ásványvíz beszerzés</t>
  </si>
  <si>
    <t>Mobil flotta beszerzés</t>
  </si>
  <si>
    <t>Pogácsa, virág beszerzés</t>
  </si>
  <si>
    <t>Épületbiztosítás</t>
  </si>
  <si>
    <t>Hivatali épület takarítása</t>
  </si>
  <si>
    <t>Hivatali parkolás</t>
  </si>
  <si>
    <t>Magyar Máltai Szeretetszolgálat Egyesület-Közösségi hasznosítás</t>
  </si>
  <si>
    <t>Feladatellátási szerződés Belső-Pesti Tankerülettel</t>
  </si>
  <si>
    <t>Toronyház u. 11. nyílászáró csere</t>
  </si>
  <si>
    <t>Bakáts projekt</t>
  </si>
  <si>
    <t>Vaskapu u. és Csengettyű u. gyermekorvosi rend. eszközb. tám.</t>
  </si>
  <si>
    <t xml:space="preserve">             3116 Magyar Máltai Szeretetszolgálat Egyesület Közz.Haszn.</t>
  </si>
  <si>
    <t>3144 Feladatellátási szerződés Belső-Pesti Tankerülettel</t>
  </si>
  <si>
    <t>1806 Elvonások és befizetések</t>
  </si>
  <si>
    <t>1843 Megelőlegezett állami normatíva visszafizetése</t>
  </si>
  <si>
    <t xml:space="preserve">       5033 Térfigyelő kamerák</t>
  </si>
  <si>
    <t xml:space="preserve">      4225 Napfény Óvoda felújítása</t>
  </si>
  <si>
    <t xml:space="preserve">      4123 Toronyház 11. nyílászáró csere</t>
  </si>
  <si>
    <t>Napfény Óvoda felújítása</t>
  </si>
  <si>
    <t>Térfigyelő kamerák</t>
  </si>
  <si>
    <t>Feladatellátási szerz. Belső-Pesti Tankerület</t>
  </si>
  <si>
    <t>Vaskapu, Csengettyű rendelők eszközbesz.</t>
  </si>
  <si>
    <t>Elvonások és befizetések</t>
  </si>
  <si>
    <t>Megelőlegezett állami normatíva visszafiz.</t>
  </si>
  <si>
    <t>Magyar Máltai Szeretszolg. E. közösségi haszn.</t>
  </si>
  <si>
    <t>Közterület-felügyelet takarítás</t>
  </si>
  <si>
    <t>Közterület-felügyel.gépj.nyomk.</t>
  </si>
  <si>
    <t>Kifli, túró rudi tej,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</si>
</sst>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0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33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7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8" xfId="62" applyNumberFormat="1" applyFont="1" applyBorder="1" applyAlignment="1">
      <alignment vertical="center"/>
      <protection/>
    </xf>
    <xf numFmtId="0" fontId="34" fillId="0" borderId="29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7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1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1" xfId="67" applyFont="1" applyFill="1" applyBorder="1" applyProtection="1">
      <alignment/>
      <protection locked="0"/>
    </xf>
    <xf numFmtId="3" fontId="3" fillId="0" borderId="27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8" xfId="63" applyFont="1" applyBorder="1" applyAlignment="1">
      <alignment/>
      <protection/>
    </xf>
    <xf numFmtId="0" fontId="3" fillId="0" borderId="33" xfId="63" applyFont="1" applyBorder="1" applyAlignment="1">
      <alignment/>
      <protection/>
    </xf>
    <xf numFmtId="0" fontId="45" fillId="0" borderId="28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3" xfId="63" applyFont="1" applyBorder="1" applyAlignment="1">
      <alignment/>
      <protection/>
    </xf>
    <xf numFmtId="0" fontId="42" fillId="0" borderId="28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7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3" xfId="63" applyNumberFormat="1" applyFont="1" applyBorder="1" applyAlignment="1">
      <alignment/>
      <protection/>
    </xf>
    <xf numFmtId="3" fontId="1" fillId="0" borderId="28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3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4" xfId="63" applyFont="1" applyBorder="1" applyAlignment="1">
      <alignment/>
      <protection/>
    </xf>
    <xf numFmtId="3" fontId="36" fillId="0" borderId="34" xfId="62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3" applyFont="1" applyBorder="1" applyAlignment="1">
      <alignment/>
      <protection/>
    </xf>
    <xf numFmtId="3" fontId="37" fillId="0" borderId="34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8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8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39" xfId="67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1" xfId="67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7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8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1" xfId="72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14" xfId="72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8" xfId="67" applyFont="1" applyFill="1" applyBorder="1">
      <alignment/>
      <protection/>
    </xf>
    <xf numFmtId="0" fontId="2" fillId="0" borderId="38" xfId="67" applyFont="1" applyFill="1" applyBorder="1">
      <alignment/>
      <protection/>
    </xf>
    <xf numFmtId="3" fontId="2" fillId="0" borderId="38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8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8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7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0" fontId="2" fillId="16" borderId="46" xfId="63" applyFont="1" applyFill="1" applyBorder="1" applyAlignment="1">
      <alignment/>
      <protection/>
    </xf>
    <xf numFmtId="0" fontId="2" fillId="16" borderId="39" xfId="63" applyFont="1" applyFill="1" applyBorder="1" applyAlignment="1">
      <alignment/>
      <protection/>
    </xf>
    <xf numFmtId="3" fontId="3" fillId="16" borderId="39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7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3" applyFont="1" applyFill="1" applyBorder="1" applyAlignment="1">
      <alignment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29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3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0" xfId="6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39" xfId="63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3" applyFont="1" applyBorder="1" applyAlignment="1">
      <alignment/>
      <protection/>
    </xf>
    <xf numFmtId="0" fontId="11" fillId="0" borderId="11" xfId="63" applyFont="1" applyBorder="1" applyAlignment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48" xfId="62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3" applyFont="1" applyFill="1" applyBorder="1" applyAlignment="1">
      <alignment/>
      <protection/>
    </xf>
    <xf numFmtId="0" fontId="2" fillId="0" borderId="38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0" borderId="38" xfId="67" applyNumberFormat="1" applyFont="1" applyFill="1" applyBorder="1" applyAlignment="1">
      <alignment horizontal="right" vertical="center"/>
      <protection/>
    </xf>
    <xf numFmtId="3" fontId="1" fillId="0" borderId="38" xfId="67" applyNumberFormat="1" applyFont="1" applyFill="1" applyBorder="1" applyAlignment="1">
      <alignment horizontal="right" vertical="center"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2" fillId="16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2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0" fontId="2" fillId="0" borderId="38" xfId="67" applyFont="1" applyFill="1" applyBorder="1" applyAlignment="1">
      <alignment/>
      <protection/>
    </xf>
    <xf numFmtId="0" fontId="1" fillId="0" borderId="38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8" xfId="67" applyNumberFormat="1" applyFont="1" applyFill="1" applyBorder="1" applyAlignment="1">
      <alignment/>
      <protection/>
    </xf>
    <xf numFmtId="3" fontId="1" fillId="0" borderId="38" xfId="67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0" fontId="2" fillId="0" borderId="38" xfId="67" applyFont="1" applyFill="1" applyBorder="1" applyAlignment="1">
      <alignment horizontal="right"/>
      <protection/>
    </xf>
    <xf numFmtId="0" fontId="1" fillId="0" borderId="39" xfId="67" applyFont="1" applyFill="1" applyBorder="1" applyAlignment="1">
      <alignment horizontal="right"/>
      <protection/>
    </xf>
    <xf numFmtId="3" fontId="11" fillId="0" borderId="38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47" xfId="62" applyFont="1" applyBorder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0" xfId="67" applyFont="1" applyFill="1" applyBorder="1" applyAlignment="1">
      <alignment vertical="center"/>
      <protection/>
    </xf>
    <xf numFmtId="3" fontId="1" fillId="16" borderId="1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9" fontId="2" fillId="0" borderId="15" xfId="67" applyNumberFormat="1" applyFont="1" applyFill="1" applyBorder="1">
      <alignment/>
      <protection/>
    </xf>
    <xf numFmtId="0" fontId="2" fillId="0" borderId="2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3" fontId="8" fillId="18" borderId="11" xfId="0" applyNumberFormat="1" applyFont="1" applyFill="1" applyBorder="1" applyAlignment="1">
      <alignment horizontal="right"/>
    </xf>
    <xf numFmtId="3" fontId="2" fillId="0" borderId="10" xfId="63" applyNumberFormat="1" applyFont="1" applyBorder="1" applyAlignment="1">
      <alignment/>
      <protection/>
    </xf>
    <xf numFmtId="0" fontId="13" fillId="0" borderId="0" xfId="62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9" fontId="2" fillId="0" borderId="31" xfId="67" applyNumberFormat="1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37" fillId="0" borderId="35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48" xfId="62" applyNumberFormat="1" applyFont="1" applyBorder="1">
      <alignment/>
      <protection/>
    </xf>
    <xf numFmtId="3" fontId="0" fillId="0" borderId="38" xfId="67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34" fillId="0" borderId="28" xfId="62" applyNumberFormat="1" applyFont="1" applyFill="1" applyBorder="1" applyAlignment="1">
      <alignment vertical="center"/>
      <protection/>
    </xf>
    <xf numFmtId="0" fontId="41" fillId="0" borderId="23" xfId="62" applyFont="1" applyBorder="1">
      <alignment/>
      <protection/>
    </xf>
    <xf numFmtId="3" fontId="38" fillId="0" borderId="42" xfId="62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7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7" applyNumberFormat="1" applyFont="1" applyFill="1" applyBorder="1" applyAlignment="1">
      <alignment horizontal="right"/>
      <protection/>
    </xf>
    <xf numFmtId="0" fontId="37" fillId="0" borderId="0" xfId="62" applyFont="1">
      <alignment/>
      <protection/>
    </xf>
    <xf numFmtId="3" fontId="37" fillId="0" borderId="47" xfId="62" applyNumberFormat="1" applyFont="1" applyBorder="1">
      <alignment/>
      <protection/>
    </xf>
    <xf numFmtId="3" fontId="1" fillId="16" borderId="13" xfId="63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/>
    </xf>
    <xf numFmtId="9" fontId="2" fillId="0" borderId="15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9" fontId="2" fillId="0" borderId="12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9" fillId="0" borderId="10" xfId="81" applyNumberFormat="1" applyFont="1" applyFill="1" applyBorder="1" applyAlignment="1">
      <alignment horizontal="right"/>
    </xf>
    <xf numFmtId="9" fontId="1" fillId="0" borderId="14" xfId="67" applyNumberFormat="1" applyFont="1" applyFill="1" applyBorder="1">
      <alignment/>
      <protection/>
    </xf>
    <xf numFmtId="9" fontId="2" fillId="0" borderId="11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9" fontId="1" fillId="0" borderId="18" xfId="67" applyNumberFormat="1" applyFont="1" applyFill="1" applyBorder="1">
      <alignment/>
      <protection/>
    </xf>
    <xf numFmtId="9" fontId="8" fillId="0" borderId="31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9" fontId="2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9" fontId="1" fillId="0" borderId="11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6" fontId="2" fillId="0" borderId="0" xfId="63" applyNumberFormat="1" applyFont="1" applyAlignment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1" fillId="0" borderId="15" xfId="63" applyNumberFormat="1" applyFont="1" applyBorder="1" applyAlignment="1">
      <alignment vertical="center"/>
      <protection/>
    </xf>
    <xf numFmtId="9" fontId="3" fillId="0" borderId="15" xfId="63" applyNumberFormat="1" applyFont="1" applyBorder="1" applyAlignment="1">
      <alignment vertical="center"/>
      <protection/>
    </xf>
    <xf numFmtId="9" fontId="2" fillId="0" borderId="11" xfId="63" applyNumberFormat="1" applyFont="1" applyBorder="1" applyAlignment="1">
      <alignment/>
      <protection/>
    </xf>
    <xf numFmtId="9" fontId="1" fillId="0" borderId="33" xfId="63" applyNumberFormat="1" applyFont="1" applyBorder="1" applyAlignment="1">
      <alignment/>
      <protection/>
    </xf>
    <xf numFmtId="9" fontId="1" fillId="0" borderId="28" xfId="63" applyNumberFormat="1" applyFont="1" applyBorder="1" applyAlignment="1">
      <alignment/>
      <protection/>
    </xf>
    <xf numFmtId="9" fontId="1" fillId="0" borderId="25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4" fillId="0" borderId="20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0" xfId="65" applyFont="1">
      <alignment/>
      <protection/>
    </xf>
    <xf numFmtId="0" fontId="13" fillId="0" borderId="19" xfId="65" applyFont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33" fillId="0" borderId="13" xfId="65" applyFont="1" applyBorder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3" xfId="65" applyFont="1" applyBorder="1" applyAlignment="1">
      <alignment/>
      <protection/>
    </xf>
    <xf numFmtId="0" fontId="39" fillId="0" borderId="42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0" xfId="65" applyFont="1" applyBorder="1" applyAlignment="1">
      <alignment/>
      <protection/>
    </xf>
    <xf numFmtId="0" fontId="33" fillId="0" borderId="1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3" fillId="0" borderId="19" xfId="65" applyFont="1" applyBorder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10" fillId="0" borderId="12" xfId="65" applyBorder="1">
      <alignment/>
      <protection/>
    </xf>
    <xf numFmtId="0" fontId="39" fillId="0" borderId="12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10" fillId="0" borderId="0" xfId="69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1" xfId="69" applyNumberFormat="1" applyFont="1" applyBorder="1">
      <alignment/>
      <protection/>
    </xf>
    <xf numFmtId="0" fontId="8" fillId="0" borderId="0" xfId="64" applyFont="1" applyBorder="1" applyAlignment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5" xfId="69" applyFont="1" applyBorder="1">
      <alignment/>
      <protection/>
    </xf>
    <xf numFmtId="0" fontId="49" fillId="0" borderId="4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8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26" xfId="69" applyFont="1" applyBorder="1">
      <alignment/>
      <protection/>
    </xf>
    <xf numFmtId="3" fontId="50" fillId="0" borderId="14" xfId="69" applyNumberFormat="1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50" fillId="0" borderId="11" xfId="69" applyNumberFormat="1" applyFont="1" applyBorder="1">
      <alignment/>
      <protection/>
    </xf>
    <xf numFmtId="0" fontId="49" fillId="0" borderId="40" xfId="69" applyFont="1" applyBorder="1">
      <alignment/>
      <protection/>
    </xf>
    <xf numFmtId="0" fontId="49" fillId="0" borderId="50" xfId="69" applyFont="1" applyBorder="1">
      <alignment/>
      <protection/>
    </xf>
    <xf numFmtId="0" fontId="49" fillId="0" borderId="44" xfId="69" applyFont="1" applyBorder="1">
      <alignment/>
      <protection/>
    </xf>
    <xf numFmtId="3" fontId="42" fillId="0" borderId="31" xfId="69" applyNumberFormat="1" applyFont="1" applyBorder="1" applyAlignment="1">
      <alignment vertical="center"/>
      <protection/>
    </xf>
    <xf numFmtId="0" fontId="49" fillId="0" borderId="38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 applyAlignment="1">
      <alignment horizontal="right"/>
      <protection/>
    </xf>
    <xf numFmtId="0" fontId="10" fillId="0" borderId="12" xfId="66" applyBorder="1">
      <alignment/>
      <protection/>
    </xf>
    <xf numFmtId="0" fontId="13" fillId="0" borderId="35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35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66" applyBorder="1">
      <alignment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47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1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59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8" fillId="0" borderId="11" xfId="71" applyNumberFormat="1" applyFont="1" applyBorder="1" applyAlignment="1">
      <alignment vertical="center"/>
      <protection/>
    </xf>
    <xf numFmtId="3" fontId="58" fillId="0" borderId="11" xfId="71" applyNumberFormat="1" applyFont="1" applyFill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8" fillId="0" borderId="11" xfId="71" applyFont="1" applyBorder="1" applyAlignment="1">
      <alignment vertical="center" wrapText="1"/>
      <protection/>
    </xf>
    <xf numFmtId="0" fontId="57" fillId="0" borderId="12" xfId="71" applyFont="1" applyBorder="1" applyAlignment="1">
      <alignment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8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0" fontId="35" fillId="0" borderId="0" xfId="0" applyFont="1" applyBorder="1" applyAlignment="1">
      <alignment vertical="center"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0" fontId="57" fillId="0" borderId="12" xfId="71" applyFont="1" applyBorder="1" applyAlignment="1">
      <alignment vertical="center" wrapText="1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18" borderId="12" xfId="71" applyNumberFormat="1" applyFill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2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58" fillId="0" borderId="12" xfId="71" applyNumberFormat="1" applyFont="1" applyFill="1" applyBorder="1" applyAlignment="1">
      <alignment horizontal="right" vertical="center" wrapText="1"/>
      <protection/>
    </xf>
    <xf numFmtId="0" fontId="58" fillId="0" borderId="12" xfId="71" applyFont="1" applyFill="1" applyBorder="1" applyAlignment="1">
      <alignment horizontal="right" vertical="center" wrapText="1"/>
      <protection/>
    </xf>
    <xf numFmtId="0" fontId="57" fillId="0" borderId="42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3" fontId="10" fillId="0" borderId="12" xfId="71" applyNumberForma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3" fontId="10" fillId="0" borderId="42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3" fontId="10" fillId="18" borderId="42" xfId="71" applyNumberFormat="1" applyFont="1" applyFill="1" applyBorder="1">
      <alignment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3" fontId="13" fillId="0" borderId="12" xfId="71" applyNumberFormat="1" applyFont="1" applyFill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39" xfId="59" applyFont="1" applyBorder="1" applyAlignment="1">
      <alignment/>
      <protection/>
    </xf>
    <xf numFmtId="0" fontId="65" fillId="0" borderId="51" xfId="59" applyFont="1" applyBorder="1" applyAlignment="1">
      <alignment/>
      <protection/>
    </xf>
    <xf numFmtId="0" fontId="65" fillId="0" borderId="51" xfId="59" applyFont="1" applyBorder="1" applyAlignment="1">
      <alignment horizontal="center"/>
      <protection/>
    </xf>
    <xf numFmtId="0" fontId="65" fillId="0" borderId="51" xfId="59" applyFont="1" applyBorder="1">
      <alignment/>
      <protection/>
    </xf>
    <xf numFmtId="0" fontId="65" fillId="0" borderId="45" xfId="59" applyFont="1" applyBorder="1">
      <alignment/>
      <protection/>
    </xf>
    <xf numFmtId="0" fontId="64" fillId="0" borderId="38" xfId="59" applyFont="1" applyBorder="1" applyAlignment="1">
      <alignment vertical="center"/>
      <protection/>
    </xf>
    <xf numFmtId="0" fontId="64" fillId="0" borderId="26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6" xfId="59" applyNumberFormat="1" applyFont="1" applyBorder="1">
      <alignment/>
      <protection/>
    </xf>
    <xf numFmtId="0" fontId="64" fillId="0" borderId="39" xfId="59" applyFont="1" applyBorder="1" applyAlignment="1">
      <alignment horizontal="left"/>
      <protection/>
    </xf>
    <xf numFmtId="0" fontId="39" fillId="0" borderId="51" xfId="59" applyFont="1" applyBorder="1">
      <alignment/>
      <protection/>
    </xf>
    <xf numFmtId="0" fontId="39" fillId="0" borderId="45" xfId="59" applyFont="1" applyBorder="1">
      <alignment/>
      <protection/>
    </xf>
    <xf numFmtId="0" fontId="64" fillId="0" borderId="38" xfId="59" applyFont="1" applyBorder="1">
      <alignment/>
      <protection/>
    </xf>
    <xf numFmtId="0" fontId="65" fillId="0" borderId="26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2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2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3" fillId="0" borderId="0" xfId="62" applyFont="1" applyBorder="1" applyAlignment="1">
      <alignment horizontal="center" vertical="center" wrapText="1"/>
      <protection/>
    </xf>
    <xf numFmtId="3" fontId="37" fillId="0" borderId="42" xfId="62" applyNumberFormat="1" applyFont="1" applyBorder="1">
      <alignment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41" fillId="0" borderId="12" xfId="0" applyNumberFormat="1" applyFont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3" fontId="1" fillId="18" borderId="23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2" fillId="18" borderId="46" xfId="63" applyNumberFormat="1" applyFont="1" applyFill="1" applyBorder="1" applyAlignment="1">
      <alignment/>
      <protection/>
    </xf>
    <xf numFmtId="3" fontId="2" fillId="18" borderId="21" xfId="63" applyNumberFormat="1" applyFont="1" applyFill="1" applyBorder="1" applyAlignment="1">
      <alignment/>
      <protection/>
    </xf>
    <xf numFmtId="3" fontId="2" fillId="18" borderId="27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11" fillId="18" borderId="39" xfId="67" applyNumberFormat="1" applyFont="1" applyFill="1" applyBorder="1" applyAlignment="1">
      <alignment horizontal="right"/>
      <protection/>
    </xf>
    <xf numFmtId="3" fontId="1" fillId="18" borderId="39" xfId="72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8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0" fontId="0" fillId="18" borderId="42" xfId="0" applyFill="1" applyBorder="1" applyAlignment="1">
      <alignment/>
    </xf>
    <xf numFmtId="3" fontId="39" fillId="18" borderId="23" xfId="65" applyNumberFormat="1" applyFont="1" applyFill="1" applyBorder="1" applyAlignment="1">
      <alignment horizontal="right"/>
      <protection/>
    </xf>
    <xf numFmtId="3" fontId="39" fillId="18" borderId="13" xfId="65" applyNumberFormat="1" applyFont="1" applyFill="1" applyBorder="1" applyAlignment="1">
      <alignment horizontal="right"/>
      <protection/>
    </xf>
    <xf numFmtId="0" fontId="37" fillId="0" borderId="53" xfId="63" applyFont="1" applyBorder="1" applyAlignment="1">
      <alignment/>
      <protection/>
    </xf>
    <xf numFmtId="3" fontId="37" fillId="0" borderId="53" xfId="62" applyNumberFormat="1" applyFont="1" applyBorder="1">
      <alignment/>
      <protection/>
    </xf>
    <xf numFmtId="0" fontId="37" fillId="0" borderId="54" xfId="62" applyFont="1" applyBorder="1">
      <alignment/>
      <protection/>
    </xf>
    <xf numFmtId="0" fontId="10" fillId="0" borderId="0" xfId="62" applyAlignment="1">
      <alignment horizontal="right"/>
      <protection/>
    </xf>
    <xf numFmtId="0" fontId="39" fillId="0" borderId="23" xfId="65" applyFont="1" applyFill="1" applyBorder="1" applyAlignment="1">
      <alignment/>
      <protection/>
    </xf>
    <xf numFmtId="0" fontId="39" fillId="0" borderId="42" xfId="65" applyFont="1" applyFill="1" applyBorder="1" applyAlignment="1">
      <alignment/>
      <protection/>
    </xf>
    <xf numFmtId="3" fontId="39" fillId="0" borderId="12" xfId="65" applyNumberFormat="1" applyFont="1" applyFill="1" applyBorder="1">
      <alignment/>
      <protection/>
    </xf>
    <xf numFmtId="3" fontId="39" fillId="0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10" fillId="0" borderId="11" xfId="71" applyNumberFormat="1" applyFont="1" applyBorder="1" applyAlignment="1">
      <alignment vertical="center"/>
      <protection/>
    </xf>
    <xf numFmtId="3" fontId="39" fillId="0" borderId="13" xfId="0" applyNumberFormat="1" applyFont="1" applyFill="1" applyBorder="1" applyAlignment="1">
      <alignment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5" fillId="0" borderId="12" xfId="63" applyFont="1" applyBorder="1" applyAlignment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62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3" fillId="0" borderId="23" xfId="65" applyFont="1" applyBorder="1" applyAlignment="1">
      <alignment/>
      <protection/>
    </xf>
    <xf numFmtId="0" fontId="0" fillId="0" borderId="42" xfId="0" applyBorder="1" applyAlignment="1">
      <alignment/>
    </xf>
    <xf numFmtId="0" fontId="49" fillId="0" borderId="10" xfId="69" applyFont="1" applyBorder="1" applyAlignment="1">
      <alignment horizontal="center" vertical="center"/>
      <protection/>
    </xf>
    <xf numFmtId="0" fontId="49" fillId="0" borderId="13" xfId="69" applyFont="1" applyBorder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34" fillId="0" borderId="0" xfId="69" applyFont="1" applyAlignment="1">
      <alignment horizontal="center" vertical="center" wrapText="1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4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41" xfId="69" applyFont="1" applyBorder="1" applyAlignment="1">
      <alignment horizontal="center" vertical="center"/>
      <protection/>
    </xf>
    <xf numFmtId="0" fontId="42" fillId="0" borderId="35" xfId="69" applyFont="1" applyBorder="1" applyAlignment="1">
      <alignment horizontal="center" vertical="center"/>
      <protection/>
    </xf>
    <xf numFmtId="0" fontId="42" fillId="0" borderId="38" xfId="69" applyFont="1" applyBorder="1" applyAlignment="1">
      <alignment horizontal="center" vertical="center"/>
      <protection/>
    </xf>
    <xf numFmtId="0" fontId="42" fillId="0" borderId="49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40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8" xfId="69" applyBorder="1" applyAlignment="1">
      <alignment horizontal="center" vertical="center"/>
      <protection/>
    </xf>
    <xf numFmtId="0" fontId="51" fillId="0" borderId="50" xfId="69" applyFont="1" applyBorder="1" applyAlignment="1">
      <alignment horizontal="center" vertical="center" wrapText="1"/>
      <protection/>
    </xf>
    <xf numFmtId="0" fontId="51" fillId="0" borderId="44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9" xfId="69" applyFont="1" applyBorder="1" applyAlignment="1">
      <alignment horizontal="center" vertical="center" wrapText="1"/>
      <protection/>
    </xf>
    <xf numFmtId="0" fontId="52" fillId="0" borderId="26" xfId="69" applyFont="1" applyBorder="1" applyAlignment="1">
      <alignment horizontal="center" vertical="center" wrapText="1"/>
      <protection/>
    </xf>
    <xf numFmtId="0" fontId="49" fillId="0" borderId="31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69" applyFont="1" applyBorder="1" applyAlignment="1">
      <alignment horizontal="center" vertical="center" wrapText="1"/>
      <protection/>
    </xf>
    <xf numFmtId="0" fontId="49" fillId="0" borderId="4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5" xfId="66" applyFont="1" applyBorder="1" applyAlignment="1">
      <alignment vertical="center" wrapText="1"/>
      <protection/>
    </xf>
    <xf numFmtId="0" fontId="13" fillId="0" borderId="4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27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1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2" xfId="66" applyFont="1" applyBorder="1" applyAlignment="1">
      <alignment horizontal="center"/>
      <protection/>
    </xf>
    <xf numFmtId="0" fontId="10" fillId="0" borderId="52" xfId="66" applyBorder="1" applyAlignment="1">
      <alignment horizontal="center"/>
      <protection/>
    </xf>
    <xf numFmtId="0" fontId="13" fillId="0" borderId="42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5" xfId="66" applyFont="1" applyBorder="1" applyAlignment="1">
      <alignment/>
      <protection/>
    </xf>
    <xf numFmtId="0" fontId="13" fillId="0" borderId="47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1" xfId="66" applyFont="1" applyBorder="1" applyAlignment="1">
      <alignment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47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1" xfId="66" applyBorder="1" applyAlignment="1">
      <alignment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5" xfId="66" applyFont="1" applyBorder="1" applyAlignment="1">
      <alignment horizontal="left" vertical="center"/>
      <protection/>
    </xf>
    <xf numFmtId="0" fontId="13" fillId="0" borderId="47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1" xfId="66" applyFont="1" applyBorder="1" applyAlignment="1">
      <alignment horizontal="left" vertical="center"/>
      <protection/>
    </xf>
    <xf numFmtId="0" fontId="13" fillId="0" borderId="17" xfId="66" applyFont="1" applyBorder="1" applyAlignment="1">
      <alignment vertical="center"/>
      <protection/>
    </xf>
    <xf numFmtId="0" fontId="13" fillId="0" borderId="35" xfId="66" applyFont="1" applyBorder="1" applyAlignment="1">
      <alignment vertical="center"/>
      <protection/>
    </xf>
    <xf numFmtId="0" fontId="13" fillId="0" borderId="47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1" xfId="66" applyFont="1" applyBorder="1" applyAlignment="1">
      <alignment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2" xfId="73" applyFont="1" applyBorder="1" applyAlignment="1">
      <alignment horizontal="center" vertical="center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47" xfId="71" applyFont="1" applyBorder="1" applyAlignment="1">
      <alignment horizontal="center" vertical="center" wrapText="1"/>
      <protection/>
    </xf>
    <xf numFmtId="0" fontId="57" fillId="0" borderId="41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52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8" xfId="59" applyFont="1" applyBorder="1" applyAlignment="1">
      <alignment horizontal="center"/>
      <protection/>
    </xf>
    <xf numFmtId="0" fontId="34" fillId="0" borderId="26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4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4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4" xfId="68" applyNumberFormat="1" applyFont="1" applyBorder="1" applyAlignment="1">
      <alignment vertical="center"/>
      <protection/>
    </xf>
    <xf numFmtId="0" fontId="34" fillId="0" borderId="37" xfId="68" applyFont="1" applyBorder="1" applyAlignment="1">
      <alignment vertical="center" wrapText="1"/>
      <protection/>
    </xf>
    <xf numFmtId="3" fontId="34" fillId="0" borderId="37" xfId="68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2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7">
      <selection activeCell="G39" sqref="G39"/>
    </sheetView>
  </sheetViews>
  <sheetFormatPr defaultColWidth="9.00390625" defaultRowHeight="12.75"/>
  <cols>
    <col min="1" max="1" width="60.25390625" style="99" customWidth="1"/>
    <col min="2" max="5" width="11.375" style="99" customWidth="1"/>
    <col min="6" max="6" width="51.875" style="99" customWidth="1"/>
    <col min="7" max="9" width="11.75390625" style="99" customWidth="1"/>
    <col min="10" max="10" width="12.00390625" style="99" customWidth="1"/>
    <col min="11" max="16384" width="9.125" style="99" customWidth="1"/>
  </cols>
  <sheetData>
    <row r="1" spans="1:6" ht="12.75">
      <c r="A1" s="1222" t="s">
        <v>103</v>
      </c>
      <c r="B1" s="1222"/>
      <c r="C1" s="1222"/>
      <c r="D1" s="1222"/>
      <c r="E1" s="1222"/>
      <c r="F1" s="1222"/>
    </row>
    <row r="2" spans="1:9" ht="12.75" customHeight="1">
      <c r="A2" s="1225" t="s">
        <v>104</v>
      </c>
      <c r="B2" s="1225"/>
      <c r="C2" s="1225"/>
      <c r="D2" s="1225"/>
      <c r="E2" s="1225"/>
      <c r="F2" s="1225"/>
      <c r="G2" s="1225"/>
      <c r="H2" s="1166"/>
      <c r="I2" s="1166"/>
    </row>
    <row r="3" spans="1:10" ht="12.75" customHeight="1">
      <c r="A3" s="191"/>
      <c r="B3" s="191"/>
      <c r="C3" s="191"/>
      <c r="D3" s="191"/>
      <c r="E3" s="191"/>
      <c r="F3" s="191"/>
      <c r="G3" s="842"/>
      <c r="H3" s="842"/>
      <c r="I3" s="842"/>
      <c r="J3" s="1205" t="s">
        <v>381</v>
      </c>
    </row>
    <row r="4" spans="1:10" ht="12.75" customHeight="1">
      <c r="A4" s="1223" t="s">
        <v>311</v>
      </c>
      <c r="B4" s="1219" t="s">
        <v>532</v>
      </c>
      <c r="C4" s="1219" t="s">
        <v>1122</v>
      </c>
      <c r="D4" s="1221" t="s">
        <v>1123</v>
      </c>
      <c r="E4" s="1219" t="s">
        <v>1130</v>
      </c>
      <c r="F4" s="1223" t="s">
        <v>312</v>
      </c>
      <c r="G4" s="1219" t="s">
        <v>532</v>
      </c>
      <c r="H4" s="1219" t="s">
        <v>1122</v>
      </c>
      <c r="I4" s="1221" t="s">
        <v>1123</v>
      </c>
      <c r="J4" s="1219" t="s">
        <v>1130</v>
      </c>
    </row>
    <row r="5" spans="1:10" ht="24.75" customHeight="1" thickBot="1">
      <c r="A5" s="1224"/>
      <c r="B5" s="1220"/>
      <c r="C5" s="1220"/>
      <c r="D5" s="1220"/>
      <c r="E5" s="1220"/>
      <c r="F5" s="1224"/>
      <c r="G5" s="1220"/>
      <c r="H5" s="1220"/>
      <c r="I5" s="1220"/>
      <c r="J5" s="1220"/>
    </row>
    <row r="6" spans="1:10" s="153" customFormat="1" ht="12.75" thickTop="1">
      <c r="A6" s="166"/>
      <c r="B6" s="202"/>
      <c r="C6" s="202"/>
      <c r="D6" s="202"/>
      <c r="E6" s="202"/>
      <c r="F6" s="169" t="s">
        <v>313</v>
      </c>
      <c r="G6" s="167">
        <f>SUM('1c.mell '!C137)</f>
        <v>4083384</v>
      </c>
      <c r="H6" s="167">
        <v>3660751</v>
      </c>
      <c r="I6" s="167">
        <v>4043665</v>
      </c>
      <c r="J6" s="167">
        <f>SUM('1c.mell '!D137)</f>
        <v>4452734</v>
      </c>
    </row>
    <row r="7" spans="1:10" s="153" customFormat="1" ht="12">
      <c r="A7" s="252" t="s">
        <v>216</v>
      </c>
      <c r="B7" s="160">
        <f>SUM('1b.mell '!C232)</f>
        <v>1701515</v>
      </c>
      <c r="C7" s="160">
        <v>1647992</v>
      </c>
      <c r="D7" s="160">
        <v>1978771</v>
      </c>
      <c r="E7" s="160">
        <f>SUM('1b.mell '!D232)</f>
        <v>1813630</v>
      </c>
      <c r="F7" s="170" t="s">
        <v>363</v>
      </c>
      <c r="G7" s="167">
        <f>SUM('1c.mell '!C138)</f>
        <v>889160</v>
      </c>
      <c r="H7" s="167">
        <v>889472</v>
      </c>
      <c r="I7" s="167">
        <v>884412</v>
      </c>
      <c r="J7" s="167">
        <f>SUM('1c.mell '!D138)</f>
        <v>968015</v>
      </c>
    </row>
    <row r="8" spans="1:10" s="153" customFormat="1" ht="12">
      <c r="A8" s="252" t="s">
        <v>220</v>
      </c>
      <c r="B8" s="160">
        <f>SUM('1b.mell '!C17)</f>
        <v>0</v>
      </c>
      <c r="C8" s="160"/>
      <c r="D8" s="160">
        <v>108</v>
      </c>
      <c r="E8" s="160">
        <f>SUM('1b.mell '!D17)</f>
        <v>0</v>
      </c>
      <c r="F8" s="159" t="s">
        <v>314</v>
      </c>
      <c r="G8" s="160">
        <f>SUM('1c.mell '!C139)</f>
        <v>5805981</v>
      </c>
      <c r="H8" s="160">
        <v>5365855</v>
      </c>
      <c r="I8" s="160">
        <v>5411564</v>
      </c>
      <c r="J8" s="160">
        <f>SUM('1c.mell '!D139)</f>
        <v>6182497</v>
      </c>
    </row>
    <row r="9" spans="1:10" s="153" customFormat="1" ht="12.75" thickBot="1">
      <c r="A9" s="253" t="s">
        <v>221</v>
      </c>
      <c r="B9" s="261">
        <f>SUM('1b.mell '!C234)</f>
        <v>20484</v>
      </c>
      <c r="C9" s="261">
        <v>38628</v>
      </c>
      <c r="D9" s="261">
        <v>74179</v>
      </c>
      <c r="E9" s="261">
        <f>SUM('1b.mell '!D234)</f>
        <v>11735</v>
      </c>
      <c r="F9" s="159" t="s">
        <v>106</v>
      </c>
      <c r="G9" s="160">
        <f>SUM('1c.mell '!C140)</f>
        <v>213060</v>
      </c>
      <c r="H9" s="160">
        <v>193269</v>
      </c>
      <c r="I9" s="160">
        <v>174411</v>
      </c>
      <c r="J9" s="160">
        <f>SUM('1c.mell '!D140)</f>
        <v>226550</v>
      </c>
    </row>
    <row r="10" spans="1:10" s="153" customFormat="1" ht="12.75" thickBot="1">
      <c r="A10" s="254" t="s">
        <v>222</v>
      </c>
      <c r="B10" s="262">
        <f>SUM(B7:B9)</f>
        <v>1721999</v>
      </c>
      <c r="C10" s="262">
        <f>SUM(C7:C9)</f>
        <v>1686620</v>
      </c>
      <c r="D10" s="262">
        <f>SUM(D7:D9)</f>
        <v>2053058</v>
      </c>
      <c r="E10" s="262">
        <f>SUM(E7:E9)</f>
        <v>1825365</v>
      </c>
      <c r="F10" s="159" t="s">
        <v>105</v>
      </c>
      <c r="G10" s="737">
        <f>SUM('1c.mell '!C141)</f>
        <v>1672228</v>
      </c>
      <c r="H10" s="737">
        <v>1183998</v>
      </c>
      <c r="I10" s="737">
        <v>1548334</v>
      </c>
      <c r="J10" s="737">
        <f>SUM('1c.mell '!D141)</f>
        <v>1812473</v>
      </c>
    </row>
    <row r="11" spans="1:10" s="153" customFormat="1" ht="12">
      <c r="A11" s="196" t="s">
        <v>223</v>
      </c>
      <c r="B11" s="167">
        <f>SUM('1b.mell '!C236)</f>
        <v>3630000</v>
      </c>
      <c r="C11" s="167">
        <v>3823350</v>
      </c>
      <c r="D11" s="167">
        <v>3785726</v>
      </c>
      <c r="E11" s="167">
        <f>SUM('1b.mell '!D236)</f>
        <v>3780000</v>
      </c>
      <c r="F11" s="856" t="s">
        <v>539</v>
      </c>
      <c r="G11" s="160"/>
      <c r="H11" s="1167"/>
      <c r="I11" s="1167"/>
      <c r="J11" s="857">
        <v>63890</v>
      </c>
    </row>
    <row r="12" spans="1:10" s="153" customFormat="1" ht="12">
      <c r="A12" s="196" t="s">
        <v>224</v>
      </c>
      <c r="B12" s="167">
        <f>SUM('1b.mell '!C237)</f>
        <v>4629284</v>
      </c>
      <c r="C12" s="167">
        <v>4478174</v>
      </c>
      <c r="D12" s="167">
        <v>5021565</v>
      </c>
      <c r="E12" s="167">
        <f>SUM('1b.mell '!D237)</f>
        <v>5198672</v>
      </c>
      <c r="F12" s="856" t="s">
        <v>540</v>
      </c>
      <c r="G12" s="160"/>
      <c r="H12" s="1167"/>
      <c r="I12" s="1167"/>
      <c r="J12" s="857">
        <v>21000</v>
      </c>
    </row>
    <row r="13" spans="1:10" s="153" customFormat="1" ht="12.75" thickBot="1">
      <c r="A13" s="253" t="s">
        <v>5</v>
      </c>
      <c r="B13" s="167">
        <f>SUM('1b.mell '!C238)</f>
        <v>348560</v>
      </c>
      <c r="C13" s="167">
        <v>368932</v>
      </c>
      <c r="D13" s="167">
        <v>342455</v>
      </c>
      <c r="E13" s="167">
        <f>SUM('1b.mell '!D238)</f>
        <v>418740</v>
      </c>
      <c r="F13" s="1172" t="s">
        <v>1124</v>
      </c>
      <c r="G13" s="160"/>
      <c r="H13" s="1167"/>
      <c r="I13" s="1167"/>
      <c r="J13" s="857">
        <v>170000</v>
      </c>
    </row>
    <row r="14" spans="1:10" s="153" customFormat="1" ht="13.5" thickBot="1">
      <c r="A14" s="255" t="s">
        <v>230</v>
      </c>
      <c r="B14" s="262">
        <f>SUM(B11:B13)</f>
        <v>8607844</v>
      </c>
      <c r="C14" s="262">
        <f>SUM(C11:C13)</f>
        <v>8670456</v>
      </c>
      <c r="D14" s="262">
        <f>SUM(D11:D13)</f>
        <v>9149746</v>
      </c>
      <c r="E14" s="262">
        <f>SUM(E11:E13)</f>
        <v>9397412</v>
      </c>
      <c r="F14" s="280"/>
      <c r="G14" s="786"/>
      <c r="H14" s="786"/>
      <c r="I14" s="786"/>
      <c r="J14" s="863"/>
    </row>
    <row r="15" spans="1:10" s="153" customFormat="1" ht="12">
      <c r="A15" s="259" t="s">
        <v>478</v>
      </c>
      <c r="B15" s="269">
        <f>SUM('1b.mell '!C240)</f>
        <v>0</v>
      </c>
      <c r="C15" s="269">
        <v>108</v>
      </c>
      <c r="D15" s="269">
        <v>66</v>
      </c>
      <c r="E15" s="269">
        <f>SUM('1b.mell '!D240)</f>
        <v>0</v>
      </c>
      <c r="F15" s="280"/>
      <c r="G15" s="786"/>
      <c r="H15" s="786"/>
      <c r="I15" s="786"/>
      <c r="J15" s="212"/>
    </row>
    <row r="16" spans="1:10" s="153" customFormat="1" ht="12">
      <c r="A16" s="196" t="s">
        <v>231</v>
      </c>
      <c r="B16" s="167">
        <f>SUM('1b.mell '!C241)</f>
        <v>1633436</v>
      </c>
      <c r="C16" s="167">
        <v>1743426</v>
      </c>
      <c r="D16" s="167">
        <v>1769285</v>
      </c>
      <c r="E16" s="167">
        <f>SUM('1b.mell '!D241)</f>
        <v>1908062</v>
      </c>
      <c r="F16" s="280"/>
      <c r="G16" s="786"/>
      <c r="H16" s="786"/>
      <c r="I16" s="786"/>
      <c r="J16" s="212"/>
    </row>
    <row r="17" spans="1:10" s="153" customFormat="1" ht="12">
      <c r="A17" s="252" t="s">
        <v>232</v>
      </c>
      <c r="B17" s="167">
        <f>SUM('1b.mell '!C242)</f>
        <v>220225</v>
      </c>
      <c r="C17" s="167">
        <v>229879</v>
      </c>
      <c r="D17" s="167">
        <v>225506</v>
      </c>
      <c r="E17" s="167">
        <f>SUM('1b.mell '!D242)</f>
        <v>190145</v>
      </c>
      <c r="F17" s="280"/>
      <c r="G17" s="786"/>
      <c r="H17" s="786"/>
      <c r="I17" s="786"/>
      <c r="J17" s="212"/>
    </row>
    <row r="18" spans="1:10" s="153" customFormat="1" ht="12">
      <c r="A18" s="252" t="s">
        <v>94</v>
      </c>
      <c r="B18" s="167">
        <f>SUM('1b.mell '!C243)</f>
        <v>0</v>
      </c>
      <c r="C18" s="167"/>
      <c r="D18" s="167"/>
      <c r="E18" s="167">
        <f>SUM('1b.mell '!D243)</f>
        <v>0</v>
      </c>
      <c r="F18" s="280"/>
      <c r="G18" s="786"/>
      <c r="H18" s="786"/>
      <c r="I18" s="786"/>
      <c r="J18" s="212"/>
    </row>
    <row r="19" spans="1:10" s="153" customFormat="1" ht="12">
      <c r="A19" s="252" t="s">
        <v>235</v>
      </c>
      <c r="B19" s="167">
        <f>SUM('1b.mell '!C244)</f>
        <v>178375</v>
      </c>
      <c r="C19" s="167">
        <v>196106</v>
      </c>
      <c r="D19" s="167">
        <v>195161</v>
      </c>
      <c r="E19" s="167">
        <f>SUM('1b.mell '!D244)</f>
        <v>182189</v>
      </c>
      <c r="F19" s="280"/>
      <c r="G19" s="786"/>
      <c r="H19" s="786"/>
      <c r="I19" s="786"/>
      <c r="J19" s="212"/>
    </row>
    <row r="20" spans="1:10" s="153" customFormat="1" ht="12">
      <c r="A20" s="252" t="s">
        <v>236</v>
      </c>
      <c r="B20" s="167">
        <f>SUM('1b.mell '!C245)</f>
        <v>545847</v>
      </c>
      <c r="C20" s="167">
        <v>694978</v>
      </c>
      <c r="D20" s="167">
        <v>581330</v>
      </c>
      <c r="E20" s="167">
        <f>SUM('1b.mell '!D245)</f>
        <v>610102</v>
      </c>
      <c r="F20" s="154"/>
      <c r="G20" s="787"/>
      <c r="H20" s="787"/>
      <c r="I20" s="787"/>
      <c r="J20" s="157"/>
    </row>
    <row r="21" spans="1:10" s="153" customFormat="1" ht="12">
      <c r="A21" s="196" t="s">
        <v>237</v>
      </c>
      <c r="B21" s="167">
        <f>SUM('1b.mell '!C246)</f>
        <v>0</v>
      </c>
      <c r="C21" s="167">
        <v>10030</v>
      </c>
      <c r="D21" s="167">
        <v>12217</v>
      </c>
      <c r="E21" s="167">
        <f>SUM('1b.mell '!D246)</f>
        <v>4401</v>
      </c>
      <c r="F21" s="154"/>
      <c r="G21" s="787"/>
      <c r="H21" s="787"/>
      <c r="I21" s="787"/>
      <c r="J21" s="157"/>
    </row>
    <row r="22" spans="1:10" s="153" customFormat="1" ht="12">
      <c r="A22" s="196" t="s">
        <v>479</v>
      </c>
      <c r="B22" s="167">
        <f>SUM('1b.mell '!C247)</f>
        <v>15005</v>
      </c>
      <c r="C22" s="167">
        <v>15401</v>
      </c>
      <c r="D22" s="167">
        <v>15743</v>
      </c>
      <c r="E22" s="167">
        <f>SUM('1b.mell '!D247)</f>
        <v>6010</v>
      </c>
      <c r="F22" s="154"/>
      <c r="G22" s="787"/>
      <c r="H22" s="787"/>
      <c r="I22" s="787"/>
      <c r="J22" s="157"/>
    </row>
    <row r="23" spans="1:10" s="153" customFormat="1" ht="12">
      <c r="A23" s="834" t="s">
        <v>519</v>
      </c>
      <c r="B23" s="167"/>
      <c r="C23" s="167"/>
      <c r="D23" s="167"/>
      <c r="E23" s="167"/>
      <c r="F23" s="154"/>
      <c r="G23" s="787"/>
      <c r="H23" s="787"/>
      <c r="I23" s="787"/>
      <c r="J23" s="157"/>
    </row>
    <row r="24" spans="1:10" s="153" customFormat="1" ht="12.75" thickBot="1">
      <c r="A24" s="253" t="s">
        <v>238</v>
      </c>
      <c r="B24" s="167">
        <f>SUM('1b.mell '!C248)</f>
        <v>22000</v>
      </c>
      <c r="C24" s="167">
        <v>52588</v>
      </c>
      <c r="D24" s="167">
        <v>65714</v>
      </c>
      <c r="E24" s="167">
        <f>SUM('1b.mell '!D248)</f>
        <v>22127</v>
      </c>
      <c r="F24" s="154"/>
      <c r="G24" s="787"/>
      <c r="H24" s="787"/>
      <c r="I24" s="787"/>
      <c r="J24" s="157"/>
    </row>
    <row r="25" spans="1:10" s="153" customFormat="1" ht="13.5" thickBot="1">
      <c r="A25" s="255" t="s">
        <v>362</v>
      </c>
      <c r="B25" s="262">
        <f>SUM(B15:B24)</f>
        <v>2614888</v>
      </c>
      <c r="C25" s="262">
        <f>SUM(C15:C24)</f>
        <v>2942516</v>
      </c>
      <c r="D25" s="262">
        <f>SUM(D15:D24)</f>
        <v>2865022</v>
      </c>
      <c r="E25" s="262">
        <f>SUM(E15:E24)</f>
        <v>2923036</v>
      </c>
      <c r="F25" s="154"/>
      <c r="G25" s="787"/>
      <c r="H25" s="787"/>
      <c r="I25" s="787"/>
      <c r="J25" s="157"/>
    </row>
    <row r="26" spans="1:10" s="153" customFormat="1" ht="12.75" thickBot="1">
      <c r="A26" s="256" t="s">
        <v>239</v>
      </c>
      <c r="B26" s="263">
        <f>SUM('1b.mell '!C250)</f>
        <v>0</v>
      </c>
      <c r="C26" s="263">
        <v>12145</v>
      </c>
      <c r="D26" s="263">
        <v>9228</v>
      </c>
      <c r="E26" s="263">
        <f>SUM('1b.mell '!D250)</f>
        <v>0</v>
      </c>
      <c r="F26" s="154"/>
      <c r="G26" s="787"/>
      <c r="H26" s="787"/>
      <c r="I26" s="787"/>
      <c r="J26" s="157"/>
    </row>
    <row r="27" spans="1:10" s="153" customFormat="1" ht="13.5" thickBot="1">
      <c r="A27" s="257" t="s">
        <v>240</v>
      </c>
      <c r="B27" s="271">
        <f>SUM(B26)</f>
        <v>0</v>
      </c>
      <c r="C27" s="271">
        <f>SUM(C26)</f>
        <v>12145</v>
      </c>
      <c r="D27" s="271">
        <f>SUM(D26)</f>
        <v>9228</v>
      </c>
      <c r="E27" s="271">
        <f>SUM(E26)</f>
        <v>0</v>
      </c>
      <c r="F27" s="155"/>
      <c r="G27" s="788"/>
      <c r="H27" s="788"/>
      <c r="I27" s="788"/>
      <c r="J27" s="158"/>
    </row>
    <row r="28" spans="1:10" s="153" customFormat="1" ht="17.25" thickBot="1" thickTop="1">
      <c r="A28" s="258" t="s">
        <v>71</v>
      </c>
      <c r="B28" s="217">
        <f>SUM(B27,B25,B14,B10)</f>
        <v>12944731</v>
      </c>
      <c r="C28" s="217">
        <f>SUM(C27,C25,C14,C10)</f>
        <v>13311737</v>
      </c>
      <c r="D28" s="217">
        <f>SUM(D27,D25,D14,D10)</f>
        <v>14077054</v>
      </c>
      <c r="E28" s="217">
        <f>SUM(E27,E25,E14,E10)</f>
        <v>14145813</v>
      </c>
      <c r="F28" s="174" t="s">
        <v>64</v>
      </c>
      <c r="G28" s="161">
        <f>SUM(G6:G10)</f>
        <v>12663813</v>
      </c>
      <c r="H28" s="161">
        <f>SUM(H6:H10)</f>
        <v>11293345</v>
      </c>
      <c r="I28" s="161">
        <f>SUM(I6:I10)</f>
        <v>12062386</v>
      </c>
      <c r="J28" s="161">
        <f>SUM(J6:J10)</f>
        <v>13642269</v>
      </c>
    </row>
    <row r="29" spans="1:10" s="153" customFormat="1" ht="12.75" thickTop="1">
      <c r="A29" s="196" t="s">
        <v>241</v>
      </c>
      <c r="B29" s="167">
        <f>SUM('1b.mell '!C253)</f>
        <v>50000</v>
      </c>
      <c r="C29" s="167">
        <v>300000</v>
      </c>
      <c r="D29" s="167">
        <v>52680</v>
      </c>
      <c r="E29" s="167">
        <f>SUM('1b.mell '!D253)</f>
        <v>170000</v>
      </c>
      <c r="F29" s="154"/>
      <c r="G29" s="278"/>
      <c r="H29" s="278"/>
      <c r="I29" s="278"/>
      <c r="J29" s="278"/>
    </row>
    <row r="30" spans="1:10" s="153" customFormat="1" ht="12">
      <c r="A30" s="252" t="s">
        <v>242</v>
      </c>
      <c r="B30" s="160">
        <f>SUM('1b.mell '!C254)</f>
        <v>209034</v>
      </c>
      <c r="C30" s="160">
        <v>6105</v>
      </c>
      <c r="D30" s="160">
        <v>209034</v>
      </c>
      <c r="E30" s="160">
        <f>SUM('1b.mell '!D254)</f>
        <v>0</v>
      </c>
      <c r="F30" s="156" t="s">
        <v>257</v>
      </c>
      <c r="G30" s="160">
        <f>SUM('1c.mell '!C144)</f>
        <v>1339250</v>
      </c>
      <c r="H30" s="160">
        <v>634369</v>
      </c>
      <c r="I30" s="160">
        <v>571627</v>
      </c>
      <c r="J30" s="160">
        <f>SUM('1c.mell '!D144)</f>
        <v>1534575</v>
      </c>
    </row>
    <row r="31" spans="1:10" s="153" customFormat="1" ht="12">
      <c r="A31" s="252" t="s">
        <v>243</v>
      </c>
      <c r="B31" s="160">
        <f>SUM('1b.mell '!C255)</f>
        <v>250000</v>
      </c>
      <c r="C31" s="160">
        <v>65745</v>
      </c>
      <c r="D31" s="160"/>
      <c r="E31" s="160">
        <f>SUM('1b.mell '!D255)</f>
        <v>400000</v>
      </c>
      <c r="F31" s="264" t="s">
        <v>258</v>
      </c>
      <c r="G31" s="160">
        <f>SUM('1c.mell '!C145)</f>
        <v>2862162</v>
      </c>
      <c r="H31" s="160">
        <v>1853836</v>
      </c>
      <c r="I31" s="160">
        <v>1092983</v>
      </c>
      <c r="J31" s="160">
        <f>SUM('1c.mell '!D145)</f>
        <v>3558552</v>
      </c>
    </row>
    <row r="32" spans="1:10" s="153" customFormat="1" ht="12.75" thickBot="1">
      <c r="A32" s="252" t="s">
        <v>541</v>
      </c>
      <c r="B32" s="160">
        <f>SUM('1b.mell '!C256)</f>
        <v>280000</v>
      </c>
      <c r="C32" s="160">
        <v>18849</v>
      </c>
      <c r="D32" s="160">
        <v>285614</v>
      </c>
      <c r="E32" s="160">
        <f>SUM('1b.mell '!D256)</f>
        <v>0</v>
      </c>
      <c r="F32" s="156" t="s">
        <v>410</v>
      </c>
      <c r="G32" s="160">
        <f>SUM('1c.mell '!C146)</f>
        <v>1706008</v>
      </c>
      <c r="H32" s="160">
        <v>1045439</v>
      </c>
      <c r="I32" s="160">
        <v>1084503</v>
      </c>
      <c r="J32" s="160">
        <f>SUM('1c.mell '!D146)</f>
        <v>899908</v>
      </c>
    </row>
    <row r="33" spans="1:10" s="153" customFormat="1" ht="13.5" thickBot="1">
      <c r="A33" s="255" t="s">
        <v>244</v>
      </c>
      <c r="B33" s="262">
        <f>SUM(B29:B32)</f>
        <v>789034</v>
      </c>
      <c r="C33" s="262">
        <f>SUM(C29:C32)</f>
        <v>390699</v>
      </c>
      <c r="D33" s="262">
        <f>SUM(D29:D32)</f>
        <v>547328</v>
      </c>
      <c r="E33" s="262">
        <f>SUM(E29:E32)</f>
        <v>570000</v>
      </c>
      <c r="F33" s="154"/>
      <c r="G33" s="848"/>
      <c r="H33" s="848"/>
      <c r="I33" s="848"/>
      <c r="J33" s="824"/>
    </row>
    <row r="34" spans="1:10" s="153" customFormat="1" ht="12">
      <c r="A34" s="196" t="s">
        <v>245</v>
      </c>
      <c r="B34" s="269">
        <f>SUM('1b.mell '!C258)</f>
        <v>2444000</v>
      </c>
      <c r="C34" s="269">
        <v>2062118</v>
      </c>
      <c r="D34" s="269">
        <v>1058019</v>
      </c>
      <c r="E34" s="269">
        <f>SUM('1b.mell '!D258)</f>
        <v>1975000</v>
      </c>
      <c r="F34" s="154"/>
      <c r="G34" s="787"/>
      <c r="H34" s="787"/>
      <c r="I34" s="787"/>
      <c r="J34" s="157"/>
    </row>
    <row r="35" spans="1:10" s="153" customFormat="1" ht="12">
      <c r="A35" s="252" t="s">
        <v>255</v>
      </c>
      <c r="B35" s="160">
        <f>SUM('1b.mell '!C259)</f>
        <v>0</v>
      </c>
      <c r="C35" s="160">
        <v>203</v>
      </c>
      <c r="D35" s="160"/>
      <c r="E35" s="160">
        <f>SUM('1b.mell '!D259)</f>
        <v>0</v>
      </c>
      <c r="F35" s="154"/>
      <c r="G35" s="787"/>
      <c r="H35" s="787"/>
      <c r="I35" s="787"/>
      <c r="J35" s="157"/>
    </row>
    <row r="36" spans="1:10" s="153" customFormat="1" ht="12.75" thickBot="1">
      <c r="A36" s="833" t="s">
        <v>518</v>
      </c>
      <c r="B36" s="286"/>
      <c r="C36" s="286"/>
      <c r="D36" s="286"/>
      <c r="E36" s="286"/>
      <c r="F36" s="154"/>
      <c r="G36" s="787"/>
      <c r="H36" s="787"/>
      <c r="I36" s="787"/>
      <c r="J36" s="157"/>
    </row>
    <row r="37" spans="1:10" s="153" customFormat="1" ht="13.5" thickBot="1">
      <c r="A37" s="255" t="s">
        <v>246</v>
      </c>
      <c r="B37" s="262">
        <f>SUM(B34:B35)</f>
        <v>2444000</v>
      </c>
      <c r="C37" s="262">
        <f>SUM(C34:C35)</f>
        <v>2062321</v>
      </c>
      <c r="D37" s="262">
        <f>SUM(D34:D35)</f>
        <v>1058019</v>
      </c>
      <c r="E37" s="262">
        <f>SUM(E34:E35)</f>
        <v>1975000</v>
      </c>
      <c r="F37" s="280"/>
      <c r="G37" s="849"/>
      <c r="H37" s="849"/>
      <c r="I37" s="849"/>
      <c r="J37" s="272"/>
    </row>
    <row r="38" spans="1:10" s="153" customFormat="1" ht="12.75" customHeight="1">
      <c r="A38" s="259" t="s">
        <v>466</v>
      </c>
      <c r="B38" s="269">
        <f>SUM('1b.mell '!C261)</f>
        <v>23000</v>
      </c>
      <c r="C38" s="269">
        <v>28037</v>
      </c>
      <c r="D38" s="269">
        <v>24732</v>
      </c>
      <c r="E38" s="269">
        <f>SUM('1b.mell '!D261)</f>
        <v>23000</v>
      </c>
      <c r="F38" s="281"/>
      <c r="G38" s="787"/>
      <c r="H38" s="787"/>
      <c r="I38" s="787"/>
      <c r="J38" s="157"/>
    </row>
    <row r="39" spans="1:10" s="153" customFormat="1" ht="12.75" customHeight="1" thickBot="1">
      <c r="A39" s="260" t="s">
        <v>252</v>
      </c>
      <c r="B39" s="261">
        <f>SUM('1b.mell '!C262+'1b.mell '!C263)</f>
        <v>235000</v>
      </c>
      <c r="C39" s="261">
        <v>576040</v>
      </c>
      <c r="D39" s="261">
        <v>334520</v>
      </c>
      <c r="E39" s="261">
        <f>SUM('1b.mell '!D262+'1b.mell '!D263)</f>
        <v>0</v>
      </c>
      <c r="F39" s="281"/>
      <c r="G39" s="786"/>
      <c r="H39" s="786"/>
      <c r="I39" s="786"/>
      <c r="J39" s="212"/>
    </row>
    <row r="40" spans="1:10" s="153" customFormat="1" ht="13.5" thickBot="1">
      <c r="A40" s="257" t="s">
        <v>253</v>
      </c>
      <c r="B40" s="271">
        <f>SUM(B38:B39)</f>
        <v>258000</v>
      </c>
      <c r="C40" s="271">
        <f>SUM(C38:C39)</f>
        <v>604077</v>
      </c>
      <c r="D40" s="271">
        <f>SUM(D38:D39)</f>
        <v>359252</v>
      </c>
      <c r="E40" s="271">
        <f>SUM(E38:E39)</f>
        <v>23000</v>
      </c>
      <c r="F40" s="282"/>
      <c r="G40" s="850"/>
      <c r="H40" s="850"/>
      <c r="I40" s="850"/>
      <c r="J40" s="162"/>
    </row>
    <row r="41" spans="1:10" s="153" customFormat="1" ht="20.25" customHeight="1" thickBot="1" thickTop="1">
      <c r="A41" s="270" t="s">
        <v>72</v>
      </c>
      <c r="B41" s="173">
        <f>SUM(B40,B37,B33)</f>
        <v>3491034</v>
      </c>
      <c r="C41" s="173">
        <f>SUM(C40,C37,C33)</f>
        <v>3057097</v>
      </c>
      <c r="D41" s="173">
        <f>SUM(D40,D37,D33)</f>
        <v>1964599</v>
      </c>
      <c r="E41" s="173">
        <f>SUM(E40,E37,E33)</f>
        <v>2568000</v>
      </c>
      <c r="F41" s="176" t="s">
        <v>70</v>
      </c>
      <c r="G41" s="173">
        <f>SUM(G30:G40)</f>
        <v>5907420</v>
      </c>
      <c r="H41" s="173">
        <f>SUM(H30:H40)</f>
        <v>3533644</v>
      </c>
      <c r="I41" s="173">
        <f>SUM(I30:I40)</f>
        <v>2749113</v>
      </c>
      <c r="J41" s="173">
        <f>SUM(J30:J40)</f>
        <v>5993035</v>
      </c>
    </row>
    <row r="42" spans="1:10" s="153" customFormat="1" ht="12.75" customHeight="1" thickTop="1">
      <c r="A42" s="196" t="s">
        <v>461</v>
      </c>
      <c r="B42" s="293">
        <f>SUM('1b.mell '!C266)</f>
        <v>108360</v>
      </c>
      <c r="C42" s="293">
        <v>2627975</v>
      </c>
      <c r="D42" s="293">
        <v>3582547</v>
      </c>
      <c r="E42" s="293">
        <f>SUM('1b.mell '!D266)</f>
        <v>61606</v>
      </c>
      <c r="F42" s="252"/>
      <c r="G42" s="293"/>
      <c r="H42" s="293"/>
      <c r="I42" s="293"/>
      <c r="J42" s="293"/>
    </row>
    <row r="43" spans="1:10" s="153" customFormat="1" ht="12.75" customHeight="1">
      <c r="A43" s="252" t="s">
        <v>480</v>
      </c>
      <c r="B43" s="645"/>
      <c r="C43" s="645">
        <v>44400</v>
      </c>
      <c r="D43" s="645">
        <v>42783</v>
      </c>
      <c r="E43" s="645"/>
      <c r="F43" s="252" t="s">
        <v>489</v>
      </c>
      <c r="G43" s="646">
        <f>SUM('1c.mell '!C149)</f>
        <v>55360</v>
      </c>
      <c r="H43" s="646">
        <v>45604</v>
      </c>
      <c r="I43" s="646">
        <v>44400</v>
      </c>
      <c r="J43" s="646">
        <f>SUM('1c.mell '!D149)</f>
        <v>42784</v>
      </c>
    </row>
    <row r="44" spans="1:10" s="153" customFormat="1" ht="12.75" customHeight="1">
      <c r="A44" s="252" t="s">
        <v>498</v>
      </c>
      <c r="B44" s="160">
        <f>SUM('1b.mell '!C267)</f>
        <v>6578909</v>
      </c>
      <c r="C44" s="160">
        <v>6097333</v>
      </c>
      <c r="D44" s="160">
        <v>6398335</v>
      </c>
      <c r="E44" s="160">
        <f>SUM('1b.mell '!D267)</f>
        <v>7074128</v>
      </c>
      <c r="F44" s="862" t="s">
        <v>499</v>
      </c>
      <c r="G44" s="160">
        <f>SUM('1c.mell '!C148)</f>
        <v>6578909</v>
      </c>
      <c r="H44" s="160">
        <v>6097333</v>
      </c>
      <c r="I44" s="160">
        <v>6398335</v>
      </c>
      <c r="J44" s="160">
        <f>SUM('1c.mell '!D148)</f>
        <v>7074128</v>
      </c>
    </row>
    <row r="45" spans="1:10" s="153" customFormat="1" ht="12.75" customHeight="1">
      <c r="A45" s="252" t="s">
        <v>443</v>
      </c>
      <c r="B45" s="160">
        <v>2000000</v>
      </c>
      <c r="C45" s="160">
        <v>2000000</v>
      </c>
      <c r="D45" s="160">
        <v>2000000</v>
      </c>
      <c r="E45" s="160"/>
      <c r="F45" s="747" t="s">
        <v>497</v>
      </c>
      <c r="G45" s="160">
        <v>2000000</v>
      </c>
      <c r="H45" s="160">
        <v>2000000</v>
      </c>
      <c r="I45" s="160">
        <v>2000000</v>
      </c>
      <c r="J45" s="160"/>
    </row>
    <row r="46" spans="1:10" s="153" customFormat="1" ht="12.75" customHeight="1" thickBot="1">
      <c r="A46" s="283" t="s">
        <v>477</v>
      </c>
      <c r="B46" s="746"/>
      <c r="C46" s="746">
        <v>362</v>
      </c>
      <c r="D46" s="746">
        <v>474</v>
      </c>
      <c r="E46" s="746">
        <f>SUM('1b.mell '!D269)</f>
        <v>0</v>
      </c>
      <c r="F46" s="279"/>
      <c r="G46" s="286"/>
      <c r="H46" s="286"/>
      <c r="I46" s="286"/>
      <c r="J46" s="286"/>
    </row>
    <row r="47" spans="1:10" s="153" customFormat="1" ht="15.75" thickBot="1" thickTop="1">
      <c r="A47" s="172" t="s">
        <v>65</v>
      </c>
      <c r="B47" s="161">
        <f>SUM(B42:B46)</f>
        <v>8687269</v>
      </c>
      <c r="C47" s="161">
        <f>SUM(C42:C46)</f>
        <v>10770070</v>
      </c>
      <c r="D47" s="161">
        <f>SUM(D42:D46)</f>
        <v>12024139</v>
      </c>
      <c r="E47" s="161">
        <f>SUM(E42:E46)</f>
        <v>7135734</v>
      </c>
      <c r="F47" s="172" t="s">
        <v>66</v>
      </c>
      <c r="G47" s="217">
        <f>SUM(G43:G45)</f>
        <v>8634269</v>
      </c>
      <c r="H47" s="217">
        <f>SUM(H43:H45)</f>
        <v>8142937</v>
      </c>
      <c r="I47" s="217">
        <f>SUM(I43:I45)</f>
        <v>8442735</v>
      </c>
      <c r="J47" s="217">
        <f>SUM(J43:J45)</f>
        <v>7116912</v>
      </c>
    </row>
    <row r="48" spans="1:10" s="153" customFormat="1" ht="13.5" thickBot="1" thickTop="1">
      <c r="A48" s="1202" t="s">
        <v>461</v>
      </c>
      <c r="B48" s="1203">
        <f>SUM('1b.mell '!C271)</f>
        <v>2130468</v>
      </c>
      <c r="C48" s="1203">
        <v>2206909</v>
      </c>
      <c r="D48" s="1203">
        <v>2744866</v>
      </c>
      <c r="E48" s="1203">
        <f>SUM('1b.mell '!D271)</f>
        <v>2950669</v>
      </c>
      <c r="F48" s="1204" t="s">
        <v>482</v>
      </c>
      <c r="G48" s="1203">
        <f>SUM('1c.mell '!C152)</f>
        <v>48000</v>
      </c>
      <c r="H48" s="1203">
        <v>48000</v>
      </c>
      <c r="I48" s="1203">
        <v>48000</v>
      </c>
      <c r="J48" s="1203">
        <f>SUM('1c.mell '!D152)</f>
        <v>48000</v>
      </c>
    </row>
    <row r="49" spans="1:10" s="153" customFormat="1" ht="16.5" customHeight="1" thickBot="1">
      <c r="A49" s="285" t="s">
        <v>254</v>
      </c>
      <c r="B49" s="161">
        <f>SUM(B48:B48)</f>
        <v>2130468</v>
      </c>
      <c r="C49" s="161">
        <f>SUM(C48:C48)</f>
        <v>2206909</v>
      </c>
      <c r="D49" s="161">
        <f>SUM(D48:D48)</f>
        <v>2744866</v>
      </c>
      <c r="E49" s="161">
        <f>SUM(E48:E48)</f>
        <v>2950669</v>
      </c>
      <c r="F49" s="174" t="s">
        <v>47</v>
      </c>
      <c r="G49" s="161">
        <f>SUM(G48:G48)</f>
        <v>48000</v>
      </c>
      <c r="H49" s="161">
        <f>SUM(H48:H48)</f>
        <v>48000</v>
      </c>
      <c r="I49" s="161">
        <f>SUM(I48:I48)</f>
        <v>48000</v>
      </c>
      <c r="J49" s="287">
        <f>SUM(J48:J48)</f>
        <v>48000</v>
      </c>
    </row>
    <row r="50" spans="1:10" s="153" customFormat="1" ht="14.25" thickBot="1" thickTop="1">
      <c r="A50" s="273"/>
      <c r="B50" s="274"/>
      <c r="C50" s="274"/>
      <c r="D50" s="274"/>
      <c r="E50" s="274"/>
      <c r="F50" s="288"/>
      <c r="G50" s="284"/>
      <c r="H50" s="284"/>
      <c r="I50" s="284"/>
      <c r="J50" s="284"/>
    </row>
    <row r="51" spans="1:10" s="153" customFormat="1" ht="20.25" customHeight="1" thickBot="1" thickTop="1">
      <c r="A51" s="194" t="s">
        <v>481</v>
      </c>
      <c r="B51" s="175">
        <f>SUM(B28+B41+B48+B42+B45+B46)</f>
        <v>20674593</v>
      </c>
      <c r="C51" s="175">
        <f>SUM(C28+C41+C48+C42+C45+C46+C43)</f>
        <v>23248480</v>
      </c>
      <c r="D51" s="175">
        <f>SUM(D28+D41+D48+D42+D45+D46+D43)</f>
        <v>24412323</v>
      </c>
      <c r="E51" s="855">
        <f>SUM(E28+E41+E48+E42+E45+E46)</f>
        <v>19726088</v>
      </c>
      <c r="F51" s="194" t="s">
        <v>483</v>
      </c>
      <c r="G51" s="175">
        <f>SUM(G28+G41+G48+G43+G45)</f>
        <v>20674593</v>
      </c>
      <c r="H51" s="175">
        <f>SUM(H28+H41+H48+H43+H45)</f>
        <v>16920593</v>
      </c>
      <c r="I51" s="175">
        <f>SUM(I28+I41+I48+I43+I45)</f>
        <v>16903899</v>
      </c>
      <c r="J51" s="175">
        <f>SUM(J28+J41+J48+J43+J45)</f>
        <v>19726088</v>
      </c>
    </row>
    <row r="52" ht="15.75" thickTop="1">
      <c r="A52" s="152"/>
    </row>
    <row r="53" ht="15">
      <c r="A53" s="152"/>
    </row>
    <row r="54" ht="15">
      <c r="A54" s="152"/>
    </row>
  </sheetData>
  <sheetProtection/>
  <mergeCells count="12">
    <mergeCell ref="A1:F1"/>
    <mergeCell ref="A4:A5"/>
    <mergeCell ref="F4:F5"/>
    <mergeCell ref="A2:G2"/>
    <mergeCell ref="E4:E5"/>
    <mergeCell ref="C4:C5"/>
    <mergeCell ref="H4:H5"/>
    <mergeCell ref="D4:D5"/>
    <mergeCell ref="I4:I5"/>
    <mergeCell ref="J4:J5"/>
    <mergeCell ref="G4:G5"/>
    <mergeCell ref="B4:B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6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">
      <selection activeCell="D24" sqref="D24"/>
    </sheetView>
  </sheetViews>
  <sheetFormatPr defaultColWidth="9.003906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2" customWidth="1"/>
    <col min="6" max="6" width="40.375" style="41" customWidth="1"/>
    <col min="7" max="16384" width="9.125" style="41" customWidth="1"/>
  </cols>
  <sheetData>
    <row r="1" spans="1:6" s="39" customFormat="1" ht="12.75">
      <c r="A1" s="1280" t="s">
        <v>155</v>
      </c>
      <c r="B1" s="1228"/>
      <c r="C1" s="1228"/>
      <c r="D1" s="1228"/>
      <c r="E1" s="1228"/>
      <c r="F1" s="1228"/>
    </row>
    <row r="2" spans="1:6" s="39" customFormat="1" ht="12.75">
      <c r="A2" s="1274" t="s">
        <v>1095</v>
      </c>
      <c r="B2" s="1275"/>
      <c r="C2" s="1275"/>
      <c r="D2" s="1275"/>
      <c r="E2" s="1275"/>
      <c r="F2" s="1275"/>
    </row>
    <row r="3" spans="1:5" s="39" customFormat="1" ht="9.75" customHeight="1">
      <c r="A3" s="32"/>
      <c r="B3" s="32"/>
      <c r="C3" s="64"/>
      <c r="D3" s="64"/>
      <c r="E3" s="221"/>
    </row>
    <row r="4" spans="1:6" s="39" customFormat="1" ht="12">
      <c r="A4" s="550"/>
      <c r="B4" s="550"/>
      <c r="C4" s="551"/>
      <c r="D4" s="551"/>
      <c r="E4" s="552"/>
      <c r="F4" s="418" t="s">
        <v>190</v>
      </c>
    </row>
    <row r="5" spans="1:6" ht="12" customHeight="1">
      <c r="A5" s="500"/>
      <c r="B5" s="512"/>
      <c r="C5" s="1251" t="s">
        <v>532</v>
      </c>
      <c r="D5" s="1251" t="s">
        <v>1130</v>
      </c>
      <c r="E5" s="1281" t="s">
        <v>1088</v>
      </c>
      <c r="F5" s="420" t="s">
        <v>150</v>
      </c>
    </row>
    <row r="6" spans="1:6" ht="12" customHeight="1">
      <c r="A6" s="75" t="s">
        <v>290</v>
      </c>
      <c r="B6" s="514" t="s">
        <v>149</v>
      </c>
      <c r="C6" s="1252"/>
      <c r="D6" s="1265"/>
      <c r="E6" s="1282"/>
      <c r="F6" s="75" t="s">
        <v>151</v>
      </c>
    </row>
    <row r="7" spans="1:6" s="39" customFormat="1" ht="12.75" customHeight="1" thickBot="1">
      <c r="A7" s="75"/>
      <c r="B7" s="384"/>
      <c r="C7" s="1259"/>
      <c r="D7" s="1259"/>
      <c r="E7" s="1283"/>
      <c r="F7" s="384"/>
    </row>
    <row r="8" spans="1:6" s="39" customFormat="1" ht="12">
      <c r="A8" s="385" t="s">
        <v>171</v>
      </c>
      <c r="B8" s="385" t="s">
        <v>172</v>
      </c>
      <c r="C8" s="420" t="s">
        <v>173</v>
      </c>
      <c r="D8" s="420" t="s">
        <v>174</v>
      </c>
      <c r="E8" s="420" t="s">
        <v>175</v>
      </c>
      <c r="F8" s="420" t="s">
        <v>46</v>
      </c>
    </row>
    <row r="9" spans="1:6" s="39" customFormat="1" ht="12.75">
      <c r="A9" s="468"/>
      <c r="B9" s="553" t="s">
        <v>282</v>
      </c>
      <c r="C9" s="425"/>
      <c r="D9" s="425"/>
      <c r="E9" s="505"/>
      <c r="F9" s="464"/>
    </row>
    <row r="10" spans="1:6" ht="12">
      <c r="A10" s="75"/>
      <c r="B10" s="521" t="s">
        <v>268</v>
      </c>
      <c r="C10" s="554"/>
      <c r="D10" s="554"/>
      <c r="E10" s="555"/>
      <c r="F10" s="376"/>
    </row>
    <row r="11" spans="1:6" ht="12">
      <c r="A11" s="446">
        <v>5012</v>
      </c>
      <c r="B11" s="731" t="s">
        <v>447</v>
      </c>
      <c r="C11" s="73">
        <v>2000</v>
      </c>
      <c r="D11" s="1179">
        <v>2000</v>
      </c>
      <c r="E11" s="558">
        <f>SUM(D11/C11)</f>
        <v>1</v>
      </c>
      <c r="F11" s="526"/>
    </row>
    <row r="12" spans="1:6" ht="12">
      <c r="A12" s="468">
        <v>5010</v>
      </c>
      <c r="B12" s="730" t="s">
        <v>183</v>
      </c>
      <c r="C12" s="304">
        <f>SUM(C11:C11)</f>
        <v>2000</v>
      </c>
      <c r="D12" s="304">
        <f>SUM(D11:D11)</f>
        <v>2000</v>
      </c>
      <c r="E12" s="884">
        <f>SUM(D12/C12)</f>
        <v>1</v>
      </c>
      <c r="F12" s="74"/>
    </row>
    <row r="13" spans="1:6" s="39" customFormat="1" ht="12">
      <c r="A13" s="75"/>
      <c r="B13" s="540" t="s">
        <v>275</v>
      </c>
      <c r="C13" s="749"/>
      <c r="D13" s="749"/>
      <c r="E13" s="558"/>
      <c r="F13" s="533"/>
    </row>
    <row r="14" spans="1:6" ht="12">
      <c r="A14" s="446">
        <v>5021</v>
      </c>
      <c r="B14" s="556" t="s">
        <v>12</v>
      </c>
      <c r="C14" s="73">
        <v>20000</v>
      </c>
      <c r="D14" s="1179">
        <v>20000</v>
      </c>
      <c r="E14" s="558">
        <f>SUM(D14/C14)</f>
        <v>1</v>
      </c>
      <c r="F14" s="376"/>
    </row>
    <row r="15" spans="1:6" ht="12">
      <c r="A15" s="446">
        <v>5023</v>
      </c>
      <c r="B15" s="556" t="s">
        <v>424</v>
      </c>
      <c r="C15" s="73">
        <v>264784</v>
      </c>
      <c r="D15" s="73"/>
      <c r="E15" s="558">
        <f>SUM(D15/C15)</f>
        <v>0</v>
      </c>
      <c r="F15" s="376"/>
    </row>
    <row r="16" spans="1:6" ht="12">
      <c r="A16" s="446">
        <v>5024</v>
      </c>
      <c r="B16" s="556" t="s">
        <v>432</v>
      </c>
      <c r="C16" s="73">
        <v>525255</v>
      </c>
      <c r="D16" s="73">
        <v>712595</v>
      </c>
      <c r="E16" s="558">
        <f>SUM(D16/C16)</f>
        <v>1.356664858021342</v>
      </c>
      <c r="F16" s="376"/>
    </row>
    <row r="17" spans="1:6" ht="12">
      <c r="A17" s="446">
        <v>5025</v>
      </c>
      <c r="B17" s="556" t="s">
        <v>527</v>
      </c>
      <c r="C17" s="73">
        <v>60000</v>
      </c>
      <c r="D17" s="73"/>
      <c r="E17" s="558">
        <f>SUM(D17/C17)</f>
        <v>0</v>
      </c>
      <c r="F17" s="376"/>
    </row>
    <row r="18" spans="1:6" ht="12">
      <c r="A18" s="446">
        <v>5027</v>
      </c>
      <c r="B18" s="647" t="s">
        <v>547</v>
      </c>
      <c r="C18" s="73"/>
      <c r="D18" s="73">
        <v>17000</v>
      </c>
      <c r="E18" s="558"/>
      <c r="F18" s="376"/>
    </row>
    <row r="19" spans="1:6" s="39" customFormat="1" ht="12">
      <c r="A19" s="468">
        <v>5020</v>
      </c>
      <c r="B19" s="638" t="s">
        <v>183</v>
      </c>
      <c r="C19" s="304">
        <f>SUM(C14:C17)</f>
        <v>870039</v>
      </c>
      <c r="D19" s="304">
        <f>SUM(D14+D15+D16+D17+D18)</f>
        <v>749595</v>
      </c>
      <c r="E19" s="884">
        <f>SUM(D19/C19)</f>
        <v>0.8615648264043336</v>
      </c>
      <c r="F19" s="530"/>
    </row>
    <row r="20" spans="1:6" s="39" customFormat="1" ht="12" customHeight="1">
      <c r="A20" s="75"/>
      <c r="B20" s="559" t="s">
        <v>60</v>
      </c>
      <c r="C20" s="749"/>
      <c r="D20" s="749"/>
      <c r="E20" s="558"/>
      <c r="F20" s="533"/>
    </row>
    <row r="21" spans="1:6" s="39" customFormat="1" ht="12" customHeight="1">
      <c r="A21" s="523">
        <v>5030</v>
      </c>
      <c r="B21" s="734" t="s">
        <v>441</v>
      </c>
      <c r="C21" s="749">
        <v>16150</v>
      </c>
      <c r="D21" s="749"/>
      <c r="E21" s="558">
        <f>SUM(D21/C21)</f>
        <v>0</v>
      </c>
      <c r="F21" s="525"/>
    </row>
    <row r="22" spans="1:6" s="39" customFormat="1" ht="12" customHeight="1">
      <c r="A22" s="523">
        <v>5032</v>
      </c>
      <c r="B22" s="830" t="s">
        <v>524</v>
      </c>
      <c r="C22" s="749">
        <v>28500</v>
      </c>
      <c r="D22" s="749"/>
      <c r="E22" s="558">
        <f>SUM(D22/C22)</f>
        <v>0</v>
      </c>
      <c r="F22" s="525"/>
    </row>
    <row r="23" spans="1:6" ht="12">
      <c r="A23" s="446">
        <v>5033</v>
      </c>
      <c r="B23" s="731" t="s">
        <v>29</v>
      </c>
      <c r="C23" s="73">
        <v>5000</v>
      </c>
      <c r="D23" s="73">
        <v>30000</v>
      </c>
      <c r="E23" s="558">
        <f>SUM(D23/C23)</f>
        <v>6</v>
      </c>
      <c r="F23" s="560"/>
    </row>
    <row r="24" spans="1:6" ht="12">
      <c r="A24" s="446">
        <v>5034</v>
      </c>
      <c r="B24" s="731" t="s">
        <v>249</v>
      </c>
      <c r="C24" s="73">
        <v>6650</v>
      </c>
      <c r="D24" s="73"/>
      <c r="E24" s="558">
        <f>SUM(D24/C24)</f>
        <v>0</v>
      </c>
      <c r="F24" s="560"/>
    </row>
    <row r="25" spans="1:6" ht="12">
      <c r="A25" s="446">
        <v>5035</v>
      </c>
      <c r="B25" s="731" t="s">
        <v>543</v>
      </c>
      <c r="C25" s="73"/>
      <c r="D25" s="73">
        <v>547516</v>
      </c>
      <c r="E25" s="558"/>
      <c r="F25" s="560"/>
    </row>
    <row r="26" spans="1:6" ht="12">
      <c r="A26" s="446">
        <v>5036</v>
      </c>
      <c r="B26" s="731" t="s">
        <v>520</v>
      </c>
      <c r="C26" s="73">
        <v>15200</v>
      </c>
      <c r="D26" s="73"/>
      <c r="E26" s="558">
        <f>SUM(D26/C26)</f>
        <v>0</v>
      </c>
      <c r="F26" s="560"/>
    </row>
    <row r="27" spans="1:6" ht="12">
      <c r="A27" s="446">
        <v>5037</v>
      </c>
      <c r="B27" s="731" t="s">
        <v>521</v>
      </c>
      <c r="C27" s="73">
        <v>133529</v>
      </c>
      <c r="D27" s="73"/>
      <c r="E27" s="558">
        <f>SUM(D27/C27)</f>
        <v>0</v>
      </c>
      <c r="F27" s="560"/>
    </row>
    <row r="28" spans="1:6" ht="12">
      <c r="A28" s="446">
        <v>5038</v>
      </c>
      <c r="B28" s="901" t="s">
        <v>546</v>
      </c>
      <c r="C28" s="73"/>
      <c r="D28" s="73">
        <v>33560</v>
      </c>
      <c r="E28" s="558"/>
      <c r="F28" s="560"/>
    </row>
    <row r="29" spans="1:6" ht="12">
      <c r="A29" s="446">
        <v>5039</v>
      </c>
      <c r="B29" s="556" t="s">
        <v>517</v>
      </c>
      <c r="C29" s="73">
        <v>50535</v>
      </c>
      <c r="D29" s="73"/>
      <c r="E29" s="558">
        <f>SUM(D29/C29)</f>
        <v>0</v>
      </c>
      <c r="F29" s="560"/>
    </row>
    <row r="30" spans="1:6" ht="12">
      <c r="A30" s="446">
        <v>5049</v>
      </c>
      <c r="B30" s="556" t="s">
        <v>542</v>
      </c>
      <c r="C30" s="73"/>
      <c r="D30" s="1179">
        <v>41902</v>
      </c>
      <c r="E30" s="558"/>
      <c r="F30" s="560"/>
    </row>
    <row r="31" spans="1:6" ht="12" customHeight="1">
      <c r="A31" s="468">
        <v>5050</v>
      </c>
      <c r="B31" s="557" t="s">
        <v>183</v>
      </c>
      <c r="C31" s="304">
        <f>SUM(C21:C29)</f>
        <v>255564</v>
      </c>
      <c r="D31" s="304">
        <f>SUM(D21+D22+D23+D24+D26+D27+D29+D30+D25+D28)</f>
        <v>652978</v>
      </c>
      <c r="E31" s="884">
        <f>SUM(D31/C31)</f>
        <v>2.5550468767119</v>
      </c>
      <c r="F31" s="530"/>
    </row>
    <row r="32" spans="1:6" ht="12" customHeight="1">
      <c r="A32" s="500"/>
      <c r="B32" s="648" t="s">
        <v>439</v>
      </c>
      <c r="C32" s="561"/>
      <c r="D32" s="561"/>
      <c r="E32" s="558"/>
      <c r="F32" s="649"/>
    </row>
    <row r="33" spans="1:6" ht="12" customHeight="1">
      <c r="A33" s="523">
        <v>5062</v>
      </c>
      <c r="B33" s="734" t="s">
        <v>428</v>
      </c>
      <c r="C33" s="296">
        <v>6937</v>
      </c>
      <c r="D33" s="296">
        <v>7680</v>
      </c>
      <c r="E33" s="558">
        <f>SUM(D33/C33)</f>
        <v>1.1071068185094421</v>
      </c>
      <c r="F33" s="735"/>
    </row>
    <row r="34" spans="1:6" ht="12" customHeight="1">
      <c r="A34" s="468">
        <v>5060</v>
      </c>
      <c r="B34" s="557" t="s">
        <v>183</v>
      </c>
      <c r="C34" s="304">
        <f>SUM(C33:C33)</f>
        <v>6937</v>
      </c>
      <c r="D34" s="304">
        <f>SUM(D33:D33)</f>
        <v>7680</v>
      </c>
      <c r="E34" s="884">
        <f>SUM(D34/C34)</f>
        <v>1.1071068185094421</v>
      </c>
      <c r="F34" s="530"/>
    </row>
    <row r="35" spans="1:6" ht="15.75" customHeight="1">
      <c r="A35" s="367"/>
      <c r="B35" s="650" t="s">
        <v>282</v>
      </c>
      <c r="C35" s="306">
        <f>SUM(C31+C19+C12+C34)</f>
        <v>1134540</v>
      </c>
      <c r="D35" s="306">
        <f>SUM(D31+D19+D12+D34)</f>
        <v>1412253</v>
      </c>
      <c r="E35" s="884">
        <f>SUM(D35/C35)</f>
        <v>1.2447802633666507</v>
      </c>
      <c r="F35" s="543"/>
    </row>
    <row r="36" spans="1:6" ht="12">
      <c r="A36" s="75"/>
      <c r="B36" s="545" t="s">
        <v>74</v>
      </c>
      <c r="C36" s="561"/>
      <c r="D36" s="561"/>
      <c r="E36" s="558"/>
      <c r="F36" s="376"/>
    </row>
    <row r="37" spans="1:6" ht="12">
      <c r="A37" s="75"/>
      <c r="B37" s="376" t="s">
        <v>117</v>
      </c>
      <c r="C37" s="296"/>
      <c r="D37" s="296"/>
      <c r="E37" s="558"/>
      <c r="F37" s="376"/>
    </row>
    <row r="38" spans="1:6" ht="12">
      <c r="A38" s="75"/>
      <c r="B38" s="546" t="s">
        <v>112</v>
      </c>
      <c r="C38" s="296"/>
      <c r="D38" s="296"/>
      <c r="E38" s="558"/>
      <c r="F38" s="376"/>
    </row>
    <row r="39" spans="1:6" ht="12" customHeight="1">
      <c r="A39" s="372"/>
      <c r="B39" s="546" t="s">
        <v>113</v>
      </c>
      <c r="C39" s="546"/>
      <c r="D39" s="296"/>
      <c r="E39" s="558"/>
      <c r="F39" s="376"/>
    </row>
    <row r="40" spans="1:6" ht="12" customHeight="1">
      <c r="A40" s="372"/>
      <c r="B40" s="546" t="s">
        <v>303</v>
      </c>
      <c r="C40" s="377"/>
      <c r="D40" s="377"/>
      <c r="E40" s="558"/>
      <c r="F40" s="376"/>
    </row>
    <row r="41" spans="1:6" ht="12" customHeight="1">
      <c r="A41" s="372"/>
      <c r="B41" s="547" t="s">
        <v>64</v>
      </c>
      <c r="C41" s="562">
        <f>SUM(C37:C40)</f>
        <v>0</v>
      </c>
      <c r="D41" s="562">
        <f>SUM(D37:D40)</f>
        <v>0</v>
      </c>
      <c r="E41" s="558"/>
      <c r="F41" s="376"/>
    </row>
    <row r="42" spans="1:6" ht="12" customHeight="1">
      <c r="A42" s="372"/>
      <c r="B42" s="548" t="s">
        <v>75</v>
      </c>
      <c r="C42" s="377"/>
      <c r="D42" s="377"/>
      <c r="E42" s="558"/>
      <c r="F42" s="376"/>
    </row>
    <row r="43" spans="1:6" ht="12" customHeight="1">
      <c r="A43" s="372"/>
      <c r="B43" s="546" t="s">
        <v>260</v>
      </c>
      <c r="C43" s="377"/>
      <c r="D43" s="377"/>
      <c r="E43" s="558"/>
      <c r="F43" s="376"/>
    </row>
    <row r="44" spans="1:6" ht="12" customHeight="1">
      <c r="A44" s="372"/>
      <c r="B44" s="546" t="s">
        <v>433</v>
      </c>
      <c r="C44" s="377">
        <f>SUM(C31+C19+C12+C34)-C39-C37-C38-C45-C43</f>
        <v>1134540</v>
      </c>
      <c r="D44" s="377">
        <f>SUM(D31+D19+D12+D34)-D39-D37-D38-D45-D43</f>
        <v>1412253</v>
      </c>
      <c r="E44" s="558">
        <f>SUM(D44/C44)</f>
        <v>1.2447802633666507</v>
      </c>
      <c r="F44" s="376"/>
    </row>
    <row r="45" spans="1:6" ht="12" customHeight="1">
      <c r="A45" s="372"/>
      <c r="B45" s="546" t="s">
        <v>338</v>
      </c>
      <c r="C45" s="377"/>
      <c r="D45" s="377"/>
      <c r="E45" s="558"/>
      <c r="F45" s="376"/>
    </row>
    <row r="46" spans="1:6" ht="12" customHeight="1">
      <c r="A46" s="538"/>
      <c r="B46" s="305" t="s">
        <v>70</v>
      </c>
      <c r="C46" s="393">
        <f>SUM(C43:C45)</f>
        <v>1134540</v>
      </c>
      <c r="D46" s="393">
        <f>SUM(D43:D45)</f>
        <v>1412253</v>
      </c>
      <c r="E46" s="885">
        <f>SUM(D46/C46)</f>
        <v>1.2447802633666507</v>
      </c>
      <c r="F46" s="373"/>
    </row>
    <row r="47" spans="1:6" ht="12" customHeight="1">
      <c r="A47" s="563"/>
      <c r="B47" s="530" t="s">
        <v>116</v>
      </c>
      <c r="C47" s="564">
        <f>SUM(C31+C19+C12+C34)</f>
        <v>1134540</v>
      </c>
      <c r="D47" s="564">
        <f>SUM(D31+D19+D12+D34)</f>
        <v>1412253</v>
      </c>
      <c r="E47" s="884">
        <f>SUM(D47/C47)</f>
        <v>1.2447802633666507</v>
      </c>
      <c r="F47" s="74"/>
    </row>
    <row r="49" ht="12">
      <c r="B49" s="41" t="s">
        <v>1128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7874015748031497" bottom="0.07874015748031496" header="0.5118110236220472" footer="0"/>
  <pageSetup firstPageNumber="46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selection activeCell="D17" sqref="D17"/>
    </sheetView>
  </sheetViews>
  <sheetFormatPr defaultColWidth="9.00390625" defaultRowHeight="12.75"/>
  <cols>
    <col min="1" max="1" width="10.125" style="61" customWidth="1"/>
    <col min="2" max="2" width="52.375" style="60" customWidth="1"/>
    <col min="3" max="3" width="11.625" style="60" customWidth="1"/>
    <col min="4" max="4" width="12.75390625" style="60" customWidth="1"/>
    <col min="5" max="16384" width="9.125" style="60" customWidth="1"/>
  </cols>
  <sheetData>
    <row r="1" spans="1:3" ht="12.75" customHeight="1">
      <c r="A1" s="1284" t="s">
        <v>115</v>
      </c>
      <c r="B1" s="1284"/>
      <c r="C1" s="1284"/>
    </row>
    <row r="2" ht="12.75">
      <c r="B2" s="61"/>
    </row>
    <row r="3" spans="1:3" s="57" customFormat="1" ht="12.75" customHeight="1">
      <c r="A3" s="1290" t="s">
        <v>1094</v>
      </c>
      <c r="B3" s="1290"/>
      <c r="C3" s="1290"/>
    </row>
    <row r="4" s="57" customFormat="1" ht="12.75"/>
    <row r="5" s="57" customFormat="1" ht="12.75"/>
    <row r="6" s="57" customFormat="1" ht="12.75">
      <c r="D6" s="843" t="s">
        <v>381</v>
      </c>
    </row>
    <row r="7" spans="1:4" s="57" customFormat="1" ht="12.75" customHeight="1">
      <c r="A7" s="1285" t="s">
        <v>290</v>
      </c>
      <c r="B7" s="1285" t="s">
        <v>170</v>
      </c>
      <c r="C7" s="1219" t="s">
        <v>532</v>
      </c>
      <c r="D7" s="1251" t="s">
        <v>1130</v>
      </c>
    </row>
    <row r="8" spans="1:4" s="57" customFormat="1" ht="12.75">
      <c r="A8" s="1288"/>
      <c r="B8" s="1286"/>
      <c r="C8" s="1272"/>
      <c r="D8" s="1265"/>
    </row>
    <row r="9" spans="1:4" s="57" customFormat="1" ht="13.5" thickBot="1">
      <c r="A9" s="1289"/>
      <c r="B9" s="1287"/>
      <c r="C9" s="1240"/>
      <c r="D9" s="1259"/>
    </row>
    <row r="10" spans="1:4" s="57" customFormat="1" ht="12.75">
      <c r="A10" s="69" t="s">
        <v>171</v>
      </c>
      <c r="B10" s="69" t="s">
        <v>172</v>
      </c>
      <c r="C10" s="69" t="s">
        <v>173</v>
      </c>
      <c r="D10" s="69" t="s">
        <v>174</v>
      </c>
    </row>
    <row r="11" spans="1:4" s="57" customFormat="1" ht="12.75">
      <c r="A11" s="12"/>
      <c r="B11" s="12"/>
      <c r="C11" s="778"/>
      <c r="D11" s="778"/>
    </row>
    <row r="12" spans="1:4" s="28" customFormat="1" ht="12.75">
      <c r="A12" s="17">
        <v>6110</v>
      </c>
      <c r="B12" s="15" t="s">
        <v>61</v>
      </c>
      <c r="C12" s="751">
        <v>114162</v>
      </c>
      <c r="D12" s="751">
        <v>63890</v>
      </c>
    </row>
    <row r="13" spans="1:4" ht="12.75">
      <c r="A13" s="58"/>
      <c r="B13" s="59"/>
      <c r="C13" s="750"/>
      <c r="D13" s="750"/>
    </row>
    <row r="14" spans="1:4" s="28" customFormat="1" ht="12.75">
      <c r="A14" s="17">
        <v>6120</v>
      </c>
      <c r="B14" s="15" t="s">
        <v>63</v>
      </c>
      <c r="C14" s="751">
        <f>SUM(C15:C16)</f>
        <v>18500</v>
      </c>
      <c r="D14" s="751">
        <f>SUM(D15:D16)</f>
        <v>191000</v>
      </c>
    </row>
    <row r="15" spans="1:4" s="28" customFormat="1" ht="12.75">
      <c r="A15" s="58">
        <v>6121</v>
      </c>
      <c r="B15" s="59" t="s">
        <v>345</v>
      </c>
      <c r="C15" s="750">
        <v>18500</v>
      </c>
      <c r="D15" s="750">
        <v>21000</v>
      </c>
    </row>
    <row r="16" spans="1:4" ht="12.75">
      <c r="A16" s="150">
        <v>6127</v>
      </c>
      <c r="B16" s="852" t="s">
        <v>536</v>
      </c>
      <c r="C16" s="779"/>
      <c r="D16" s="779">
        <v>170000</v>
      </c>
    </row>
    <row r="17" spans="1:4" ht="12.75">
      <c r="A17" s="58"/>
      <c r="B17" s="59"/>
      <c r="C17" s="750"/>
      <c r="D17" s="750"/>
    </row>
    <row r="18" spans="1:4" s="28" customFormat="1" ht="12.75">
      <c r="A18" s="17">
        <v>6100</v>
      </c>
      <c r="B18" s="15" t="s">
        <v>157</v>
      </c>
      <c r="C18" s="751">
        <f>SUM(C12+C14)</f>
        <v>132662</v>
      </c>
      <c r="D18" s="751">
        <f>SUM(D12+D14)</f>
        <v>254890</v>
      </c>
    </row>
    <row r="21" ht="12.75">
      <c r="A21" s="587"/>
    </row>
    <row r="22" ht="12.75">
      <c r="A22" s="587"/>
    </row>
  </sheetData>
  <sheetProtection/>
  <mergeCells count="6">
    <mergeCell ref="D7:D9"/>
    <mergeCell ref="A1:C1"/>
    <mergeCell ref="B7:B9"/>
    <mergeCell ref="C7:C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74"/>
  <sheetViews>
    <sheetView zoomScalePageLayoutView="0" workbookViewId="0" topLeftCell="A25">
      <selection activeCell="H58" sqref="H58"/>
    </sheetView>
  </sheetViews>
  <sheetFormatPr defaultColWidth="9.00390625" defaultRowHeight="12.75"/>
  <cols>
    <col min="1" max="1" width="9.125" style="929" customWidth="1"/>
    <col min="2" max="2" width="7.00390625" style="929" customWidth="1"/>
    <col min="3" max="3" width="23.375" style="929" customWidth="1"/>
    <col min="4" max="4" width="10.375" style="929" customWidth="1"/>
    <col min="5" max="5" width="10.875" style="929" customWidth="1"/>
    <col min="6" max="6" width="10.125" style="929" customWidth="1"/>
    <col min="7" max="7" width="10.875" style="929" customWidth="1"/>
    <col min="8" max="9" width="11.00390625" style="929" customWidth="1"/>
    <col min="10" max="12" width="10.625" style="929" customWidth="1"/>
    <col min="13" max="16384" width="9.125" style="929" customWidth="1"/>
  </cols>
  <sheetData>
    <row r="2" spans="2:12" ht="12.75">
      <c r="B2" s="1296" t="s">
        <v>548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</row>
    <row r="3" spans="2:12" ht="12.75">
      <c r="B3" s="930"/>
      <c r="C3" s="931"/>
      <c r="D3" s="931"/>
      <c r="E3" s="931"/>
      <c r="F3" s="931"/>
      <c r="G3" s="931"/>
      <c r="H3" s="931"/>
      <c r="I3" s="931"/>
      <c r="J3" s="931"/>
      <c r="K3" s="931"/>
      <c r="L3" s="931"/>
    </row>
    <row r="4" spans="2:12" ht="12.75">
      <c r="B4" s="1296" t="s">
        <v>549</v>
      </c>
      <c r="C4" s="1297"/>
      <c r="D4" s="1297"/>
      <c r="E4" s="1297"/>
      <c r="F4" s="1297"/>
      <c r="G4" s="1297"/>
      <c r="H4" s="1297"/>
      <c r="I4" s="1297"/>
      <c r="J4" s="1297"/>
      <c r="K4" s="1297"/>
      <c r="L4" s="1297"/>
    </row>
    <row r="5" spans="5:10" ht="15.75">
      <c r="E5" s="932"/>
      <c r="F5" s="932"/>
      <c r="G5" s="932"/>
      <c r="H5" s="932"/>
      <c r="I5" s="932"/>
      <c r="J5" s="932"/>
    </row>
    <row r="6" spans="2:10" ht="12.75">
      <c r="B6" s="1298" t="s">
        <v>550</v>
      </c>
      <c r="C6" s="1299"/>
      <c r="D6" s="1299"/>
      <c r="E6" s="1299"/>
      <c r="F6" s="1299"/>
      <c r="G6" s="933"/>
      <c r="H6" s="933"/>
      <c r="I6" s="933"/>
      <c r="J6" s="933"/>
    </row>
    <row r="7" spans="2:12" ht="12.75">
      <c r="B7" s="934"/>
      <c r="C7" s="934"/>
      <c r="D7" s="934"/>
      <c r="E7" s="935" t="s">
        <v>381</v>
      </c>
      <c r="F7" s="936"/>
      <c r="G7" s="936"/>
      <c r="H7" s="936"/>
      <c r="I7" s="936"/>
      <c r="J7" s="936"/>
      <c r="K7" s="936"/>
      <c r="L7" s="936"/>
    </row>
    <row r="8" spans="2:12" ht="22.5" customHeight="1">
      <c r="B8" s="1300" t="s">
        <v>551</v>
      </c>
      <c r="C8" s="1300" t="s">
        <v>552</v>
      </c>
      <c r="D8" s="1300" t="s">
        <v>553</v>
      </c>
      <c r="E8" s="1302" t="s">
        <v>185</v>
      </c>
      <c r="F8" s="1291"/>
      <c r="G8" s="1291"/>
      <c r="H8" s="1291"/>
      <c r="I8" s="1291"/>
      <c r="J8" s="1291"/>
      <c r="K8" s="1291"/>
      <c r="L8" s="1291"/>
    </row>
    <row r="9" spans="2:12" ht="21.75" customHeight="1">
      <c r="B9" s="1300"/>
      <c r="C9" s="1300"/>
      <c r="D9" s="1300"/>
      <c r="E9" s="1300"/>
      <c r="F9" s="1291"/>
      <c r="G9" s="1291"/>
      <c r="H9" s="1291"/>
      <c r="I9" s="1291"/>
      <c r="J9" s="1291"/>
      <c r="K9" s="1291"/>
      <c r="L9" s="1291"/>
    </row>
    <row r="10" spans="2:12" ht="18" customHeight="1" thickBot="1">
      <c r="B10" s="1301"/>
      <c r="C10" s="1301"/>
      <c r="D10" s="1301"/>
      <c r="E10" s="1301"/>
      <c r="F10" s="1292"/>
      <c r="G10" s="1292"/>
      <c r="H10" s="1292"/>
      <c r="I10" s="1292"/>
      <c r="J10" s="1292"/>
      <c r="K10" s="1292"/>
      <c r="L10" s="1292"/>
    </row>
    <row r="11" spans="2:12" ht="13.5" thickTop="1">
      <c r="B11" s="1293" t="s">
        <v>556</v>
      </c>
      <c r="C11" s="937" t="s">
        <v>554</v>
      </c>
      <c r="D11" s="938">
        <v>48000</v>
      </c>
      <c r="E11" s="939">
        <f aca="true" t="shared" si="0" ref="E11:E19">SUM(D11)</f>
        <v>48000</v>
      </c>
      <c r="F11" s="940"/>
      <c r="G11" s="940"/>
      <c r="H11" s="940"/>
      <c r="I11" s="940"/>
      <c r="J11" s="940"/>
      <c r="K11" s="940"/>
      <c r="L11" s="940"/>
    </row>
    <row r="12" spans="2:12" ht="12.75">
      <c r="B12" s="1293"/>
      <c r="C12" s="937" t="s">
        <v>555</v>
      </c>
      <c r="D12" s="938">
        <v>1591</v>
      </c>
      <c r="E12" s="939">
        <v>1331</v>
      </c>
      <c r="F12" s="940"/>
      <c r="G12" s="940"/>
      <c r="H12" s="940"/>
      <c r="I12" s="940"/>
      <c r="J12" s="940"/>
      <c r="K12" s="940"/>
      <c r="L12" s="940"/>
    </row>
    <row r="13" spans="2:12" ht="12.75">
      <c r="B13" s="1294" t="s">
        <v>557</v>
      </c>
      <c r="C13" s="937" t="s">
        <v>554</v>
      </c>
      <c r="D13" s="938">
        <v>48000</v>
      </c>
      <c r="E13" s="939">
        <f t="shared" si="0"/>
        <v>48000</v>
      </c>
      <c r="F13" s="940"/>
      <c r="G13" s="940"/>
      <c r="H13" s="940"/>
      <c r="I13" s="940"/>
      <c r="J13" s="940"/>
      <c r="K13" s="940"/>
      <c r="L13" s="940"/>
    </row>
    <row r="14" spans="2:12" ht="12.75">
      <c r="B14" s="1295"/>
      <c r="C14" s="937" t="s">
        <v>555</v>
      </c>
      <c r="D14" s="938">
        <v>1331</v>
      </c>
      <c r="E14" s="939">
        <v>1075</v>
      </c>
      <c r="F14" s="940"/>
      <c r="G14" s="940"/>
      <c r="H14" s="940"/>
      <c r="I14" s="940"/>
      <c r="J14" s="940"/>
      <c r="K14" s="940"/>
      <c r="L14" s="940"/>
    </row>
    <row r="15" spans="2:12" ht="12.75">
      <c r="B15" s="1293" t="s">
        <v>558</v>
      </c>
      <c r="C15" s="937" t="s">
        <v>554</v>
      </c>
      <c r="D15" s="938">
        <v>48000</v>
      </c>
      <c r="E15" s="939">
        <f t="shared" si="0"/>
        <v>48000</v>
      </c>
      <c r="F15" s="940"/>
      <c r="G15" s="940"/>
      <c r="H15" s="940"/>
      <c r="I15" s="940"/>
      <c r="J15" s="940"/>
      <c r="K15" s="940"/>
      <c r="L15" s="940"/>
    </row>
    <row r="16" spans="2:12" ht="12.75">
      <c r="B16" s="1293"/>
      <c r="C16" s="937" t="s">
        <v>555</v>
      </c>
      <c r="D16" s="938">
        <v>1075</v>
      </c>
      <c r="E16" s="939">
        <v>812</v>
      </c>
      <c r="F16" s="940"/>
      <c r="G16" s="940"/>
      <c r="H16" s="940"/>
      <c r="I16" s="940"/>
      <c r="J16" s="940"/>
      <c r="K16" s="940"/>
      <c r="L16" s="940"/>
    </row>
    <row r="17" spans="2:12" ht="12.75">
      <c r="B17" s="1294" t="s">
        <v>559</v>
      </c>
      <c r="C17" s="937" t="s">
        <v>554</v>
      </c>
      <c r="D17" s="938">
        <v>48000</v>
      </c>
      <c r="E17" s="939">
        <f t="shared" si="0"/>
        <v>48000</v>
      </c>
      <c r="F17" s="940"/>
      <c r="G17" s="940"/>
      <c r="H17" s="940"/>
      <c r="I17" s="940"/>
      <c r="J17" s="940"/>
      <c r="K17" s="940"/>
      <c r="L17" s="940"/>
    </row>
    <row r="18" spans="2:12" ht="12.75">
      <c r="B18" s="1295"/>
      <c r="C18" s="937" t="s">
        <v>555</v>
      </c>
      <c r="D18" s="938">
        <v>812</v>
      </c>
      <c r="E18" s="939">
        <v>552</v>
      </c>
      <c r="F18" s="940"/>
      <c r="G18" s="940"/>
      <c r="H18" s="940"/>
      <c r="I18" s="940"/>
      <c r="J18" s="940"/>
      <c r="K18" s="940"/>
      <c r="L18" s="940"/>
    </row>
    <row r="19" spans="2:12" ht="12.75">
      <c r="B19" s="1293" t="s">
        <v>560</v>
      </c>
      <c r="C19" s="937" t="s">
        <v>554</v>
      </c>
      <c r="D19" s="938">
        <v>48000</v>
      </c>
      <c r="E19" s="939">
        <f t="shared" si="0"/>
        <v>48000</v>
      </c>
      <c r="F19" s="940"/>
      <c r="G19" s="940"/>
      <c r="H19" s="940"/>
      <c r="I19" s="940"/>
      <c r="J19" s="940"/>
      <c r="K19" s="940"/>
      <c r="L19" s="940"/>
    </row>
    <row r="20" spans="2:12" ht="12.75">
      <c r="B20" s="1293"/>
      <c r="C20" s="937" t="s">
        <v>555</v>
      </c>
      <c r="D20" s="938">
        <v>552</v>
      </c>
      <c r="E20" s="939">
        <v>292</v>
      </c>
      <c r="F20" s="940"/>
      <c r="G20" s="940"/>
      <c r="H20" s="940"/>
      <c r="I20" s="940"/>
      <c r="J20" s="940"/>
      <c r="K20" s="940"/>
      <c r="L20" s="940"/>
    </row>
    <row r="21" spans="2:12" ht="12.75">
      <c r="B21" s="1294" t="s">
        <v>561</v>
      </c>
      <c r="C21" s="937" t="s">
        <v>554</v>
      </c>
      <c r="D21" s="938">
        <v>48000</v>
      </c>
      <c r="E21" s="939">
        <v>12000</v>
      </c>
      <c r="F21" s="940"/>
      <c r="G21" s="940"/>
      <c r="H21" s="940"/>
      <c r="I21" s="940"/>
      <c r="J21" s="940"/>
      <c r="K21" s="940"/>
      <c r="L21" s="940"/>
    </row>
    <row r="22" spans="2:12" ht="12.75">
      <c r="B22" s="1295"/>
      <c r="C22" s="937" t="s">
        <v>555</v>
      </c>
      <c r="D22" s="938">
        <v>292</v>
      </c>
      <c r="E22" s="939">
        <v>32</v>
      </c>
      <c r="F22" s="940"/>
      <c r="G22" s="940"/>
      <c r="H22" s="940"/>
      <c r="I22" s="940"/>
      <c r="J22" s="940"/>
      <c r="K22" s="940"/>
      <c r="L22" s="940"/>
    </row>
    <row r="23" spans="2:12" ht="12.75">
      <c r="B23" s="941"/>
      <c r="C23" s="941"/>
      <c r="D23" s="940"/>
      <c r="E23" s="940"/>
      <c r="F23" s="940"/>
      <c r="G23" s="940"/>
      <c r="H23" s="940"/>
      <c r="I23" s="940"/>
      <c r="J23" s="940"/>
      <c r="K23" s="940"/>
      <c r="L23" s="940"/>
    </row>
    <row r="24" spans="2:8" ht="12.75">
      <c r="B24" s="950"/>
      <c r="C24" s="950"/>
      <c r="D24" s="940"/>
      <c r="E24" s="940"/>
      <c r="F24" s="940"/>
      <c r="G24" s="940"/>
      <c r="H24" s="940"/>
    </row>
    <row r="25" spans="2:8" ht="12.75">
      <c r="B25" s="942" t="s">
        <v>563</v>
      </c>
      <c r="D25" s="934"/>
      <c r="E25" s="935" t="s">
        <v>381</v>
      </c>
      <c r="F25" s="944"/>
      <c r="G25" s="940"/>
      <c r="H25" s="940"/>
    </row>
    <row r="26" spans="2:8" ht="12.75">
      <c r="B26" s="1307" t="s">
        <v>562</v>
      </c>
      <c r="C26" s="1308"/>
      <c r="D26" s="951" t="s">
        <v>556</v>
      </c>
      <c r="E26" s="945" t="s">
        <v>557</v>
      </c>
      <c r="F26" s="946"/>
      <c r="G26" s="940"/>
      <c r="H26" s="940"/>
    </row>
    <row r="27" spans="2:8" ht="12.75">
      <c r="B27" s="947" t="s">
        <v>564</v>
      </c>
      <c r="C27" s="948"/>
      <c r="D27" s="938">
        <v>1032878</v>
      </c>
      <c r="E27" s="938">
        <v>142037</v>
      </c>
      <c r="F27" s="949"/>
      <c r="G27" s="940"/>
      <c r="H27" s="940"/>
    </row>
    <row r="28" spans="2:8" ht="12.75">
      <c r="B28" s="950"/>
      <c r="C28" s="950"/>
      <c r="D28" s="940"/>
      <c r="E28" s="940"/>
      <c r="F28" s="940"/>
      <c r="G28" s="952"/>
      <c r="H28" s="952"/>
    </row>
    <row r="29" spans="2:9" ht="13.5" customHeight="1">
      <c r="B29" s="953" t="s">
        <v>565</v>
      </c>
      <c r="C29" s="934"/>
      <c r="D29" s="934"/>
      <c r="E29" s="934"/>
      <c r="F29" s="934"/>
      <c r="G29" s="934"/>
      <c r="H29" s="943"/>
      <c r="I29" s="943" t="s">
        <v>381</v>
      </c>
    </row>
    <row r="30" spans="2:9" ht="12.75">
      <c r="B30" s="1307" t="s">
        <v>170</v>
      </c>
      <c r="C30" s="1308"/>
      <c r="D30" s="954" t="s">
        <v>556</v>
      </c>
      <c r="E30" s="954" t="s">
        <v>557</v>
      </c>
      <c r="F30" s="954" t="s">
        <v>558</v>
      </c>
      <c r="G30" s="945" t="s">
        <v>559</v>
      </c>
      <c r="H30" s="945" t="s">
        <v>560</v>
      </c>
      <c r="I30" s="945" t="s">
        <v>561</v>
      </c>
    </row>
    <row r="31" spans="2:9" ht="12.75">
      <c r="B31" s="1170" t="s">
        <v>566</v>
      </c>
      <c r="C31" s="1199"/>
      <c r="D31" s="963">
        <v>5030</v>
      </c>
      <c r="E31" s="963">
        <v>5030</v>
      </c>
      <c r="F31" s="955"/>
      <c r="G31" s="956"/>
      <c r="H31" s="956"/>
      <c r="I31" s="956"/>
    </row>
    <row r="32" spans="2:9" ht="12.75">
      <c r="B32" s="1170" t="s">
        <v>567</v>
      </c>
      <c r="C32" s="1199"/>
      <c r="D32" s="963">
        <v>356</v>
      </c>
      <c r="E32" s="963">
        <v>711</v>
      </c>
      <c r="F32" s="955"/>
      <c r="G32" s="956"/>
      <c r="H32" s="956"/>
      <c r="I32" s="956"/>
    </row>
    <row r="33" spans="2:9" ht="12.75">
      <c r="B33" s="1170" t="s">
        <v>568</v>
      </c>
      <c r="C33" s="1199"/>
      <c r="D33" s="963">
        <v>244</v>
      </c>
      <c r="E33" s="963">
        <v>244</v>
      </c>
      <c r="F33" s="955"/>
      <c r="G33" s="956"/>
      <c r="H33" s="956"/>
      <c r="I33" s="956"/>
    </row>
    <row r="34" spans="2:9" ht="12.75">
      <c r="B34" s="1170" t="s">
        <v>569</v>
      </c>
      <c r="C34" s="1199"/>
      <c r="D34" s="963">
        <v>1125</v>
      </c>
      <c r="E34" s="1200">
        <v>375</v>
      </c>
      <c r="F34" s="955"/>
      <c r="G34" s="956"/>
      <c r="H34" s="956"/>
      <c r="I34" s="956"/>
    </row>
    <row r="35" spans="2:9" ht="12.75">
      <c r="B35" s="1170" t="s">
        <v>570</v>
      </c>
      <c r="C35" s="1199"/>
      <c r="D35" s="963">
        <v>1620</v>
      </c>
      <c r="E35" s="1200">
        <v>1620</v>
      </c>
      <c r="F35" s="955"/>
      <c r="G35" s="956"/>
      <c r="H35" s="956"/>
      <c r="I35" s="956"/>
    </row>
    <row r="36" spans="2:9" ht="12.75">
      <c r="B36" s="1170" t="s">
        <v>571</v>
      </c>
      <c r="C36" s="1199"/>
      <c r="D36" s="963">
        <v>1131</v>
      </c>
      <c r="E36" s="1200">
        <v>189</v>
      </c>
      <c r="F36" s="955"/>
      <c r="G36" s="956"/>
      <c r="H36" s="956"/>
      <c r="I36" s="956"/>
    </row>
    <row r="37" spans="2:9" ht="12.75">
      <c r="B37" s="1170" t="s">
        <v>572</v>
      </c>
      <c r="C37" s="1199"/>
      <c r="D37" s="963">
        <v>7675</v>
      </c>
      <c r="E37" s="1200">
        <v>3892</v>
      </c>
      <c r="F37" s="955"/>
      <c r="G37" s="956"/>
      <c r="H37" s="956"/>
      <c r="I37" s="956"/>
    </row>
    <row r="38" spans="2:9" ht="12.75">
      <c r="B38" s="1170" t="s">
        <v>573</v>
      </c>
      <c r="C38" s="1199"/>
      <c r="D38" s="963">
        <v>5080</v>
      </c>
      <c r="E38" s="1200">
        <v>1016</v>
      </c>
      <c r="F38" s="955"/>
      <c r="G38" s="956"/>
      <c r="H38" s="956"/>
      <c r="I38" s="956"/>
    </row>
    <row r="39" spans="2:9" ht="12.75">
      <c r="B39" s="1170" t="s">
        <v>574</v>
      </c>
      <c r="C39" s="1199"/>
      <c r="D39" s="963">
        <v>1957</v>
      </c>
      <c r="E39" s="1200">
        <v>3913</v>
      </c>
      <c r="F39" s="955"/>
      <c r="G39" s="956"/>
      <c r="H39" s="956"/>
      <c r="I39" s="956"/>
    </row>
    <row r="40" spans="2:9" ht="12.75">
      <c r="B40" s="1170" t="s">
        <v>575</v>
      </c>
      <c r="C40" s="1199"/>
      <c r="D40" s="963">
        <v>3500</v>
      </c>
      <c r="E40" s="1200">
        <v>3500</v>
      </c>
      <c r="F40" s="955"/>
      <c r="G40" s="956"/>
      <c r="H40" s="956"/>
      <c r="I40" s="956"/>
    </row>
    <row r="41" spans="2:9" ht="12.75">
      <c r="B41" s="1170" t="s">
        <v>576</v>
      </c>
      <c r="C41" s="1199"/>
      <c r="D41" s="963">
        <v>1300</v>
      </c>
      <c r="E41" s="1200">
        <v>1061</v>
      </c>
      <c r="F41" s="955"/>
      <c r="G41" s="956"/>
      <c r="H41" s="956"/>
      <c r="I41" s="956"/>
    </row>
    <row r="42" spans="2:9" ht="12.75">
      <c r="B42" s="1303" t="s">
        <v>577</v>
      </c>
      <c r="C42" s="1304"/>
      <c r="D42" s="961">
        <v>7083</v>
      </c>
      <c r="E42" s="962">
        <v>1417</v>
      </c>
      <c r="F42" s="955"/>
      <c r="G42" s="956"/>
      <c r="H42" s="956"/>
      <c r="I42" s="956"/>
    </row>
    <row r="43" spans="2:9" ht="12.75">
      <c r="B43" s="1210" t="s">
        <v>1132</v>
      </c>
      <c r="C43" s="1211"/>
      <c r="D43" s="961">
        <v>2500</v>
      </c>
      <c r="E43" s="962">
        <v>500</v>
      </c>
      <c r="F43" s="955"/>
      <c r="G43" s="956"/>
      <c r="H43" s="956"/>
      <c r="I43" s="956"/>
    </row>
    <row r="44" spans="2:9" ht="12.75">
      <c r="B44" s="1210" t="s">
        <v>1133</v>
      </c>
      <c r="C44" s="1211"/>
      <c r="D44" s="961">
        <v>1750</v>
      </c>
      <c r="E44" s="962">
        <v>1250</v>
      </c>
      <c r="F44" s="955"/>
      <c r="G44" s="956"/>
      <c r="H44" s="956"/>
      <c r="I44" s="956"/>
    </row>
    <row r="45" spans="2:9" ht="12.75">
      <c r="B45" s="1210" t="s">
        <v>1134</v>
      </c>
      <c r="C45" s="1211"/>
      <c r="D45" s="961"/>
      <c r="E45" s="962">
        <v>9500</v>
      </c>
      <c r="F45" s="955">
        <v>9500</v>
      </c>
      <c r="G45" s="956"/>
      <c r="H45" s="956"/>
      <c r="I45" s="956"/>
    </row>
    <row r="46" spans="2:9" ht="12.75">
      <c r="B46" s="1170" t="s">
        <v>578</v>
      </c>
      <c r="C46" s="1171"/>
      <c r="D46" s="961">
        <v>2917</v>
      </c>
      <c r="E46" s="962">
        <v>2083</v>
      </c>
      <c r="F46" s="955"/>
      <c r="G46" s="956"/>
      <c r="H46" s="956"/>
      <c r="I46" s="964"/>
    </row>
    <row r="47" spans="2:9" ht="12.75">
      <c r="B47" s="1170" t="s">
        <v>579</v>
      </c>
      <c r="C47" s="1171"/>
      <c r="D47" s="961">
        <v>2000</v>
      </c>
      <c r="E47" s="962">
        <v>2000</v>
      </c>
      <c r="F47" s="955"/>
      <c r="G47" s="956"/>
      <c r="H47" s="956"/>
      <c r="I47" s="964"/>
    </row>
    <row r="48" spans="2:9" ht="12.75">
      <c r="B48" s="1170" t="s">
        <v>580</v>
      </c>
      <c r="C48" s="1171"/>
      <c r="D48" s="961">
        <v>5833</v>
      </c>
      <c r="E48" s="962">
        <v>1167</v>
      </c>
      <c r="F48" s="955"/>
      <c r="G48" s="956"/>
      <c r="H48" s="956"/>
      <c r="I48" s="964"/>
    </row>
    <row r="49" spans="2:9" ht="12.75">
      <c r="B49" s="1206" t="s">
        <v>581</v>
      </c>
      <c r="C49" s="1207"/>
      <c r="D49" s="1208">
        <v>1167</v>
      </c>
      <c r="E49" s="1209">
        <v>833</v>
      </c>
      <c r="F49" s="955"/>
      <c r="G49" s="956"/>
      <c r="H49" s="956"/>
      <c r="I49" s="964"/>
    </row>
    <row r="50" spans="2:9" ht="12.75">
      <c r="B50" s="1206" t="s">
        <v>1135</v>
      </c>
      <c r="C50" s="1207"/>
      <c r="D50" s="1208">
        <v>800</v>
      </c>
      <c r="E50" s="1209">
        <v>300</v>
      </c>
      <c r="F50" s="955"/>
      <c r="G50" s="956"/>
      <c r="H50" s="956"/>
      <c r="I50" s="964"/>
    </row>
    <row r="51" spans="2:9" ht="12.75">
      <c r="B51" s="1206" t="s">
        <v>1136</v>
      </c>
      <c r="C51" s="1207"/>
      <c r="D51" s="1208"/>
      <c r="E51" s="1209">
        <v>7000</v>
      </c>
      <c r="F51" s="955"/>
      <c r="G51" s="956"/>
      <c r="H51" s="956"/>
      <c r="I51" s="964"/>
    </row>
    <row r="52" spans="2:9" ht="12.75">
      <c r="B52" s="1206" t="s">
        <v>1137</v>
      </c>
      <c r="C52" s="1207"/>
      <c r="D52" s="1208"/>
      <c r="E52" s="1209">
        <v>40000</v>
      </c>
      <c r="F52" s="955"/>
      <c r="G52" s="956"/>
      <c r="H52" s="956"/>
      <c r="I52" s="964"/>
    </row>
    <row r="53" spans="2:9" ht="12.75">
      <c r="B53" s="1170" t="s">
        <v>582</v>
      </c>
      <c r="C53" s="1171"/>
      <c r="D53" s="961">
        <v>10000</v>
      </c>
      <c r="E53" s="962">
        <v>8000</v>
      </c>
      <c r="F53" s="963">
        <v>3333</v>
      </c>
      <c r="G53" s="1201"/>
      <c r="H53" s="956"/>
      <c r="I53" s="964"/>
    </row>
    <row r="54" spans="2:9" ht="12.75">
      <c r="B54" s="1210" t="s">
        <v>1138</v>
      </c>
      <c r="C54" s="1211"/>
      <c r="D54" s="961">
        <v>6858</v>
      </c>
      <c r="E54" s="962">
        <v>9144</v>
      </c>
      <c r="F54" s="963"/>
      <c r="G54" s="1201"/>
      <c r="H54" s="956"/>
      <c r="I54" s="964"/>
    </row>
    <row r="55" spans="2:9" ht="12.75">
      <c r="B55" s="1170" t="s">
        <v>583</v>
      </c>
      <c r="C55" s="1171"/>
      <c r="D55" s="961">
        <v>523</v>
      </c>
      <c r="E55" s="962">
        <v>523</v>
      </c>
      <c r="F55" s="963">
        <v>523</v>
      </c>
      <c r="G55" s="1201">
        <v>523</v>
      </c>
      <c r="H55" s="956"/>
      <c r="I55" s="964"/>
    </row>
    <row r="56" spans="2:9" ht="12.75">
      <c r="B56" s="1303" t="s">
        <v>584</v>
      </c>
      <c r="C56" s="1304"/>
      <c r="D56" s="961">
        <v>150000</v>
      </c>
      <c r="E56" s="962">
        <v>200000</v>
      </c>
      <c r="F56" s="963">
        <v>81000</v>
      </c>
      <c r="G56" s="1201"/>
      <c r="H56" s="956"/>
      <c r="I56" s="964"/>
    </row>
    <row r="57" spans="2:9" ht="12.75">
      <c r="B57" s="1170" t="s">
        <v>585</v>
      </c>
      <c r="C57" s="1171"/>
      <c r="D57" s="961">
        <v>3810</v>
      </c>
      <c r="E57" s="962">
        <v>3810</v>
      </c>
      <c r="F57" s="963">
        <v>3810</v>
      </c>
      <c r="G57" s="1201">
        <v>1588</v>
      </c>
      <c r="H57" s="956"/>
      <c r="I57" s="964"/>
    </row>
    <row r="58" spans="2:9" ht="12.75">
      <c r="B58" s="959" t="s">
        <v>587</v>
      </c>
      <c r="C58" s="960"/>
      <c r="D58" s="957">
        <v>694</v>
      </c>
      <c r="E58" s="958">
        <v>694</v>
      </c>
      <c r="F58" s="957">
        <v>694</v>
      </c>
      <c r="G58" s="938"/>
      <c r="H58" s="938"/>
      <c r="I58" s="964"/>
    </row>
    <row r="59" spans="2:9" ht="12.75">
      <c r="B59" s="959" t="s">
        <v>588</v>
      </c>
      <c r="C59" s="960"/>
      <c r="D59" s="957">
        <v>300</v>
      </c>
      <c r="E59" s="958">
        <v>300</v>
      </c>
      <c r="F59" s="957">
        <v>300</v>
      </c>
      <c r="G59" s="938">
        <v>300</v>
      </c>
      <c r="H59" s="938">
        <v>300</v>
      </c>
      <c r="I59" s="965"/>
    </row>
    <row r="60" spans="2:9" ht="12.75">
      <c r="B60" s="959" t="s">
        <v>589</v>
      </c>
      <c r="C60" s="960"/>
      <c r="D60" s="957">
        <v>108</v>
      </c>
      <c r="E60" s="958">
        <v>108</v>
      </c>
      <c r="F60" s="957">
        <v>108</v>
      </c>
      <c r="G60" s="938">
        <v>108</v>
      </c>
      <c r="H60" s="938">
        <v>108</v>
      </c>
      <c r="I60" s="965"/>
    </row>
    <row r="61" spans="2:9" ht="12.75">
      <c r="B61" s="959" t="s">
        <v>590</v>
      </c>
      <c r="C61" s="960"/>
      <c r="D61" s="957"/>
      <c r="E61" s="958">
        <v>28597</v>
      </c>
      <c r="F61" s="957">
        <v>5720</v>
      </c>
      <c r="G61" s="957"/>
      <c r="H61" s="957"/>
      <c r="I61" s="964"/>
    </row>
    <row r="62" spans="2:9" ht="12.75">
      <c r="B62" s="1303" t="s">
        <v>148</v>
      </c>
      <c r="C62" s="1304"/>
      <c r="D62" s="957">
        <v>12000</v>
      </c>
      <c r="E62" s="958">
        <v>5698</v>
      </c>
      <c r="F62" s="957"/>
      <c r="G62" s="938"/>
      <c r="H62" s="938"/>
      <c r="I62" s="964"/>
    </row>
    <row r="63" spans="2:9" ht="12.75">
      <c r="B63" s="959" t="s">
        <v>591</v>
      </c>
      <c r="C63" s="960"/>
      <c r="D63" s="957">
        <v>4500</v>
      </c>
      <c r="E63" s="958">
        <v>4500</v>
      </c>
      <c r="F63" s="957">
        <v>4500</v>
      </c>
      <c r="G63" s="938"/>
      <c r="H63" s="938"/>
      <c r="I63" s="964"/>
    </row>
    <row r="64" spans="2:9" ht="12.75">
      <c r="B64" s="959" t="s">
        <v>592</v>
      </c>
      <c r="C64" s="960"/>
      <c r="D64" s="957">
        <v>2500</v>
      </c>
      <c r="E64" s="958">
        <v>2500</v>
      </c>
      <c r="F64" s="957">
        <v>2500</v>
      </c>
      <c r="G64" s="938"/>
      <c r="H64" s="938"/>
      <c r="I64" s="964"/>
    </row>
    <row r="65" spans="2:9" ht="12.75">
      <c r="B65" s="959" t="s">
        <v>593</v>
      </c>
      <c r="C65" s="960"/>
      <c r="D65" s="957">
        <v>5000</v>
      </c>
      <c r="E65" s="958">
        <v>5000</v>
      </c>
      <c r="F65" s="957">
        <v>5000</v>
      </c>
      <c r="G65" s="938"/>
      <c r="H65" s="938"/>
      <c r="I65" s="964"/>
    </row>
    <row r="66" spans="2:9" ht="12.75">
      <c r="B66" s="959" t="s">
        <v>594</v>
      </c>
      <c r="C66" s="960"/>
      <c r="D66" s="957">
        <v>4000</v>
      </c>
      <c r="E66" s="958">
        <v>4000</v>
      </c>
      <c r="F66" s="957">
        <v>4000</v>
      </c>
      <c r="G66" s="938"/>
      <c r="H66" s="938"/>
      <c r="I66" s="964"/>
    </row>
    <row r="67" spans="2:9" ht="12.75">
      <c r="B67" s="959" t="s">
        <v>595</v>
      </c>
      <c r="C67" s="960"/>
      <c r="D67" s="957">
        <v>2000</v>
      </c>
      <c r="E67" s="958">
        <v>2000</v>
      </c>
      <c r="F67" s="957">
        <v>2000</v>
      </c>
      <c r="G67" s="938"/>
      <c r="H67" s="938"/>
      <c r="I67" s="964"/>
    </row>
    <row r="68" spans="2:9" ht="12.75">
      <c r="B68" s="959" t="s">
        <v>596</v>
      </c>
      <c r="C68" s="960"/>
      <c r="D68" s="957">
        <v>2000</v>
      </c>
      <c r="E68" s="958">
        <v>2000</v>
      </c>
      <c r="F68" s="957">
        <v>2000</v>
      </c>
      <c r="G68" s="938"/>
      <c r="H68" s="938"/>
      <c r="I68" s="964"/>
    </row>
    <row r="69" spans="2:9" ht="12.75">
      <c r="B69" s="1217" t="s">
        <v>1033</v>
      </c>
      <c r="C69" s="1218"/>
      <c r="D69" s="957">
        <v>6100</v>
      </c>
      <c r="E69" s="958">
        <v>2333</v>
      </c>
      <c r="F69" s="957"/>
      <c r="G69" s="938"/>
      <c r="H69" s="938"/>
      <c r="I69" s="964"/>
    </row>
    <row r="70" spans="2:9" ht="12.75">
      <c r="B70" s="1217" t="s">
        <v>1160</v>
      </c>
      <c r="C70" s="1218"/>
      <c r="D70" s="957">
        <v>9043</v>
      </c>
      <c r="E70" s="958">
        <v>12459</v>
      </c>
      <c r="F70" s="957"/>
      <c r="G70" s="938"/>
      <c r="H70" s="938"/>
      <c r="I70" s="964"/>
    </row>
    <row r="71" spans="2:9" ht="12.75" customHeight="1">
      <c r="B71" s="1305" t="s">
        <v>597</v>
      </c>
      <c r="C71" s="1306"/>
      <c r="D71" s="957">
        <v>4560</v>
      </c>
      <c r="E71" s="958">
        <v>4560</v>
      </c>
      <c r="F71" s="957">
        <v>4560</v>
      </c>
      <c r="G71" s="938"/>
      <c r="H71" s="938"/>
      <c r="I71" s="964"/>
    </row>
    <row r="72" spans="2:9" ht="12.75" customHeight="1">
      <c r="B72" s="1305" t="s">
        <v>1158</v>
      </c>
      <c r="C72" s="1306"/>
      <c r="D72" s="957">
        <v>4250</v>
      </c>
      <c r="E72" s="958">
        <v>4250</v>
      </c>
      <c r="F72" s="957"/>
      <c r="G72" s="938"/>
      <c r="H72" s="938"/>
      <c r="I72" s="964"/>
    </row>
    <row r="73" spans="2:9" ht="12.75" customHeight="1">
      <c r="B73" s="1214" t="s">
        <v>1159</v>
      </c>
      <c r="C73" s="1215"/>
      <c r="D73" s="957">
        <v>57</v>
      </c>
      <c r="E73" s="958">
        <v>69</v>
      </c>
      <c r="F73" s="957">
        <v>11</v>
      </c>
      <c r="G73" s="938"/>
      <c r="H73" s="938"/>
      <c r="I73" s="964"/>
    </row>
    <row r="74" spans="2:9" ht="12.75">
      <c r="B74" s="1303" t="s">
        <v>598</v>
      </c>
      <c r="C74" s="1304"/>
      <c r="D74" s="957">
        <v>559687</v>
      </c>
      <c r="E74" s="958">
        <v>559687</v>
      </c>
      <c r="F74" s="957">
        <v>335812</v>
      </c>
      <c r="G74" s="938"/>
      <c r="H74" s="938"/>
      <c r="I74" s="964"/>
    </row>
  </sheetData>
  <sheetProtection/>
  <mergeCells count="28">
    <mergeCell ref="B62:C62"/>
    <mergeCell ref="B71:C71"/>
    <mergeCell ref="B74:C74"/>
    <mergeCell ref="B26:C26"/>
    <mergeCell ref="B30:C30"/>
    <mergeCell ref="B42:C42"/>
    <mergeCell ref="B56:C56"/>
    <mergeCell ref="B72:C72"/>
    <mergeCell ref="B15:B16"/>
    <mergeCell ref="B17:B18"/>
    <mergeCell ref="B19:B20"/>
    <mergeCell ref="B21:B22"/>
    <mergeCell ref="I8:I10"/>
    <mergeCell ref="J8:J10"/>
    <mergeCell ref="E8:E10"/>
    <mergeCell ref="F8:F10"/>
    <mergeCell ref="G8:G10"/>
    <mergeCell ref="H8:H10"/>
    <mergeCell ref="K8:K10"/>
    <mergeCell ref="L8:L10"/>
    <mergeCell ref="B11:B12"/>
    <mergeCell ref="B13:B14"/>
    <mergeCell ref="B2:L2"/>
    <mergeCell ref="B4:L4"/>
    <mergeCell ref="B6:F6"/>
    <mergeCell ref="B8:B10"/>
    <mergeCell ref="C8:C10"/>
    <mergeCell ref="D8:D1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2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6.875" style="966" customWidth="1"/>
    <col min="2" max="2" width="10.125" style="966" customWidth="1"/>
    <col min="3" max="3" width="32.375" style="966" customWidth="1"/>
    <col min="4" max="4" width="10.625" style="966" customWidth="1"/>
    <col min="5" max="7" width="9.125" style="966" customWidth="1"/>
    <col min="8" max="8" width="18.875" style="966" customWidth="1"/>
    <col min="9" max="9" width="16.25390625" style="966" customWidth="1"/>
    <col min="10" max="10" width="16.375" style="966" customWidth="1"/>
    <col min="11" max="16384" width="9.125" style="966" customWidth="1"/>
  </cols>
  <sheetData>
    <row r="1" spans="1:10" ht="12.75">
      <c r="A1" s="1311" t="s">
        <v>599</v>
      </c>
      <c r="B1" s="1311"/>
      <c r="C1" s="1311"/>
      <c r="D1" s="1311"/>
      <c r="E1" s="1311"/>
      <c r="F1" s="1311"/>
      <c r="G1" s="1311"/>
      <c r="H1" s="1311"/>
      <c r="I1" s="1311"/>
      <c r="J1" s="1311"/>
    </row>
    <row r="2" ht="16.5" customHeight="1"/>
    <row r="3" spans="1:10" ht="14.25" customHeight="1">
      <c r="A3" s="1312" t="s">
        <v>1109</v>
      </c>
      <c r="B3" s="1312"/>
      <c r="C3" s="1312"/>
      <c r="D3" s="1312"/>
      <c r="E3" s="1312"/>
      <c r="F3" s="1312"/>
      <c r="G3" s="1312"/>
      <c r="H3" s="1312"/>
      <c r="I3" s="1312"/>
      <c r="J3" s="1312"/>
    </row>
    <row r="4" spans="1:8" ht="14.25">
      <c r="A4" s="967"/>
      <c r="B4" s="967"/>
      <c r="C4" s="967"/>
      <c r="D4" s="967"/>
      <c r="E4" s="967"/>
      <c r="F4" s="967"/>
      <c r="G4" s="967"/>
      <c r="H4" s="967"/>
    </row>
    <row r="5" spans="1:8" ht="9.75" customHeight="1">
      <c r="A5" s="967"/>
      <c r="B5" s="967"/>
      <c r="C5" s="967"/>
      <c r="D5" s="967"/>
      <c r="E5" s="967"/>
      <c r="F5" s="967"/>
      <c r="G5" s="967"/>
      <c r="H5" s="967"/>
    </row>
    <row r="6" spans="4:10" ht="12.75">
      <c r="D6" s="968"/>
      <c r="E6" s="968"/>
      <c r="F6" s="968"/>
      <c r="G6" s="968"/>
      <c r="H6" s="968"/>
      <c r="I6" s="969"/>
      <c r="J6" s="969" t="s">
        <v>190</v>
      </c>
    </row>
    <row r="7" spans="1:10" ht="24.75" customHeight="1">
      <c r="A7" s="1313" t="s">
        <v>290</v>
      </c>
      <c r="B7" s="1315" t="s">
        <v>170</v>
      </c>
      <c r="C7" s="1316"/>
      <c r="D7" s="1315" t="s">
        <v>600</v>
      </c>
      <c r="E7" s="1319"/>
      <c r="F7" s="1319"/>
      <c r="G7" s="1319"/>
      <c r="H7" s="1316"/>
      <c r="I7" s="1323" t="s">
        <v>533</v>
      </c>
      <c r="J7" s="1323" t="s">
        <v>1110</v>
      </c>
    </row>
    <row r="8" spans="1:11" ht="25.5" customHeight="1" thickBot="1">
      <c r="A8" s="1314"/>
      <c r="B8" s="1317"/>
      <c r="C8" s="1318"/>
      <c r="D8" s="1320"/>
      <c r="E8" s="1321"/>
      <c r="F8" s="1321"/>
      <c r="G8" s="1321"/>
      <c r="H8" s="1322"/>
      <c r="I8" s="1324"/>
      <c r="J8" s="1324"/>
      <c r="K8" s="970"/>
    </row>
    <row r="9" spans="1:11" ht="15.75" customHeight="1">
      <c r="A9" s="1325" t="s">
        <v>171</v>
      </c>
      <c r="B9" s="1340" t="s">
        <v>601</v>
      </c>
      <c r="C9" s="1341"/>
      <c r="D9" s="1309" t="s">
        <v>311</v>
      </c>
      <c r="E9" s="971" t="s">
        <v>602</v>
      </c>
      <c r="F9" s="972"/>
      <c r="G9" s="972"/>
      <c r="H9" s="973"/>
      <c r="I9" s="974"/>
      <c r="J9" s="974"/>
      <c r="K9" s="975"/>
    </row>
    <row r="10" spans="1:11" ht="15.75" customHeight="1">
      <c r="A10" s="1327"/>
      <c r="B10" s="1342"/>
      <c r="C10" s="1343"/>
      <c r="D10" s="1309"/>
      <c r="E10" s="971" t="s">
        <v>603</v>
      </c>
      <c r="F10" s="972"/>
      <c r="G10" s="972"/>
      <c r="H10" s="973"/>
      <c r="I10" s="976">
        <v>209034</v>
      </c>
      <c r="J10" s="976"/>
      <c r="K10" s="970"/>
    </row>
    <row r="11" spans="1:11" ht="15.75" customHeight="1">
      <c r="A11" s="1327"/>
      <c r="B11" s="1344"/>
      <c r="C11" s="1345"/>
      <c r="D11" s="1310" t="s">
        <v>312</v>
      </c>
      <c r="E11" s="977" t="s">
        <v>313</v>
      </c>
      <c r="F11" s="978"/>
      <c r="G11" s="978"/>
      <c r="H11" s="979"/>
      <c r="I11" s="980"/>
      <c r="J11" s="980"/>
      <c r="K11" s="970"/>
    </row>
    <row r="12" spans="1:10" ht="15.75" customHeight="1">
      <c r="A12" s="1327"/>
      <c r="B12" s="1344"/>
      <c r="C12" s="1345"/>
      <c r="D12" s="1309"/>
      <c r="E12" s="971" t="s">
        <v>604</v>
      </c>
      <c r="F12" s="972"/>
      <c r="G12" s="972"/>
      <c r="H12" s="973"/>
      <c r="I12" s="976"/>
      <c r="J12" s="976"/>
    </row>
    <row r="13" spans="1:10" ht="15.75" customHeight="1">
      <c r="A13" s="1327"/>
      <c r="B13" s="1344"/>
      <c r="C13" s="1345"/>
      <c r="D13" s="1309"/>
      <c r="E13" s="971" t="s">
        <v>314</v>
      </c>
      <c r="F13" s="972"/>
      <c r="G13" s="972"/>
      <c r="H13" s="973"/>
      <c r="I13" s="976">
        <v>50400</v>
      </c>
      <c r="J13" s="976"/>
    </row>
    <row r="14" spans="1:10" ht="15.75" customHeight="1">
      <c r="A14" s="1327"/>
      <c r="B14" s="1344"/>
      <c r="C14" s="1345"/>
      <c r="D14" s="1309"/>
      <c r="E14" s="971" t="s">
        <v>105</v>
      </c>
      <c r="F14" s="972"/>
      <c r="G14" s="972"/>
      <c r="H14" s="973"/>
      <c r="I14" s="976"/>
      <c r="J14" s="976"/>
    </row>
    <row r="15" spans="1:10" ht="15.75" customHeight="1">
      <c r="A15" s="1327"/>
      <c r="B15" s="1344"/>
      <c r="C15" s="1345"/>
      <c r="D15" s="1309"/>
      <c r="E15" s="971" t="s">
        <v>605</v>
      </c>
      <c r="F15" s="972"/>
      <c r="G15" s="972"/>
      <c r="H15" s="973"/>
      <c r="I15" s="976">
        <v>264784</v>
      </c>
      <c r="J15" s="976"/>
    </row>
    <row r="16" spans="1:10" ht="15.75" customHeight="1">
      <c r="A16" s="1327"/>
      <c r="B16" s="1344"/>
      <c r="C16" s="1345"/>
      <c r="D16" s="1309"/>
      <c r="E16" s="971" t="s">
        <v>606</v>
      </c>
      <c r="F16" s="972"/>
      <c r="G16" s="972"/>
      <c r="H16" s="973"/>
      <c r="I16" s="976"/>
      <c r="J16" s="976"/>
    </row>
    <row r="17" spans="1:10" ht="15.75" customHeight="1" thickBot="1">
      <c r="A17" s="1339"/>
      <c r="B17" s="1346"/>
      <c r="C17" s="1347"/>
      <c r="D17" s="1287"/>
      <c r="E17" s="981" t="s">
        <v>607</v>
      </c>
      <c r="F17" s="982"/>
      <c r="G17" s="982"/>
      <c r="H17" s="983"/>
      <c r="I17" s="984">
        <v>106150</v>
      </c>
      <c r="J17" s="984"/>
    </row>
    <row r="18" spans="1:10" ht="15.75" customHeight="1">
      <c r="A18" s="1325" t="s">
        <v>172</v>
      </c>
      <c r="B18" s="1340" t="s">
        <v>608</v>
      </c>
      <c r="C18" s="1341"/>
      <c r="D18" s="1309" t="s">
        <v>311</v>
      </c>
      <c r="E18" s="971" t="s">
        <v>602</v>
      </c>
      <c r="F18" s="972"/>
      <c r="G18" s="972"/>
      <c r="H18" s="973"/>
      <c r="I18" s="985"/>
      <c r="J18" s="985"/>
    </row>
    <row r="19" spans="1:10" ht="15.75" customHeight="1">
      <c r="A19" s="1327"/>
      <c r="B19" s="1342"/>
      <c r="C19" s="1343"/>
      <c r="D19" s="1309"/>
      <c r="E19" s="971" t="s">
        <v>603</v>
      </c>
      <c r="F19" s="972"/>
      <c r="G19" s="972"/>
      <c r="H19" s="973"/>
      <c r="I19" s="986"/>
      <c r="J19" s="986"/>
    </row>
    <row r="20" spans="1:10" ht="15.75" customHeight="1">
      <c r="A20" s="1327"/>
      <c r="B20" s="1344"/>
      <c r="C20" s="1345"/>
      <c r="D20" s="1310" t="s">
        <v>312</v>
      </c>
      <c r="E20" s="977" t="s">
        <v>313</v>
      </c>
      <c r="F20" s="978"/>
      <c r="G20" s="978"/>
      <c r="H20" s="979"/>
      <c r="I20" s="985"/>
      <c r="J20" s="976"/>
    </row>
    <row r="21" spans="1:10" ht="15.75" customHeight="1">
      <c r="A21" s="1327"/>
      <c r="B21" s="1344"/>
      <c r="C21" s="1345"/>
      <c r="D21" s="1309"/>
      <c r="E21" s="971" t="s">
        <v>604</v>
      </c>
      <c r="F21" s="972"/>
      <c r="G21" s="972"/>
      <c r="H21" s="973"/>
      <c r="I21" s="985"/>
      <c r="J21" s="976"/>
    </row>
    <row r="22" spans="1:10" ht="15.75" customHeight="1">
      <c r="A22" s="1327"/>
      <c r="B22" s="1344"/>
      <c r="C22" s="1345"/>
      <c r="D22" s="1309"/>
      <c r="E22" s="971" t="s">
        <v>314</v>
      </c>
      <c r="F22" s="972"/>
      <c r="G22" s="972"/>
      <c r="H22" s="973"/>
      <c r="I22" s="985"/>
      <c r="J22" s="985"/>
    </row>
    <row r="23" spans="1:10" ht="15.75" customHeight="1">
      <c r="A23" s="1327"/>
      <c r="B23" s="1344"/>
      <c r="C23" s="1345"/>
      <c r="D23" s="1309"/>
      <c r="E23" s="971" t="s">
        <v>105</v>
      </c>
      <c r="F23" s="972"/>
      <c r="G23" s="972"/>
      <c r="H23" s="973"/>
      <c r="I23" s="985"/>
      <c r="J23" s="985"/>
    </row>
    <row r="24" spans="1:10" ht="15.75" customHeight="1">
      <c r="A24" s="1327"/>
      <c r="B24" s="1344"/>
      <c r="C24" s="1345"/>
      <c r="D24" s="1309"/>
      <c r="E24" s="971" t="s">
        <v>605</v>
      </c>
      <c r="F24" s="972"/>
      <c r="G24" s="972"/>
      <c r="H24" s="973"/>
      <c r="I24" s="985"/>
      <c r="J24" s="976"/>
    </row>
    <row r="25" spans="1:10" ht="15.75" customHeight="1">
      <c r="A25" s="1327"/>
      <c r="B25" s="1344"/>
      <c r="C25" s="1345"/>
      <c r="D25" s="1309"/>
      <c r="E25" s="971" t="s">
        <v>606</v>
      </c>
      <c r="F25" s="972"/>
      <c r="G25" s="972"/>
      <c r="H25" s="973"/>
      <c r="I25" s="985"/>
      <c r="J25" s="985"/>
    </row>
    <row r="26" spans="1:10" ht="15.75" customHeight="1" thickBot="1">
      <c r="A26" s="1339"/>
      <c r="B26" s="1346"/>
      <c r="C26" s="1347"/>
      <c r="D26" s="1287"/>
      <c r="E26" s="981" t="s">
        <v>607</v>
      </c>
      <c r="F26" s="982"/>
      <c r="G26" s="982"/>
      <c r="H26" s="983"/>
      <c r="I26" s="985"/>
      <c r="J26" s="985"/>
    </row>
    <row r="27" spans="1:10" ht="13.5" customHeight="1">
      <c r="A27" s="1325"/>
      <c r="B27" s="1329" t="s">
        <v>185</v>
      </c>
      <c r="C27" s="1330"/>
      <c r="D27" s="1337" t="s">
        <v>311</v>
      </c>
      <c r="E27" s="987" t="s">
        <v>602</v>
      </c>
      <c r="F27" s="988"/>
      <c r="G27" s="988"/>
      <c r="H27" s="989"/>
      <c r="I27" s="990">
        <v>0</v>
      </c>
      <c r="J27" s="990">
        <v>0</v>
      </c>
    </row>
    <row r="28" spans="1:10" ht="13.5" customHeight="1" thickBot="1">
      <c r="A28" s="1326"/>
      <c r="B28" s="1331"/>
      <c r="C28" s="1332"/>
      <c r="D28" s="1338"/>
      <c r="E28" s="991" t="s">
        <v>603</v>
      </c>
      <c r="F28" s="982"/>
      <c r="G28" s="982"/>
      <c r="H28" s="983"/>
      <c r="I28" s="992">
        <v>209034</v>
      </c>
      <c r="J28" s="992"/>
    </row>
    <row r="29" spans="1:10" ht="13.5" customHeight="1">
      <c r="A29" s="1327"/>
      <c r="B29" s="1333"/>
      <c r="C29" s="1334"/>
      <c r="D29" s="1309" t="s">
        <v>312</v>
      </c>
      <c r="E29" s="971" t="s">
        <v>313</v>
      </c>
      <c r="F29" s="972"/>
      <c r="G29" s="972"/>
      <c r="H29" s="973"/>
      <c r="I29" s="994">
        <v>0</v>
      </c>
      <c r="J29" s="994">
        <f>SUM(J20+J11)</f>
        <v>0</v>
      </c>
    </row>
    <row r="30" spans="1:10" ht="13.5" customHeight="1">
      <c r="A30" s="1327"/>
      <c r="B30" s="1333"/>
      <c r="C30" s="1334"/>
      <c r="D30" s="1309"/>
      <c r="E30" s="971" t="s">
        <v>604</v>
      </c>
      <c r="F30" s="972"/>
      <c r="G30" s="972"/>
      <c r="H30" s="973"/>
      <c r="I30" s="994">
        <v>0</v>
      </c>
      <c r="J30" s="994">
        <f>SUM(J12+J21)</f>
        <v>0</v>
      </c>
    </row>
    <row r="31" spans="1:10" ht="13.5" customHeight="1">
      <c r="A31" s="1327"/>
      <c r="B31" s="1333"/>
      <c r="C31" s="1334"/>
      <c r="D31" s="1309"/>
      <c r="E31" s="971" t="s">
        <v>314</v>
      </c>
      <c r="F31" s="972"/>
      <c r="G31" s="972"/>
      <c r="H31" s="973"/>
      <c r="I31" s="994">
        <v>50400</v>
      </c>
      <c r="J31" s="994"/>
    </row>
    <row r="32" spans="1:10" ht="13.5" customHeight="1">
      <c r="A32" s="1327"/>
      <c r="B32" s="1333"/>
      <c r="C32" s="1334"/>
      <c r="D32" s="1309"/>
      <c r="E32" s="971" t="s">
        <v>105</v>
      </c>
      <c r="F32" s="972"/>
      <c r="G32" s="972"/>
      <c r="H32" s="973"/>
      <c r="I32" s="995">
        <v>0</v>
      </c>
      <c r="J32" s="995">
        <v>0</v>
      </c>
    </row>
    <row r="33" spans="1:10" ht="13.5" customHeight="1">
      <c r="A33" s="1327"/>
      <c r="B33" s="1333"/>
      <c r="C33" s="1334"/>
      <c r="D33" s="1309"/>
      <c r="E33" s="971" t="s">
        <v>106</v>
      </c>
      <c r="F33" s="972"/>
      <c r="G33" s="972"/>
      <c r="H33" s="973"/>
      <c r="I33" s="976">
        <v>0</v>
      </c>
      <c r="J33" s="976">
        <v>0</v>
      </c>
    </row>
    <row r="34" spans="1:10" ht="13.5" customHeight="1">
      <c r="A34" s="1327"/>
      <c r="B34" s="1333"/>
      <c r="C34" s="1334"/>
      <c r="D34" s="1309"/>
      <c r="E34" s="971" t="s">
        <v>606</v>
      </c>
      <c r="F34" s="972"/>
      <c r="G34" s="972"/>
      <c r="H34" s="973"/>
      <c r="I34" s="995">
        <v>0</v>
      </c>
      <c r="J34" s="995">
        <v>0</v>
      </c>
    </row>
    <row r="35" spans="1:10" ht="13.5" customHeight="1">
      <c r="A35" s="1327"/>
      <c r="B35" s="1333"/>
      <c r="C35" s="1334"/>
      <c r="D35" s="1309"/>
      <c r="E35" s="996" t="s">
        <v>607</v>
      </c>
      <c r="F35" s="972"/>
      <c r="G35" s="972"/>
      <c r="H35" s="973"/>
      <c r="I35" s="997">
        <v>0</v>
      </c>
      <c r="J35" s="997">
        <v>0</v>
      </c>
    </row>
    <row r="36" spans="1:10" ht="13.5" customHeight="1">
      <c r="A36" s="1327"/>
      <c r="B36" s="1333"/>
      <c r="C36" s="1334"/>
      <c r="D36" s="1309"/>
      <c r="E36" s="971" t="s">
        <v>605</v>
      </c>
      <c r="F36" s="972"/>
      <c r="G36" s="972"/>
      <c r="H36" s="973"/>
      <c r="I36" s="995">
        <v>264784</v>
      </c>
      <c r="J36" s="995"/>
    </row>
    <row r="37" spans="1:10" ht="13.5" customHeight="1" thickBot="1">
      <c r="A37" s="1328"/>
      <c r="B37" s="1335"/>
      <c r="C37" s="1336"/>
      <c r="D37" s="1338"/>
      <c r="E37" s="981" t="s">
        <v>607</v>
      </c>
      <c r="F37" s="982"/>
      <c r="G37" s="982"/>
      <c r="H37" s="983"/>
      <c r="I37" s="984">
        <v>106150</v>
      </c>
      <c r="J37" s="984"/>
    </row>
    <row r="38" spans="1:8" ht="13.5" customHeight="1">
      <c r="A38" s="998"/>
      <c r="B38" s="993"/>
      <c r="C38" s="993"/>
      <c r="D38" s="999"/>
      <c r="E38" s="972"/>
      <c r="F38" s="972"/>
      <c r="G38" s="972"/>
      <c r="H38" s="972"/>
    </row>
  </sheetData>
  <sheetProtection/>
  <mergeCells count="19">
    <mergeCell ref="A27:A37"/>
    <mergeCell ref="B27:C37"/>
    <mergeCell ref="D27:D28"/>
    <mergeCell ref="D29:D37"/>
    <mergeCell ref="A9:A17"/>
    <mergeCell ref="B9:C17"/>
    <mergeCell ref="D9:D10"/>
    <mergeCell ref="D11:D17"/>
    <mergeCell ref="A18:A26"/>
    <mergeCell ref="B18:C26"/>
    <mergeCell ref="D18:D19"/>
    <mergeCell ref="D20:D26"/>
    <mergeCell ref="A1:J1"/>
    <mergeCell ref="A3:J3"/>
    <mergeCell ref="A7:A8"/>
    <mergeCell ref="B7:C8"/>
    <mergeCell ref="D7:H8"/>
    <mergeCell ref="I7:I8"/>
    <mergeCell ref="J7:J8"/>
  </mergeCells>
  <printOptions/>
  <pageMargins left="1.3779527559055118" right="1.3779527559055118" top="0.31496062992125984" bottom="0" header="0.5118110236220472" footer="0.11811023622047245"/>
  <pageSetup firstPageNumber="50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86"/>
  <sheetViews>
    <sheetView zoomScalePageLayoutView="0" workbookViewId="0" topLeftCell="A19">
      <selection activeCell="H47" sqref="H47"/>
    </sheetView>
  </sheetViews>
  <sheetFormatPr defaultColWidth="9.00390625" defaultRowHeight="12.75"/>
  <cols>
    <col min="1" max="1" width="4.875" style="1000" customWidth="1"/>
    <col min="2" max="2" width="14.125" style="1000" customWidth="1"/>
    <col min="3" max="3" width="13.875" style="1000" customWidth="1"/>
    <col min="4" max="4" width="14.125" style="1000" customWidth="1"/>
    <col min="5" max="5" width="13.125" style="1000" customWidth="1"/>
    <col min="6" max="10" width="12.125" style="1000" customWidth="1"/>
    <col min="11" max="11" width="10.625" style="1000" customWidth="1"/>
    <col min="12" max="16384" width="9.125" style="1000" customWidth="1"/>
  </cols>
  <sheetData>
    <row r="2" spans="2:10" ht="12.75">
      <c r="B2" s="1348" t="s">
        <v>609</v>
      </c>
      <c r="C2" s="1348"/>
      <c r="D2" s="1348"/>
      <c r="E2" s="1348"/>
      <c r="F2" s="1348"/>
      <c r="G2" s="1348"/>
      <c r="H2" s="1348"/>
      <c r="I2" s="1348"/>
      <c r="J2" s="1348"/>
    </row>
    <row r="4" spans="2:10" ht="12.75">
      <c r="B4" s="1349" t="s">
        <v>1111</v>
      </c>
      <c r="C4" s="1350"/>
      <c r="D4" s="1350"/>
      <c r="E4" s="1350"/>
      <c r="F4" s="1350"/>
      <c r="G4" s="1350"/>
      <c r="H4" s="1350"/>
      <c r="I4" s="1350"/>
      <c r="J4" s="1350"/>
    </row>
    <row r="5" spans="2:10" ht="12.75">
      <c r="B5" s="1001"/>
      <c r="C5" s="1002"/>
      <c r="D5" s="1002"/>
      <c r="E5" s="1002"/>
      <c r="F5" s="1002"/>
      <c r="G5" s="1002"/>
      <c r="H5" s="1002"/>
      <c r="I5" s="1002"/>
      <c r="J5" s="1002"/>
    </row>
    <row r="6" spans="2:10" ht="12.75">
      <c r="B6" s="1001"/>
      <c r="C6" s="1002"/>
      <c r="D6" s="1002"/>
      <c r="E6" s="1002"/>
      <c r="F6" s="1002"/>
      <c r="G6" s="1002"/>
      <c r="H6" s="1002"/>
      <c r="I6" s="1002"/>
      <c r="J6" s="1002"/>
    </row>
    <row r="7" spans="1:11" ht="12.75">
      <c r="A7" s="1003"/>
      <c r="J7" s="1004"/>
      <c r="K7" s="1004" t="s">
        <v>610</v>
      </c>
    </row>
    <row r="8" spans="1:11" ht="12.75" customHeight="1">
      <c r="A8" s="1351" t="s">
        <v>611</v>
      </c>
      <c r="B8" s="1354" t="s">
        <v>612</v>
      </c>
      <c r="C8" s="1355"/>
      <c r="D8" s="1356"/>
      <c r="E8" s="1363" t="s">
        <v>1082</v>
      </c>
      <c r="F8" s="1366" t="s">
        <v>613</v>
      </c>
      <c r="G8" s="1367"/>
      <c r="H8" s="1368"/>
      <c r="I8" s="1368"/>
      <c r="J8" s="1005"/>
      <c r="K8" s="1363" t="s">
        <v>1112</v>
      </c>
    </row>
    <row r="9" spans="1:11" ht="12.75">
      <c r="A9" s="1352"/>
      <c r="B9" s="1357"/>
      <c r="C9" s="1358"/>
      <c r="D9" s="1359"/>
      <c r="E9" s="1364"/>
      <c r="F9" s="1366" t="s">
        <v>614</v>
      </c>
      <c r="G9" s="1367"/>
      <c r="H9" s="1366" t="s">
        <v>615</v>
      </c>
      <c r="I9" s="1369"/>
      <c r="J9" s="1370" t="s">
        <v>616</v>
      </c>
      <c r="K9" s="1364"/>
    </row>
    <row r="10" spans="1:11" ht="12.75" customHeight="1">
      <c r="A10" s="1352"/>
      <c r="B10" s="1357"/>
      <c r="C10" s="1358"/>
      <c r="D10" s="1359"/>
      <c r="E10" s="1364"/>
      <c r="F10" s="1370" t="s">
        <v>617</v>
      </c>
      <c r="G10" s="1373" t="s">
        <v>618</v>
      </c>
      <c r="H10" s="1370" t="s">
        <v>619</v>
      </c>
      <c r="I10" s="1370" t="s">
        <v>620</v>
      </c>
      <c r="J10" s="1371"/>
      <c r="K10" s="1364"/>
    </row>
    <row r="11" spans="1:11" ht="37.5" customHeight="1">
      <c r="A11" s="1353"/>
      <c r="B11" s="1360"/>
      <c r="C11" s="1361"/>
      <c r="D11" s="1362"/>
      <c r="E11" s="1365"/>
      <c r="F11" s="1372"/>
      <c r="G11" s="1374"/>
      <c r="H11" s="1372"/>
      <c r="I11" s="1372"/>
      <c r="J11" s="1372"/>
      <c r="K11" s="1365"/>
    </row>
    <row r="12" spans="1:11" ht="12.75">
      <c r="A12" s="1375"/>
      <c r="B12" s="1377" t="s">
        <v>621</v>
      </c>
      <c r="C12" s="1378"/>
      <c r="D12" s="1379"/>
      <c r="E12" s="1383"/>
      <c r="F12" s="1383"/>
      <c r="G12" s="1383"/>
      <c r="H12" s="1383"/>
      <c r="I12" s="1383"/>
      <c r="J12" s="1383"/>
      <c r="K12" s="1383"/>
    </row>
    <row r="13" spans="1:11" ht="12.75">
      <c r="A13" s="1376"/>
      <c r="B13" s="1380"/>
      <c r="C13" s="1381"/>
      <c r="D13" s="1382"/>
      <c r="E13" s="1384"/>
      <c r="F13" s="1384"/>
      <c r="G13" s="1384"/>
      <c r="H13" s="1384"/>
      <c r="I13" s="1384"/>
      <c r="J13" s="1384"/>
      <c r="K13" s="1384"/>
    </row>
    <row r="14" spans="1:11" ht="12.75">
      <c r="A14" s="1385" t="s">
        <v>171</v>
      </c>
      <c r="B14" s="1386" t="s">
        <v>622</v>
      </c>
      <c r="C14" s="1387"/>
      <c r="D14" s="1388"/>
      <c r="E14" s="1383">
        <f>SUM(F14+G14+H14+I14)</f>
        <v>17</v>
      </c>
      <c r="F14" s="1383">
        <v>14</v>
      </c>
      <c r="G14" s="1383">
        <v>1</v>
      </c>
      <c r="H14" s="1383">
        <v>2</v>
      </c>
      <c r="I14" s="1383"/>
      <c r="J14" s="1383"/>
      <c r="K14" s="1383">
        <v>17</v>
      </c>
    </row>
    <row r="15" spans="1:11" ht="12.75">
      <c r="A15" s="1376"/>
      <c r="B15" s="1389"/>
      <c r="C15" s="1390"/>
      <c r="D15" s="1391"/>
      <c r="E15" s="1384"/>
      <c r="F15" s="1384"/>
      <c r="G15" s="1384"/>
      <c r="H15" s="1384"/>
      <c r="I15" s="1384"/>
      <c r="J15" s="1384"/>
      <c r="K15" s="1384"/>
    </row>
    <row r="16" spans="1:11" ht="12.75">
      <c r="A16" s="1375" t="s">
        <v>172</v>
      </c>
      <c r="B16" s="1386" t="s">
        <v>623</v>
      </c>
      <c r="C16" s="1387"/>
      <c r="D16" s="1388"/>
      <c r="E16" s="1383">
        <f>SUM(F16+G16+H16+I16)</f>
        <v>3</v>
      </c>
      <c r="F16" s="1383">
        <v>3</v>
      </c>
      <c r="G16" s="1383"/>
      <c r="H16" s="1383"/>
      <c r="I16" s="1383"/>
      <c r="J16" s="1383"/>
      <c r="K16" s="1383">
        <v>3</v>
      </c>
    </row>
    <row r="17" spans="1:11" ht="12.75">
      <c r="A17" s="1376"/>
      <c r="B17" s="1389"/>
      <c r="C17" s="1390"/>
      <c r="D17" s="1391"/>
      <c r="E17" s="1384"/>
      <c r="F17" s="1384"/>
      <c r="G17" s="1384"/>
      <c r="H17" s="1384"/>
      <c r="I17" s="1384"/>
      <c r="J17" s="1384"/>
      <c r="K17" s="1384"/>
    </row>
    <row r="18" spans="1:11" ht="12.75">
      <c r="A18" s="1375" t="s">
        <v>173</v>
      </c>
      <c r="B18" s="1386" t="s">
        <v>624</v>
      </c>
      <c r="C18" s="1387"/>
      <c r="D18" s="1388"/>
      <c r="E18" s="1383">
        <f>SUM(F18+G18+H18+I18)</f>
        <v>21</v>
      </c>
      <c r="F18" s="1383">
        <v>21</v>
      </c>
      <c r="G18" s="1383"/>
      <c r="H18" s="1383"/>
      <c r="I18" s="1383"/>
      <c r="J18" s="1383"/>
      <c r="K18" s="1383">
        <v>21</v>
      </c>
    </row>
    <row r="19" spans="1:11" ht="12.75">
      <c r="A19" s="1376"/>
      <c r="B19" s="1389"/>
      <c r="C19" s="1390"/>
      <c r="D19" s="1391"/>
      <c r="E19" s="1384"/>
      <c r="F19" s="1384"/>
      <c r="G19" s="1384"/>
      <c r="H19" s="1384"/>
      <c r="I19" s="1384"/>
      <c r="J19" s="1384"/>
      <c r="K19" s="1384"/>
    </row>
    <row r="20" spans="1:11" ht="12.75">
      <c r="A20" s="1385" t="s">
        <v>174</v>
      </c>
      <c r="B20" s="1386" t="s">
        <v>625</v>
      </c>
      <c r="C20" s="1387"/>
      <c r="D20" s="1388"/>
      <c r="E20" s="1383">
        <f>SUM(F20+G20+H20+I20)</f>
        <v>32</v>
      </c>
      <c r="F20" s="1383">
        <v>30</v>
      </c>
      <c r="G20" s="1383"/>
      <c r="H20" s="1383">
        <v>2</v>
      </c>
      <c r="I20" s="1383"/>
      <c r="J20" s="1383"/>
      <c r="K20" s="1383">
        <v>32</v>
      </c>
    </row>
    <row r="21" spans="1:11" ht="12.75">
      <c r="A21" s="1376"/>
      <c r="B21" s="1389"/>
      <c r="C21" s="1390"/>
      <c r="D21" s="1391"/>
      <c r="E21" s="1384"/>
      <c r="F21" s="1384"/>
      <c r="G21" s="1384"/>
      <c r="H21" s="1384"/>
      <c r="I21" s="1384"/>
      <c r="J21" s="1384"/>
      <c r="K21" s="1384"/>
    </row>
    <row r="22" spans="1:11" ht="12.75">
      <c r="A22" s="1375" t="s">
        <v>175</v>
      </c>
      <c r="B22" s="1386" t="s">
        <v>626</v>
      </c>
      <c r="C22" s="1387"/>
      <c r="D22" s="1388"/>
      <c r="E22" s="1383">
        <f>SUM(F22+G22+H22+I22)</f>
        <v>23</v>
      </c>
      <c r="F22" s="1383">
        <v>18</v>
      </c>
      <c r="G22" s="1383"/>
      <c r="H22" s="1383">
        <v>5</v>
      </c>
      <c r="I22" s="1383"/>
      <c r="J22" s="1383"/>
      <c r="K22" s="1383">
        <v>23</v>
      </c>
    </row>
    <row r="23" spans="1:11" ht="12.75">
      <c r="A23" s="1376"/>
      <c r="B23" s="1389"/>
      <c r="C23" s="1390"/>
      <c r="D23" s="1391"/>
      <c r="E23" s="1384"/>
      <c r="F23" s="1384"/>
      <c r="G23" s="1384"/>
      <c r="H23" s="1384"/>
      <c r="I23" s="1384"/>
      <c r="J23" s="1384"/>
      <c r="K23" s="1384"/>
    </row>
    <row r="24" spans="1:11" ht="12.75">
      <c r="A24" s="1385" t="s">
        <v>46</v>
      </c>
      <c r="B24" s="1386" t="s">
        <v>627</v>
      </c>
      <c r="C24" s="1387"/>
      <c r="D24" s="1388"/>
      <c r="E24" s="1383">
        <f>SUM(F24+G24+H24+I24)</f>
        <v>13</v>
      </c>
      <c r="F24" s="1383">
        <v>12</v>
      </c>
      <c r="G24" s="1383"/>
      <c r="H24" s="1383">
        <v>1</v>
      </c>
      <c r="I24" s="1383"/>
      <c r="J24" s="1383"/>
      <c r="K24" s="1383">
        <v>13</v>
      </c>
    </row>
    <row r="25" spans="1:11" ht="12.75">
      <c r="A25" s="1376"/>
      <c r="B25" s="1389"/>
      <c r="C25" s="1390"/>
      <c r="D25" s="1391"/>
      <c r="E25" s="1384"/>
      <c r="F25" s="1384"/>
      <c r="G25" s="1384"/>
      <c r="H25" s="1384"/>
      <c r="I25" s="1384"/>
      <c r="J25" s="1384"/>
      <c r="K25" s="1384"/>
    </row>
    <row r="26" spans="1:11" ht="12.75">
      <c r="A26" s="1385" t="s">
        <v>382</v>
      </c>
      <c r="B26" s="1386" t="s">
        <v>628</v>
      </c>
      <c r="C26" s="1387"/>
      <c r="D26" s="1388"/>
      <c r="E26" s="1383">
        <f>SUM(F26+G26+H26+I26)</f>
        <v>1</v>
      </c>
      <c r="F26" s="1383">
        <v>1</v>
      </c>
      <c r="G26" s="1383"/>
      <c r="H26" s="1383"/>
      <c r="I26" s="1383"/>
      <c r="J26" s="1383"/>
      <c r="K26" s="1383">
        <v>1</v>
      </c>
    </row>
    <row r="27" spans="1:11" ht="12.75">
      <c r="A27" s="1376"/>
      <c r="B27" s="1389"/>
      <c r="C27" s="1390"/>
      <c r="D27" s="1391"/>
      <c r="E27" s="1384"/>
      <c r="F27" s="1384"/>
      <c r="G27" s="1384"/>
      <c r="H27" s="1384"/>
      <c r="I27" s="1384"/>
      <c r="J27" s="1384"/>
      <c r="K27" s="1384"/>
    </row>
    <row r="28" spans="1:11" ht="12.75">
      <c r="A28" s="1375" t="s">
        <v>629</v>
      </c>
      <c r="B28" s="1386" t="s">
        <v>630</v>
      </c>
      <c r="C28" s="1387"/>
      <c r="D28" s="1388"/>
      <c r="E28" s="1383">
        <f>SUM(F28+G28+H28+I28)</f>
        <v>25</v>
      </c>
      <c r="F28" s="1383">
        <v>25</v>
      </c>
      <c r="G28" s="1383"/>
      <c r="H28" s="1383"/>
      <c r="I28" s="1383"/>
      <c r="J28" s="1383"/>
      <c r="K28" s="1383">
        <v>25</v>
      </c>
    </row>
    <row r="29" spans="1:11" ht="12.75">
      <c r="A29" s="1376"/>
      <c r="B29" s="1389"/>
      <c r="C29" s="1390"/>
      <c r="D29" s="1391"/>
      <c r="E29" s="1384"/>
      <c r="F29" s="1384"/>
      <c r="G29" s="1384"/>
      <c r="H29" s="1384"/>
      <c r="I29" s="1384"/>
      <c r="J29" s="1384"/>
      <c r="K29" s="1384"/>
    </row>
    <row r="30" spans="1:11" ht="12.75">
      <c r="A30" s="1375" t="s">
        <v>631</v>
      </c>
      <c r="B30" s="1386" t="s">
        <v>632</v>
      </c>
      <c r="C30" s="1387"/>
      <c r="D30" s="1388"/>
      <c r="E30" s="1383">
        <f>SUM(F30+G30+H30+I30)</f>
        <v>29</v>
      </c>
      <c r="F30" s="1383">
        <v>29</v>
      </c>
      <c r="G30" s="1383"/>
      <c r="H30" s="1383"/>
      <c r="I30" s="1383"/>
      <c r="J30" s="1383"/>
      <c r="K30" s="1383">
        <v>29</v>
      </c>
    </row>
    <row r="31" spans="1:11" ht="12.75">
      <c r="A31" s="1376"/>
      <c r="B31" s="1389"/>
      <c r="C31" s="1390"/>
      <c r="D31" s="1391"/>
      <c r="E31" s="1384"/>
      <c r="F31" s="1384"/>
      <c r="G31" s="1384"/>
      <c r="H31" s="1384"/>
      <c r="I31" s="1384"/>
      <c r="J31" s="1384"/>
      <c r="K31" s="1384"/>
    </row>
    <row r="32" spans="1:11" ht="12.75">
      <c r="A32" s="1385" t="s">
        <v>633</v>
      </c>
      <c r="B32" s="1386" t="s">
        <v>634</v>
      </c>
      <c r="C32" s="1387"/>
      <c r="D32" s="1388"/>
      <c r="E32" s="1383">
        <f>SUM(F32+G32+H32+I32)</f>
        <v>12</v>
      </c>
      <c r="F32" s="1383">
        <v>10</v>
      </c>
      <c r="G32" s="1383">
        <v>1</v>
      </c>
      <c r="H32" s="1383"/>
      <c r="I32" s="1383">
        <v>1</v>
      </c>
      <c r="J32" s="1383"/>
      <c r="K32" s="1383">
        <v>12</v>
      </c>
    </row>
    <row r="33" spans="1:11" ht="12.75">
      <c r="A33" s="1376"/>
      <c r="B33" s="1389"/>
      <c r="C33" s="1390"/>
      <c r="D33" s="1391"/>
      <c r="E33" s="1384"/>
      <c r="F33" s="1384"/>
      <c r="G33" s="1384"/>
      <c r="H33" s="1384"/>
      <c r="I33" s="1384"/>
      <c r="J33" s="1384"/>
      <c r="K33" s="1384"/>
    </row>
    <row r="34" spans="1:11" ht="12.75">
      <c r="A34" s="1385" t="s">
        <v>635</v>
      </c>
      <c r="B34" s="1386" t="s">
        <v>636</v>
      </c>
      <c r="C34" s="1387"/>
      <c r="D34" s="1388"/>
      <c r="E34" s="1383">
        <f>SUM(F34+G34+H34+I34)</f>
        <v>23</v>
      </c>
      <c r="F34" s="1383">
        <v>22</v>
      </c>
      <c r="G34" s="1383"/>
      <c r="H34" s="1383">
        <v>1</v>
      </c>
      <c r="I34" s="1383"/>
      <c r="J34" s="1383"/>
      <c r="K34" s="1383">
        <v>23</v>
      </c>
    </row>
    <row r="35" spans="1:11" ht="12.75">
      <c r="A35" s="1376"/>
      <c r="B35" s="1389"/>
      <c r="C35" s="1390"/>
      <c r="D35" s="1391"/>
      <c r="E35" s="1384"/>
      <c r="F35" s="1384"/>
      <c r="G35" s="1384"/>
      <c r="H35" s="1384"/>
      <c r="I35" s="1384"/>
      <c r="J35" s="1384"/>
      <c r="K35" s="1384"/>
    </row>
    <row r="36" spans="1:11" ht="12.75">
      <c r="A36" s="1385" t="s">
        <v>637</v>
      </c>
      <c r="B36" s="1386" t="s">
        <v>638</v>
      </c>
      <c r="C36" s="1387"/>
      <c r="D36" s="1388"/>
      <c r="E36" s="1383">
        <f>SUM(F36+G36+H36+I36)</f>
        <v>20</v>
      </c>
      <c r="F36" s="1383">
        <v>19</v>
      </c>
      <c r="G36" s="1383"/>
      <c r="H36" s="1383">
        <v>1</v>
      </c>
      <c r="I36" s="1383"/>
      <c r="J36" s="1383"/>
      <c r="K36" s="1383">
        <v>20</v>
      </c>
    </row>
    <row r="37" spans="1:11" ht="12.75">
      <c r="A37" s="1376"/>
      <c r="B37" s="1389"/>
      <c r="C37" s="1390"/>
      <c r="D37" s="1391"/>
      <c r="E37" s="1384"/>
      <c r="F37" s="1384"/>
      <c r="G37" s="1384"/>
      <c r="H37" s="1384"/>
      <c r="I37" s="1384"/>
      <c r="J37" s="1384"/>
      <c r="K37" s="1384"/>
    </row>
    <row r="38" spans="1:11" ht="12.75">
      <c r="A38" s="1385" t="s">
        <v>639</v>
      </c>
      <c r="B38" s="1386" t="s">
        <v>640</v>
      </c>
      <c r="C38" s="1387"/>
      <c r="D38" s="1388"/>
      <c r="E38" s="1383">
        <f>SUM(F38+G38+H38+I38)</f>
        <v>18</v>
      </c>
      <c r="F38" s="1383">
        <v>17</v>
      </c>
      <c r="G38" s="1383"/>
      <c r="H38" s="1383">
        <v>1</v>
      </c>
      <c r="I38" s="1383"/>
      <c r="J38" s="1383"/>
      <c r="K38" s="1383">
        <v>18</v>
      </c>
    </row>
    <row r="39" spans="1:11" ht="12.75">
      <c r="A39" s="1376"/>
      <c r="B39" s="1389"/>
      <c r="C39" s="1390"/>
      <c r="D39" s="1391"/>
      <c r="E39" s="1384"/>
      <c r="F39" s="1384"/>
      <c r="G39" s="1384"/>
      <c r="H39" s="1384"/>
      <c r="I39" s="1384"/>
      <c r="J39" s="1384"/>
      <c r="K39" s="1384"/>
    </row>
    <row r="40" spans="1:11" ht="12" customHeight="1">
      <c r="A40" s="1385"/>
      <c r="B40" s="1377" t="s">
        <v>157</v>
      </c>
      <c r="C40" s="1378"/>
      <c r="D40" s="1379"/>
      <c r="E40" s="1392">
        <f>SUM(E14:E39)</f>
        <v>237</v>
      </c>
      <c r="F40" s="1392">
        <f>SUM(F14:F39)</f>
        <v>221</v>
      </c>
      <c r="G40" s="1392">
        <f>SUM(G14:G39)</f>
        <v>2</v>
      </c>
      <c r="H40" s="1392">
        <f>SUM(H14:H39)</f>
        <v>13</v>
      </c>
      <c r="I40" s="1392">
        <f>SUM(I14:I39)</f>
        <v>1</v>
      </c>
      <c r="J40" s="1392"/>
      <c r="K40" s="1392">
        <f>SUM(K14:K39)</f>
        <v>237</v>
      </c>
    </row>
    <row r="41" spans="1:11" ht="12" customHeight="1">
      <c r="A41" s="1376"/>
      <c r="B41" s="1380"/>
      <c r="C41" s="1381"/>
      <c r="D41" s="1382"/>
      <c r="E41" s="1393"/>
      <c r="F41" s="1393"/>
      <c r="G41" s="1393"/>
      <c r="H41" s="1393"/>
      <c r="I41" s="1393"/>
      <c r="J41" s="1393"/>
      <c r="K41" s="1393"/>
    </row>
    <row r="42" spans="1:11" ht="12" customHeight="1">
      <c r="A42" s="1375" t="s">
        <v>641</v>
      </c>
      <c r="B42" s="1377" t="s">
        <v>642</v>
      </c>
      <c r="C42" s="1378"/>
      <c r="D42" s="1379"/>
      <c r="E42" s="1392">
        <f>SUM(F42+G42+H42+I42)</f>
        <v>77</v>
      </c>
      <c r="F42" s="1392">
        <v>61</v>
      </c>
      <c r="G42" s="1392"/>
      <c r="H42" s="1392">
        <v>16</v>
      </c>
      <c r="I42" s="1392"/>
      <c r="J42" s="1392"/>
      <c r="K42" s="1392">
        <v>77</v>
      </c>
    </row>
    <row r="43" spans="1:11" ht="12" customHeight="1">
      <c r="A43" s="1376"/>
      <c r="B43" s="1380"/>
      <c r="C43" s="1381"/>
      <c r="D43" s="1382"/>
      <c r="E43" s="1393"/>
      <c r="F43" s="1393"/>
      <c r="G43" s="1393"/>
      <c r="H43" s="1393"/>
      <c r="I43" s="1393"/>
      <c r="J43" s="1393"/>
      <c r="K43" s="1393"/>
    </row>
    <row r="44" spans="1:10" ht="12.75">
      <c r="A44" s="1007"/>
      <c r="B44" s="1006"/>
      <c r="C44" s="1006"/>
      <c r="D44" s="1006"/>
      <c r="E44" s="1008"/>
      <c r="F44" s="1008"/>
      <c r="G44" s="1008"/>
      <c r="H44" s="1008"/>
      <c r="I44" s="1008"/>
      <c r="J44" s="1008"/>
    </row>
    <row r="45" spans="1:10" ht="12.75">
      <c r="A45" s="1009"/>
      <c r="B45" s="1010"/>
      <c r="C45" s="1010"/>
      <c r="D45" s="1010"/>
      <c r="E45" s="1011"/>
      <c r="F45" s="1011"/>
      <c r="G45" s="1011"/>
      <c r="H45" s="1011"/>
      <c r="I45" s="1011"/>
      <c r="J45" s="1011"/>
    </row>
    <row r="46" spans="1:10" ht="12.75">
      <c r="A46" s="1009"/>
      <c r="B46" s="1010"/>
      <c r="C46" s="1010"/>
      <c r="D46" s="1010"/>
      <c r="E46" s="1011"/>
      <c r="F46" s="1011"/>
      <c r="G46" s="1011"/>
      <c r="H46" s="1011"/>
      <c r="I46" s="1011"/>
      <c r="J46" s="1011"/>
    </row>
    <row r="47" spans="1:10" ht="12.75">
      <c r="A47" s="1009"/>
      <c r="B47" s="1010"/>
      <c r="C47" s="1010"/>
      <c r="D47" s="1010"/>
      <c r="E47" s="1011"/>
      <c r="F47" s="1011"/>
      <c r="G47" s="1011"/>
      <c r="H47" s="1011"/>
      <c r="I47" s="1011"/>
      <c r="J47" s="1011"/>
    </row>
    <row r="48" spans="1:10" ht="12.75">
      <c r="A48" s="1009"/>
      <c r="B48" s="1010"/>
      <c r="C48" s="1010"/>
      <c r="D48" s="1010"/>
      <c r="E48" s="1011"/>
      <c r="F48" s="1011"/>
      <c r="G48" s="1011"/>
      <c r="H48" s="1011"/>
      <c r="I48" s="1011"/>
      <c r="J48" s="1011"/>
    </row>
    <row r="49" spans="1:10" ht="12.75">
      <c r="A49" s="1009"/>
      <c r="B49" s="1010"/>
      <c r="C49" s="1010"/>
      <c r="D49" s="1010"/>
      <c r="E49" s="1011"/>
      <c r="F49" s="1011"/>
      <c r="G49" s="1011"/>
      <c r="H49" s="1011"/>
      <c r="I49" s="1011"/>
      <c r="J49" s="1011"/>
    </row>
    <row r="50" spans="1:10" ht="12.75">
      <c r="A50" s="1009"/>
      <c r="B50" s="1010"/>
      <c r="C50" s="1010"/>
      <c r="D50" s="1010"/>
      <c r="E50" s="1011"/>
      <c r="F50" s="1011"/>
      <c r="G50" s="1011"/>
      <c r="H50" s="1011"/>
      <c r="I50" s="1011"/>
      <c r="J50" s="1011"/>
    </row>
    <row r="51" spans="1:11" ht="12.75">
      <c r="A51" s="1375" t="s">
        <v>641</v>
      </c>
      <c r="B51" s="1386" t="s">
        <v>643</v>
      </c>
      <c r="C51" s="1387"/>
      <c r="D51" s="1388"/>
      <c r="E51" s="1383">
        <f>SUM(F51+G51+H51+I51)</f>
        <v>32</v>
      </c>
      <c r="F51" s="1383">
        <v>29</v>
      </c>
      <c r="G51" s="1383"/>
      <c r="H51" s="1383">
        <v>3</v>
      </c>
      <c r="I51" s="1383"/>
      <c r="J51" s="1383"/>
      <c r="K51" s="1383">
        <v>32</v>
      </c>
    </row>
    <row r="52" spans="1:11" ht="12.75">
      <c r="A52" s="1376"/>
      <c r="B52" s="1389"/>
      <c r="C52" s="1390"/>
      <c r="D52" s="1391"/>
      <c r="E52" s="1384"/>
      <c r="F52" s="1384"/>
      <c r="G52" s="1384"/>
      <c r="H52" s="1384"/>
      <c r="I52" s="1384"/>
      <c r="J52" s="1384"/>
      <c r="K52" s="1384"/>
    </row>
    <row r="53" spans="1:11" ht="12.75">
      <c r="A53" s="1385" t="s">
        <v>644</v>
      </c>
      <c r="B53" s="1386" t="s">
        <v>645</v>
      </c>
      <c r="C53" s="1387"/>
      <c r="D53" s="1388"/>
      <c r="E53" s="1383">
        <f>SUM(F53+G53+H53+I53)</f>
        <v>31</v>
      </c>
      <c r="F53" s="1383">
        <v>29</v>
      </c>
      <c r="G53" s="1383"/>
      <c r="H53" s="1383">
        <v>2</v>
      </c>
      <c r="I53" s="1383"/>
      <c r="J53" s="1383"/>
      <c r="K53" s="1383">
        <v>31</v>
      </c>
    </row>
    <row r="54" spans="1:11" ht="12.75">
      <c r="A54" s="1376"/>
      <c r="B54" s="1389"/>
      <c r="C54" s="1390"/>
      <c r="D54" s="1391"/>
      <c r="E54" s="1384"/>
      <c r="F54" s="1384"/>
      <c r="G54" s="1384"/>
      <c r="H54" s="1384"/>
      <c r="I54" s="1384"/>
      <c r="J54" s="1384"/>
      <c r="K54" s="1384"/>
    </row>
    <row r="55" spans="1:11" ht="12.75">
      <c r="A55" s="1385" t="s">
        <v>646</v>
      </c>
      <c r="B55" s="1386" t="s">
        <v>647</v>
      </c>
      <c r="C55" s="1387"/>
      <c r="D55" s="1388"/>
      <c r="E55" s="1383">
        <f>SUM(F55+G55+H55+I55)</f>
        <v>16</v>
      </c>
      <c r="F55" s="1383">
        <v>14</v>
      </c>
      <c r="G55" s="1383"/>
      <c r="H55" s="1383">
        <v>2</v>
      </c>
      <c r="I55" s="1383"/>
      <c r="J55" s="1383"/>
      <c r="K55" s="1383">
        <v>16</v>
      </c>
    </row>
    <row r="56" spans="1:11" ht="12.75">
      <c r="A56" s="1376"/>
      <c r="B56" s="1389"/>
      <c r="C56" s="1390"/>
      <c r="D56" s="1391"/>
      <c r="E56" s="1384"/>
      <c r="F56" s="1384"/>
      <c r="G56" s="1384"/>
      <c r="H56" s="1384"/>
      <c r="I56" s="1384"/>
      <c r="J56" s="1384"/>
      <c r="K56" s="1384"/>
    </row>
    <row r="57" spans="1:11" ht="12.75">
      <c r="A57" s="1375" t="s">
        <v>648</v>
      </c>
      <c r="B57" s="1386" t="s">
        <v>649</v>
      </c>
      <c r="C57" s="1387"/>
      <c r="D57" s="1388"/>
      <c r="E57" s="1383">
        <f>SUM(F57+G57+H57+I57)</f>
        <v>61</v>
      </c>
      <c r="F57" s="1383">
        <v>57</v>
      </c>
      <c r="G57" s="1383"/>
      <c r="H57" s="1383">
        <v>4</v>
      </c>
      <c r="I57" s="1383"/>
      <c r="J57" s="1383"/>
      <c r="K57" s="1383">
        <v>61</v>
      </c>
    </row>
    <row r="58" spans="1:11" ht="12.75">
      <c r="A58" s="1376"/>
      <c r="B58" s="1389"/>
      <c r="C58" s="1390"/>
      <c r="D58" s="1391"/>
      <c r="E58" s="1384"/>
      <c r="F58" s="1384"/>
      <c r="G58" s="1384"/>
      <c r="H58" s="1384"/>
      <c r="I58" s="1384"/>
      <c r="J58" s="1384"/>
      <c r="K58" s="1384"/>
    </row>
    <row r="59" spans="1:11" ht="12.75">
      <c r="A59" s="1385" t="s">
        <v>650</v>
      </c>
      <c r="B59" s="1386" t="s">
        <v>651</v>
      </c>
      <c r="C59" s="1387"/>
      <c r="D59" s="1388"/>
      <c r="E59" s="1383">
        <f>SUM(F59+G59+H59+I59)</f>
        <v>32</v>
      </c>
      <c r="F59" s="1383">
        <v>31</v>
      </c>
      <c r="G59" s="1383"/>
      <c r="H59" s="1383">
        <v>1</v>
      </c>
      <c r="I59" s="1383"/>
      <c r="J59" s="1383"/>
      <c r="K59" s="1383">
        <v>32</v>
      </c>
    </row>
    <row r="60" spans="1:11" ht="12.75">
      <c r="A60" s="1376"/>
      <c r="B60" s="1389"/>
      <c r="C60" s="1390"/>
      <c r="D60" s="1391"/>
      <c r="E60" s="1384"/>
      <c r="F60" s="1384"/>
      <c r="G60" s="1384"/>
      <c r="H60" s="1384"/>
      <c r="I60" s="1384"/>
      <c r="J60" s="1384"/>
      <c r="K60" s="1384"/>
    </row>
    <row r="61" spans="1:11" ht="12.75">
      <c r="A61" s="1385" t="s">
        <v>652</v>
      </c>
      <c r="B61" s="1386" t="s">
        <v>653</v>
      </c>
      <c r="C61" s="1387"/>
      <c r="D61" s="1388"/>
      <c r="E61" s="1383">
        <f>SUM(F61+G61+H61+I61)</f>
        <v>25</v>
      </c>
      <c r="F61" s="1383">
        <v>23</v>
      </c>
      <c r="G61" s="1383"/>
      <c r="H61" s="1383">
        <v>2</v>
      </c>
      <c r="I61" s="1383"/>
      <c r="J61" s="1383"/>
      <c r="K61" s="1383">
        <v>25</v>
      </c>
    </row>
    <row r="62" spans="1:11" ht="12.75">
      <c r="A62" s="1376"/>
      <c r="B62" s="1389"/>
      <c r="C62" s="1390"/>
      <c r="D62" s="1391"/>
      <c r="E62" s="1384"/>
      <c r="F62" s="1384"/>
      <c r="G62" s="1384"/>
      <c r="H62" s="1384"/>
      <c r="I62" s="1384"/>
      <c r="J62" s="1384"/>
      <c r="K62" s="1384"/>
    </row>
    <row r="63" spans="1:11" ht="12.75">
      <c r="A63" s="1385" t="s">
        <v>654</v>
      </c>
      <c r="B63" s="1386" t="s">
        <v>655</v>
      </c>
      <c r="C63" s="1387"/>
      <c r="D63" s="1388"/>
      <c r="E63" s="1383">
        <f>SUM(F63+G63+H63+I63)</f>
        <v>16</v>
      </c>
      <c r="F63" s="1383">
        <v>15</v>
      </c>
      <c r="G63" s="1383"/>
      <c r="H63" s="1383">
        <v>1</v>
      </c>
      <c r="I63" s="1383"/>
      <c r="J63" s="1383"/>
      <c r="K63" s="1383">
        <v>16</v>
      </c>
    </row>
    <row r="64" spans="1:11" ht="12.75">
      <c r="A64" s="1376"/>
      <c r="B64" s="1389"/>
      <c r="C64" s="1390"/>
      <c r="D64" s="1391"/>
      <c r="E64" s="1384"/>
      <c r="F64" s="1384"/>
      <c r="G64" s="1384"/>
      <c r="H64" s="1384"/>
      <c r="I64" s="1384"/>
      <c r="J64" s="1384"/>
      <c r="K64" s="1384"/>
    </row>
    <row r="65" spans="1:11" ht="12.75">
      <c r="A65" s="1385" t="s">
        <v>656</v>
      </c>
      <c r="B65" s="1386" t="s">
        <v>657</v>
      </c>
      <c r="C65" s="1387"/>
      <c r="D65" s="1388"/>
      <c r="E65" s="1383">
        <f>SUM(F65+G65+H65+I65)</f>
        <v>16</v>
      </c>
      <c r="F65" s="1383">
        <v>15</v>
      </c>
      <c r="G65" s="1383"/>
      <c r="H65" s="1383">
        <v>1</v>
      </c>
      <c r="I65" s="1383"/>
      <c r="J65" s="1383"/>
      <c r="K65" s="1383">
        <v>16</v>
      </c>
    </row>
    <row r="66" spans="1:11" ht="12.75">
      <c r="A66" s="1376"/>
      <c r="B66" s="1389"/>
      <c r="C66" s="1390"/>
      <c r="D66" s="1391"/>
      <c r="E66" s="1384"/>
      <c r="F66" s="1384"/>
      <c r="G66" s="1384"/>
      <c r="H66" s="1384"/>
      <c r="I66" s="1384"/>
      <c r="J66" s="1384"/>
      <c r="K66" s="1384"/>
    </row>
    <row r="67" spans="1:11" ht="12.75">
      <c r="A67" s="1385" t="s">
        <v>658</v>
      </c>
      <c r="B67" s="1386" t="s">
        <v>659</v>
      </c>
      <c r="C67" s="1387"/>
      <c r="D67" s="1388"/>
      <c r="E67" s="1383">
        <f>SUM(F67+G67+H67+I67)</f>
        <v>16</v>
      </c>
      <c r="F67" s="1383">
        <v>14</v>
      </c>
      <c r="G67" s="1383"/>
      <c r="H67" s="1383">
        <v>2</v>
      </c>
      <c r="I67" s="1383"/>
      <c r="J67" s="1383"/>
      <c r="K67" s="1383">
        <v>16</v>
      </c>
    </row>
    <row r="68" spans="1:11" ht="12.75">
      <c r="A68" s="1376"/>
      <c r="B68" s="1389"/>
      <c r="C68" s="1390"/>
      <c r="D68" s="1391"/>
      <c r="E68" s="1384"/>
      <c r="F68" s="1384"/>
      <c r="G68" s="1384"/>
      <c r="H68" s="1384"/>
      <c r="I68" s="1384"/>
      <c r="J68" s="1384"/>
      <c r="K68" s="1384"/>
    </row>
    <row r="69" spans="1:11" ht="12.75">
      <c r="A69" s="1385" t="s">
        <v>660</v>
      </c>
      <c r="B69" s="1386" t="s">
        <v>661</v>
      </c>
      <c r="C69" s="1387"/>
      <c r="D69" s="1388"/>
      <c r="E69" s="1383">
        <f>SUM(F69+G69+H69+I69)</f>
        <v>139</v>
      </c>
      <c r="F69" s="1383">
        <v>139</v>
      </c>
      <c r="G69" s="1383"/>
      <c r="H69" s="1383"/>
      <c r="I69" s="1383"/>
      <c r="J69" s="1383"/>
      <c r="K69" s="1383">
        <v>140</v>
      </c>
    </row>
    <row r="70" spans="1:11" ht="12.75">
      <c r="A70" s="1376"/>
      <c r="B70" s="1389"/>
      <c r="C70" s="1390"/>
      <c r="D70" s="1391"/>
      <c r="E70" s="1384"/>
      <c r="F70" s="1384"/>
      <c r="G70" s="1384"/>
      <c r="H70" s="1384"/>
      <c r="I70" s="1384"/>
      <c r="J70" s="1384"/>
      <c r="K70" s="1384"/>
    </row>
    <row r="71" spans="1:11" ht="12.75">
      <c r="A71" s="1385" t="s">
        <v>662</v>
      </c>
      <c r="B71" s="1386" t="s">
        <v>663</v>
      </c>
      <c r="C71" s="1387"/>
      <c r="D71" s="1388"/>
      <c r="E71" s="1383">
        <f>SUM(F71+G71+H71+I71)</f>
        <v>116</v>
      </c>
      <c r="F71" s="1383">
        <v>70</v>
      </c>
      <c r="G71" s="1383">
        <v>1</v>
      </c>
      <c r="H71" s="1383">
        <v>45</v>
      </c>
      <c r="I71" s="1383"/>
      <c r="J71" s="1383"/>
      <c r="K71" s="1383">
        <v>115</v>
      </c>
    </row>
    <row r="72" spans="1:11" ht="12.75">
      <c r="A72" s="1376"/>
      <c r="B72" s="1389"/>
      <c r="C72" s="1390"/>
      <c r="D72" s="1391"/>
      <c r="E72" s="1384"/>
      <c r="F72" s="1384"/>
      <c r="G72" s="1384"/>
      <c r="H72" s="1384"/>
      <c r="I72" s="1384"/>
      <c r="J72" s="1384"/>
      <c r="K72" s="1384"/>
    </row>
    <row r="73" spans="1:11" ht="12.75">
      <c r="A73" s="1385" t="s">
        <v>664</v>
      </c>
      <c r="B73" s="1386" t="s">
        <v>320</v>
      </c>
      <c r="C73" s="1387"/>
      <c r="D73" s="1388"/>
      <c r="E73" s="1383">
        <f>SUM(F73+G73+H73+I73)</f>
        <v>160</v>
      </c>
      <c r="F73" s="1383">
        <v>129</v>
      </c>
      <c r="G73" s="1383">
        <v>8</v>
      </c>
      <c r="H73" s="1383">
        <v>21</v>
      </c>
      <c r="I73" s="1383">
        <v>2</v>
      </c>
      <c r="J73" s="1383"/>
      <c r="K73" s="1383">
        <v>167</v>
      </c>
    </row>
    <row r="74" spans="1:11" ht="12" customHeight="1">
      <c r="A74" s="1376"/>
      <c r="B74" s="1389"/>
      <c r="C74" s="1390"/>
      <c r="D74" s="1391"/>
      <c r="E74" s="1384"/>
      <c r="F74" s="1384"/>
      <c r="G74" s="1384"/>
      <c r="H74" s="1384"/>
      <c r="I74" s="1384"/>
      <c r="J74" s="1384"/>
      <c r="K74" s="1384"/>
    </row>
    <row r="75" spans="1:11" ht="12.75">
      <c r="A75" s="1385" t="s">
        <v>665</v>
      </c>
      <c r="B75" s="1386" t="s">
        <v>666</v>
      </c>
      <c r="C75" s="1387"/>
      <c r="D75" s="1388"/>
      <c r="E75" s="1383">
        <f>SUM(F75+G75+H75+I75)</f>
        <v>25</v>
      </c>
      <c r="F75" s="1383">
        <v>25</v>
      </c>
      <c r="G75" s="1383"/>
      <c r="H75" s="1383"/>
      <c r="I75" s="1383"/>
      <c r="J75" s="1383"/>
      <c r="K75" s="1383">
        <v>25</v>
      </c>
    </row>
    <row r="76" spans="1:11" ht="11.25" customHeight="1">
      <c r="A76" s="1376"/>
      <c r="B76" s="1389"/>
      <c r="C76" s="1390"/>
      <c r="D76" s="1391"/>
      <c r="E76" s="1384"/>
      <c r="F76" s="1384"/>
      <c r="G76" s="1384"/>
      <c r="H76" s="1384"/>
      <c r="I76" s="1384"/>
      <c r="J76" s="1384"/>
      <c r="K76" s="1384"/>
    </row>
    <row r="77" spans="1:11" ht="11.25" customHeight="1">
      <c r="A77" s="1385" t="s">
        <v>667</v>
      </c>
      <c r="B77" s="1386" t="s">
        <v>668</v>
      </c>
      <c r="C77" s="1387"/>
      <c r="D77" s="1388"/>
      <c r="E77" s="1383">
        <f>SUM(F77+G77+H77+I77)</f>
        <v>10</v>
      </c>
      <c r="F77" s="1383">
        <v>10</v>
      </c>
      <c r="G77" s="1012"/>
      <c r="H77" s="1012"/>
      <c r="I77" s="1012"/>
      <c r="J77" s="1012"/>
      <c r="K77" s="1383">
        <v>10</v>
      </c>
    </row>
    <row r="78" spans="1:11" ht="11.25" customHeight="1">
      <c r="A78" s="1376"/>
      <c r="B78" s="1389"/>
      <c r="C78" s="1390"/>
      <c r="D78" s="1391"/>
      <c r="E78" s="1384"/>
      <c r="F78" s="1384"/>
      <c r="G78" s="1012"/>
      <c r="H78" s="1012"/>
      <c r="I78" s="1012"/>
      <c r="J78" s="1012"/>
      <c r="K78" s="1384"/>
    </row>
    <row r="79" spans="1:11" ht="12" customHeight="1">
      <c r="A79" s="1375"/>
      <c r="B79" s="1394" t="s">
        <v>669</v>
      </c>
      <c r="C79" s="1395"/>
      <c r="D79" s="1396"/>
      <c r="E79" s="1392">
        <f>SUM(E51:E78)</f>
        <v>695</v>
      </c>
      <c r="F79" s="1392">
        <f>SUM(F51:F78)</f>
        <v>600</v>
      </c>
      <c r="G79" s="1392">
        <f>SUM(G51:G76)</f>
        <v>9</v>
      </c>
      <c r="H79" s="1392">
        <f>SUM(H51:H76)</f>
        <v>84</v>
      </c>
      <c r="I79" s="1392">
        <f>SUM(I51:I76)</f>
        <v>2</v>
      </c>
      <c r="J79" s="1392">
        <f>SUM(J51:J76)</f>
        <v>0</v>
      </c>
      <c r="K79" s="1392">
        <f>SUM(K51:K78)</f>
        <v>702</v>
      </c>
    </row>
    <row r="80" spans="1:11" ht="12" customHeight="1">
      <c r="A80" s="1376"/>
      <c r="B80" s="1397"/>
      <c r="C80" s="1398"/>
      <c r="D80" s="1399"/>
      <c r="E80" s="1393"/>
      <c r="F80" s="1393"/>
      <c r="G80" s="1393"/>
      <c r="H80" s="1393"/>
      <c r="I80" s="1393"/>
      <c r="J80" s="1393"/>
      <c r="K80" s="1393"/>
    </row>
    <row r="81" spans="1:11" ht="12" customHeight="1">
      <c r="A81" s="1375"/>
      <c r="B81" s="1400" t="s">
        <v>670</v>
      </c>
      <c r="C81" s="1401"/>
      <c r="D81" s="1402"/>
      <c r="E81" s="1392">
        <f aca="true" t="shared" si="0" ref="E81:J81">SUM(E79+E42+E40)</f>
        <v>1009</v>
      </c>
      <c r="F81" s="1392">
        <f t="shared" si="0"/>
        <v>882</v>
      </c>
      <c r="G81" s="1392">
        <f t="shared" si="0"/>
        <v>11</v>
      </c>
      <c r="H81" s="1392">
        <f t="shared" si="0"/>
        <v>113</v>
      </c>
      <c r="I81" s="1392">
        <f t="shared" si="0"/>
        <v>3</v>
      </c>
      <c r="J81" s="1392">
        <f t="shared" si="0"/>
        <v>0</v>
      </c>
      <c r="K81" s="1392">
        <f>SUM(K79+K42+K40)</f>
        <v>1016</v>
      </c>
    </row>
    <row r="82" spans="1:11" ht="12" customHeight="1">
      <c r="A82" s="1376"/>
      <c r="B82" s="1403"/>
      <c r="C82" s="1404"/>
      <c r="D82" s="1405"/>
      <c r="E82" s="1393"/>
      <c r="F82" s="1393"/>
      <c r="G82" s="1393"/>
      <c r="H82" s="1393"/>
      <c r="I82" s="1393"/>
      <c r="J82" s="1393"/>
      <c r="K82" s="1393"/>
    </row>
    <row r="83" ht="12.75">
      <c r="J83" s="1013"/>
    </row>
    <row r="84" ht="12.75">
      <c r="J84" s="1013"/>
    </row>
    <row r="85" ht="12.75">
      <c r="J85" s="1013"/>
    </row>
    <row r="86" ht="12.75">
      <c r="J86" s="1013"/>
    </row>
  </sheetData>
  <sheetProtection/>
  <mergeCells count="298">
    <mergeCell ref="K77:K78"/>
    <mergeCell ref="K79:K80"/>
    <mergeCell ref="K81:K82"/>
    <mergeCell ref="K65:K66"/>
    <mergeCell ref="K67:K68"/>
    <mergeCell ref="K69:K70"/>
    <mergeCell ref="K71:K72"/>
    <mergeCell ref="K73:K74"/>
    <mergeCell ref="K75:K76"/>
    <mergeCell ref="K53:K54"/>
    <mergeCell ref="K55:K56"/>
    <mergeCell ref="K57:K58"/>
    <mergeCell ref="K59:K60"/>
    <mergeCell ref="K61:K62"/>
    <mergeCell ref="K63:K64"/>
    <mergeCell ref="K34:K35"/>
    <mergeCell ref="K36:K37"/>
    <mergeCell ref="K38:K39"/>
    <mergeCell ref="K40:K41"/>
    <mergeCell ref="K42:K43"/>
    <mergeCell ref="K51:K52"/>
    <mergeCell ref="K22:K23"/>
    <mergeCell ref="K24:K25"/>
    <mergeCell ref="K26:K27"/>
    <mergeCell ref="K28:K29"/>
    <mergeCell ref="K30:K31"/>
    <mergeCell ref="K32:K33"/>
    <mergeCell ref="K8:K11"/>
    <mergeCell ref="K12:K13"/>
    <mergeCell ref="K14:K15"/>
    <mergeCell ref="K16:K17"/>
    <mergeCell ref="K18:K19"/>
    <mergeCell ref="K20:K21"/>
    <mergeCell ref="J81:J82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A73:A74"/>
    <mergeCell ref="B73:D74"/>
    <mergeCell ref="E73:E74"/>
    <mergeCell ref="F73:F74"/>
    <mergeCell ref="G73:G74"/>
    <mergeCell ref="H73:H74"/>
    <mergeCell ref="I73:I74"/>
    <mergeCell ref="J73:J74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A67:A68"/>
    <mergeCell ref="B67:D68"/>
    <mergeCell ref="E67:E68"/>
    <mergeCell ref="F67:F68"/>
    <mergeCell ref="G67:G68"/>
    <mergeCell ref="H67:H68"/>
    <mergeCell ref="A65:A66"/>
    <mergeCell ref="B65:D66"/>
    <mergeCell ref="E65:E66"/>
    <mergeCell ref="F65:F66"/>
    <mergeCell ref="G65:G66"/>
    <mergeCell ref="H65:H66"/>
    <mergeCell ref="I65:I66"/>
    <mergeCell ref="J65:J66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A59:A60"/>
    <mergeCell ref="B59:D60"/>
    <mergeCell ref="E59:E60"/>
    <mergeCell ref="F59:F60"/>
    <mergeCell ref="G59:G60"/>
    <mergeCell ref="H59:H60"/>
    <mergeCell ref="A57:A58"/>
    <mergeCell ref="B57:D58"/>
    <mergeCell ref="E57:E58"/>
    <mergeCell ref="F57:F58"/>
    <mergeCell ref="G57:G58"/>
    <mergeCell ref="H57:H58"/>
    <mergeCell ref="I57:I58"/>
    <mergeCell ref="J57:J58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A51:A52"/>
    <mergeCell ref="B51:D52"/>
    <mergeCell ref="E51:E52"/>
    <mergeCell ref="F51:F52"/>
    <mergeCell ref="G51:G52"/>
    <mergeCell ref="H51:H52"/>
    <mergeCell ref="A42:A43"/>
    <mergeCell ref="B42:D43"/>
    <mergeCell ref="E42:E43"/>
    <mergeCell ref="F42:F43"/>
    <mergeCell ref="G42:G43"/>
    <mergeCell ref="H42:H43"/>
    <mergeCell ref="I42:I43"/>
    <mergeCell ref="J42:J43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A36:A37"/>
    <mergeCell ref="B36:D37"/>
    <mergeCell ref="E36:E37"/>
    <mergeCell ref="F36:F37"/>
    <mergeCell ref="G36:G37"/>
    <mergeCell ref="H36:H37"/>
    <mergeCell ref="A34:A35"/>
    <mergeCell ref="B34:D35"/>
    <mergeCell ref="E34:E35"/>
    <mergeCell ref="F34:F35"/>
    <mergeCell ref="G34:G35"/>
    <mergeCell ref="H34:H35"/>
    <mergeCell ref="I34:I35"/>
    <mergeCell ref="J34:J35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A28:A29"/>
    <mergeCell ref="B28:D29"/>
    <mergeCell ref="E28:E29"/>
    <mergeCell ref="F28:F29"/>
    <mergeCell ref="G28:G29"/>
    <mergeCell ref="H28:H29"/>
    <mergeCell ref="A26:A27"/>
    <mergeCell ref="B26:D27"/>
    <mergeCell ref="E26:E27"/>
    <mergeCell ref="F26:F27"/>
    <mergeCell ref="G26:G27"/>
    <mergeCell ref="H26:H27"/>
    <mergeCell ref="I26:I27"/>
    <mergeCell ref="J26:J27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A20:A21"/>
    <mergeCell ref="B20:D21"/>
    <mergeCell ref="E20:E21"/>
    <mergeCell ref="F20:F21"/>
    <mergeCell ref="G20:G21"/>
    <mergeCell ref="H20:H21"/>
    <mergeCell ref="A18:A19"/>
    <mergeCell ref="B18:D19"/>
    <mergeCell ref="E18:E19"/>
    <mergeCell ref="F18:F19"/>
    <mergeCell ref="G18:G19"/>
    <mergeCell ref="H18:H19"/>
    <mergeCell ref="I18:I19"/>
    <mergeCell ref="J18:J19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6.875" style="1014" customWidth="1"/>
    <col min="2" max="4" width="9.125" style="1014" customWidth="1"/>
    <col min="5" max="5" width="23.625" style="1014" customWidth="1"/>
    <col min="6" max="6" width="20.875" style="1014" customWidth="1"/>
    <col min="7" max="7" width="18.375" style="1014" customWidth="1"/>
    <col min="8" max="8" width="21.125" style="1014" customWidth="1"/>
    <col min="9" max="9" width="18.375" style="1014" customWidth="1"/>
    <col min="10" max="16384" width="9.125" style="1014" customWidth="1"/>
  </cols>
  <sheetData>
    <row r="2" spans="1:9" ht="15.75">
      <c r="A2" s="1406" t="s">
        <v>671</v>
      </c>
      <c r="B2" s="1406"/>
      <c r="C2" s="1406"/>
      <c r="D2" s="1406"/>
      <c r="E2" s="1406"/>
      <c r="F2" s="1407"/>
      <c r="G2" s="1407"/>
      <c r="H2" s="1407"/>
      <c r="I2" s="1407"/>
    </row>
    <row r="3" spans="1:9" ht="18" customHeight="1">
      <c r="A3" s="1406" t="s">
        <v>1083</v>
      </c>
      <c r="B3" s="1406"/>
      <c r="C3" s="1406"/>
      <c r="D3" s="1406"/>
      <c r="E3" s="1406"/>
      <c r="F3" s="1407"/>
      <c r="G3" s="1407"/>
      <c r="H3" s="1407"/>
      <c r="I3" s="1407"/>
    </row>
    <row r="7" spans="1:9" ht="16.5" customHeight="1">
      <c r="A7" s="1015"/>
      <c r="B7" s="1015"/>
      <c r="C7" s="1015"/>
      <c r="D7" s="1015"/>
      <c r="E7" s="1015"/>
      <c r="F7" s="1015"/>
      <c r="G7" s="1015"/>
      <c r="H7" s="1015"/>
      <c r="I7" s="1016" t="s">
        <v>190</v>
      </c>
    </row>
    <row r="8" spans="1:9" ht="21.75" customHeight="1">
      <c r="A8" s="1408" t="s">
        <v>290</v>
      </c>
      <c r="B8" s="1410" t="s">
        <v>672</v>
      </c>
      <c r="C8" s="1410"/>
      <c r="D8" s="1410"/>
      <c r="E8" s="1410"/>
      <c r="F8" s="1412" t="s">
        <v>673</v>
      </c>
      <c r="G8" s="1413"/>
      <c r="H8" s="1412" t="s">
        <v>674</v>
      </c>
      <c r="I8" s="1413"/>
    </row>
    <row r="9" spans="1:9" ht="27" customHeight="1">
      <c r="A9" s="1409"/>
      <c r="B9" s="1411"/>
      <c r="C9" s="1411"/>
      <c r="D9" s="1411"/>
      <c r="E9" s="1411"/>
      <c r="F9" s="1017" t="s">
        <v>675</v>
      </c>
      <c r="G9" s="1017" t="s">
        <v>676</v>
      </c>
      <c r="H9" s="1017" t="s">
        <v>675</v>
      </c>
      <c r="I9" s="1017" t="s">
        <v>676</v>
      </c>
    </row>
    <row r="10" spans="1:9" ht="21.75" customHeight="1">
      <c r="A10" s="1018" t="s">
        <v>171</v>
      </c>
      <c r="B10" s="1019" t="s">
        <v>677</v>
      </c>
      <c r="C10" s="1020"/>
      <c r="D10" s="1020"/>
      <c r="E10" s="1020"/>
      <c r="F10" s="1021" t="s">
        <v>678</v>
      </c>
      <c r="G10" s="1022">
        <v>500</v>
      </c>
      <c r="H10" s="1023" t="s">
        <v>679</v>
      </c>
      <c r="I10" s="1022">
        <v>300000</v>
      </c>
    </row>
    <row r="11" spans="1:9" ht="21.75" customHeight="1">
      <c r="A11" s="1018" t="s">
        <v>172</v>
      </c>
      <c r="B11" s="1019" t="s">
        <v>680</v>
      </c>
      <c r="C11" s="1020"/>
      <c r="D11" s="1020"/>
      <c r="E11" s="1020"/>
      <c r="F11" s="1021" t="s">
        <v>678</v>
      </c>
      <c r="G11" s="1022"/>
      <c r="H11" s="1023" t="s">
        <v>679</v>
      </c>
      <c r="I11" s="1022">
        <v>140000</v>
      </c>
    </row>
    <row r="12" spans="1:9" ht="21.75" customHeight="1">
      <c r="A12" s="1018" t="s">
        <v>173</v>
      </c>
      <c r="B12" s="1019" t="s">
        <v>681</v>
      </c>
      <c r="C12" s="1020"/>
      <c r="D12" s="1020"/>
      <c r="E12" s="1020"/>
      <c r="F12" s="1023" t="s">
        <v>678</v>
      </c>
      <c r="G12" s="1022">
        <v>250</v>
      </c>
      <c r="H12" s="1023" t="s">
        <v>679</v>
      </c>
      <c r="I12" s="1022">
        <v>2000</v>
      </c>
    </row>
    <row r="13" spans="1:9" ht="21.75" customHeight="1">
      <c r="A13" s="1018" t="s">
        <v>174</v>
      </c>
      <c r="B13" s="1020" t="s">
        <v>682</v>
      </c>
      <c r="C13" s="1020"/>
      <c r="D13" s="1020"/>
      <c r="E13" s="1020"/>
      <c r="F13" s="1021"/>
      <c r="G13" s="1022"/>
      <c r="H13" s="1023" t="s">
        <v>683</v>
      </c>
      <c r="I13" s="1022">
        <v>244</v>
      </c>
    </row>
    <row r="14" spans="1:9" ht="21.75" customHeight="1">
      <c r="A14" s="1018" t="s">
        <v>175</v>
      </c>
      <c r="B14" s="1020" t="s">
        <v>684</v>
      </c>
      <c r="C14" s="1020"/>
      <c r="D14" s="1020"/>
      <c r="E14" s="1020"/>
      <c r="F14" s="1021"/>
      <c r="G14" s="1022"/>
      <c r="H14" s="1023" t="s">
        <v>683</v>
      </c>
      <c r="I14" s="1022">
        <v>5824</v>
      </c>
    </row>
    <row r="15" spans="1:9" ht="21.75" customHeight="1">
      <c r="A15" s="1024" t="s">
        <v>46</v>
      </c>
      <c r="B15" s="1025" t="s">
        <v>685</v>
      </c>
      <c r="C15" s="1025"/>
      <c r="D15" s="1025"/>
      <c r="E15" s="1025"/>
      <c r="F15" s="1026"/>
      <c r="G15" s="1027"/>
      <c r="H15" s="1028" t="s">
        <v>686</v>
      </c>
      <c r="I15" s="1027">
        <v>53900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41"/>
  <sheetViews>
    <sheetView zoomScale="75" zoomScaleNormal="75" zoomScaleSheetLayoutView="75" zoomScalePageLayoutView="0" workbookViewId="0" topLeftCell="A109">
      <selection activeCell="F39" sqref="F39"/>
    </sheetView>
  </sheetViews>
  <sheetFormatPr defaultColWidth="9.00390625" defaultRowHeight="12.75"/>
  <cols>
    <col min="1" max="1" width="4.625" style="1029" customWidth="1"/>
    <col min="2" max="2" width="61.625" style="1029" bestFit="1" customWidth="1"/>
    <col min="3" max="3" width="17.125" style="1029" bestFit="1" customWidth="1"/>
    <col min="4" max="4" width="12.875" style="1029" bestFit="1" customWidth="1"/>
    <col min="5" max="5" width="15.875" style="1029" customWidth="1"/>
    <col min="6" max="6" width="12.375" style="1029" customWidth="1"/>
    <col min="7" max="7" width="12.375" style="1029" bestFit="1" customWidth="1"/>
    <col min="8" max="8" width="10.375" style="1029" bestFit="1" customWidth="1"/>
    <col min="9" max="9" width="12.125" style="1029" bestFit="1" customWidth="1"/>
    <col min="10" max="10" width="10.375" style="1029" bestFit="1" customWidth="1"/>
    <col min="11" max="12" width="13.875" style="1029" bestFit="1" customWidth="1"/>
    <col min="13" max="13" width="13.625" style="1029" bestFit="1" customWidth="1"/>
    <col min="14" max="14" width="14.75390625" style="1029" bestFit="1" customWidth="1"/>
    <col min="15" max="15" width="11.625" style="1029" bestFit="1" customWidth="1"/>
    <col min="16" max="16384" width="9.125" style="1029" customWidth="1"/>
  </cols>
  <sheetData>
    <row r="3" spans="1:14" ht="18.75" customHeight="1">
      <c r="A3" s="1414" t="s">
        <v>687</v>
      </c>
      <c r="B3" s="1414"/>
      <c r="C3" s="1414"/>
      <c r="D3" s="1414"/>
      <c r="E3" s="1414"/>
      <c r="F3" s="1414"/>
      <c r="G3" s="1414"/>
      <c r="H3" s="1414"/>
      <c r="I3" s="1414"/>
      <c r="J3" s="1414"/>
      <c r="K3" s="1414"/>
      <c r="L3" s="1414"/>
      <c r="M3" s="1414"/>
      <c r="N3" s="1414"/>
    </row>
    <row r="4" spans="1:14" ht="15.75">
      <c r="A4" s="1030"/>
      <c r="B4" s="1415" t="s">
        <v>688</v>
      </c>
      <c r="C4" s="1415"/>
      <c r="D4" s="1415"/>
      <c r="E4" s="1415"/>
      <c r="F4" s="1415"/>
      <c r="G4" s="1415"/>
      <c r="H4" s="1415"/>
      <c r="I4" s="1415"/>
      <c r="J4" s="1415"/>
      <c r="K4" s="1415"/>
      <c r="L4" s="1415"/>
      <c r="M4" s="1415"/>
      <c r="N4" s="1030"/>
    </row>
    <row r="5" spans="1:14" ht="15.75">
      <c r="A5" s="1030"/>
      <c r="B5" s="1415" t="s">
        <v>1102</v>
      </c>
      <c r="C5" s="1415"/>
      <c r="D5" s="1415"/>
      <c r="E5" s="1415"/>
      <c r="F5" s="1415"/>
      <c r="G5" s="1415"/>
      <c r="H5" s="1415"/>
      <c r="I5" s="1415"/>
      <c r="J5" s="1415"/>
      <c r="K5" s="1415"/>
      <c r="L5" s="1415"/>
      <c r="M5" s="1415"/>
      <c r="N5" s="1030"/>
    </row>
    <row r="6" spans="2:13" ht="18.75"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1031"/>
      <c r="M6" s="1031"/>
    </row>
    <row r="7" ht="12.75">
      <c r="N7" s="1032" t="s">
        <v>381</v>
      </c>
    </row>
    <row r="8" spans="1:14" ht="32.25" customHeight="1">
      <c r="A8" s="1033"/>
      <c r="B8" s="1416" t="s">
        <v>689</v>
      </c>
      <c r="C8" s="1221" t="s">
        <v>1131</v>
      </c>
      <c r="D8" s="1419" t="s">
        <v>690</v>
      </c>
      <c r="E8" s="1416" t="s">
        <v>691</v>
      </c>
      <c r="F8" s="1421" t="s">
        <v>692</v>
      </c>
      <c r="G8" s="1034" t="s">
        <v>693</v>
      </c>
      <c r="H8" s="1423" t="s">
        <v>694</v>
      </c>
      <c r="I8" s="1424"/>
      <c r="J8" s="1425" t="s">
        <v>695</v>
      </c>
      <c r="K8" s="1425"/>
      <c r="L8" s="1426" t="s">
        <v>696</v>
      </c>
      <c r="M8" s="1428" t="s">
        <v>697</v>
      </c>
      <c r="N8" s="1429" t="s">
        <v>698</v>
      </c>
    </row>
    <row r="9" spans="1:14" ht="52.5" customHeight="1">
      <c r="A9" s="1035"/>
      <c r="B9" s="1417"/>
      <c r="C9" s="1418"/>
      <c r="D9" s="1420"/>
      <c r="E9" s="1417"/>
      <c r="F9" s="1422"/>
      <c r="G9" s="1034" t="s">
        <v>699</v>
      </c>
      <c r="H9" s="1036" t="s">
        <v>700</v>
      </c>
      <c r="I9" s="1036" t="s">
        <v>701</v>
      </c>
      <c r="J9" s="1036" t="s">
        <v>700</v>
      </c>
      <c r="K9" s="1036" t="s">
        <v>702</v>
      </c>
      <c r="L9" s="1427"/>
      <c r="M9" s="1234"/>
      <c r="N9" s="1430"/>
    </row>
    <row r="10" spans="1:14" ht="21" customHeight="1">
      <c r="A10" s="1037" t="s">
        <v>171</v>
      </c>
      <c r="B10" s="1038" t="s">
        <v>703</v>
      </c>
      <c r="C10" s="1039">
        <f>SUM(C11:C20)</f>
        <v>1002229</v>
      </c>
      <c r="D10" s="1040">
        <f>SUM(E10:M10)</f>
        <v>1002229</v>
      </c>
      <c r="E10" s="1041"/>
      <c r="F10" s="1041">
        <v>702229</v>
      </c>
      <c r="G10" s="1041"/>
      <c r="H10" s="1041"/>
      <c r="I10" s="1041"/>
      <c r="J10" s="1041"/>
      <c r="K10" s="1041"/>
      <c r="L10" s="1041">
        <v>300000</v>
      </c>
      <c r="M10" s="1041"/>
      <c r="N10" s="1042"/>
    </row>
    <row r="11" spans="1:14" ht="21" customHeight="1">
      <c r="A11" s="1037"/>
      <c r="B11" s="1043" t="s">
        <v>704</v>
      </c>
      <c r="C11" s="1044">
        <f>SUM('3c.m.'!D25)</f>
        <v>5000</v>
      </c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2"/>
    </row>
    <row r="12" spans="1:14" ht="21" customHeight="1">
      <c r="A12" s="1037"/>
      <c r="B12" s="1043" t="s">
        <v>1100</v>
      </c>
      <c r="C12" s="1045">
        <f>SUM('3c.m.'!D34)</f>
        <v>4000</v>
      </c>
      <c r="D12" s="1046"/>
      <c r="E12" s="1047"/>
      <c r="F12" s="1047"/>
      <c r="G12" s="1047"/>
      <c r="H12" s="1047"/>
      <c r="I12" s="1047"/>
      <c r="J12" s="1047"/>
      <c r="K12" s="1047"/>
      <c r="L12" s="1047"/>
      <c r="M12" s="1048"/>
      <c r="N12" s="1042"/>
    </row>
    <row r="13" spans="1:14" ht="21" customHeight="1">
      <c r="A13" s="1037"/>
      <c r="B13" s="1043" t="s">
        <v>705</v>
      </c>
      <c r="C13" s="1045">
        <f>SUM('3c.m.'!D42)</f>
        <v>6000</v>
      </c>
      <c r="D13" s="1046"/>
      <c r="E13" s="1047"/>
      <c r="F13" s="1047"/>
      <c r="G13" s="1047"/>
      <c r="H13" s="1047"/>
      <c r="I13" s="1047"/>
      <c r="J13" s="1047"/>
      <c r="K13" s="1047"/>
      <c r="L13" s="1047"/>
      <c r="M13" s="1048"/>
      <c r="N13" s="1042"/>
    </row>
    <row r="14" spans="1:14" ht="21" customHeight="1">
      <c r="A14" s="1037"/>
      <c r="B14" s="1043" t="s">
        <v>706</v>
      </c>
      <c r="C14" s="1045">
        <f>SUM('3c.m.'!D69)</f>
        <v>40000</v>
      </c>
      <c r="D14" s="1046"/>
      <c r="E14" s="1047"/>
      <c r="F14" s="1047"/>
      <c r="G14" s="1047"/>
      <c r="H14" s="1047"/>
      <c r="I14" s="1047"/>
      <c r="J14" s="1047"/>
      <c r="K14" s="1047"/>
      <c r="L14" s="1047"/>
      <c r="M14" s="1048"/>
      <c r="N14" s="1042"/>
    </row>
    <row r="15" spans="1:14" ht="21" customHeight="1">
      <c r="A15" s="1037"/>
      <c r="B15" s="1049" t="s">
        <v>707</v>
      </c>
      <c r="C15" s="1045">
        <f>SUM('3c.m.'!D221)</f>
        <v>8000</v>
      </c>
      <c r="D15" s="1046"/>
      <c r="E15" s="1047"/>
      <c r="F15" s="1047"/>
      <c r="G15" s="1047"/>
      <c r="H15" s="1047"/>
      <c r="I15" s="1047"/>
      <c r="J15" s="1047"/>
      <c r="K15" s="1047"/>
      <c r="L15" s="1047"/>
      <c r="M15" s="1048"/>
      <c r="N15" s="1042"/>
    </row>
    <row r="16" spans="1:14" ht="21" customHeight="1">
      <c r="A16" s="1037"/>
      <c r="B16" s="1043" t="s">
        <v>708</v>
      </c>
      <c r="C16" s="1045">
        <f>SUM('3c.m.'!D238)</f>
        <v>31500</v>
      </c>
      <c r="D16" s="1046"/>
      <c r="E16" s="1047"/>
      <c r="F16" s="1047"/>
      <c r="G16" s="1047"/>
      <c r="H16" s="1047"/>
      <c r="I16" s="1047"/>
      <c r="J16" s="1047"/>
      <c r="K16" s="1047"/>
      <c r="L16" s="1047"/>
      <c r="M16" s="1048"/>
      <c r="N16" s="1042"/>
    </row>
    <row r="17" spans="1:14" ht="21" customHeight="1">
      <c r="A17" s="1037"/>
      <c r="B17" s="1043" t="s">
        <v>709</v>
      </c>
      <c r="C17" s="1045">
        <f>SUM('3c.m.'!D311)</f>
        <v>450729</v>
      </c>
      <c r="D17" s="1046"/>
      <c r="E17" s="1047"/>
      <c r="F17" s="1047"/>
      <c r="G17" s="1047"/>
      <c r="H17" s="1047"/>
      <c r="I17" s="1047"/>
      <c r="J17" s="1047"/>
      <c r="K17" s="1047"/>
      <c r="L17" s="1047"/>
      <c r="M17" s="1048"/>
      <c r="N17" s="1042"/>
    </row>
    <row r="18" spans="1:14" ht="21" customHeight="1">
      <c r="A18" s="1037"/>
      <c r="B18" s="1043" t="s">
        <v>710</v>
      </c>
      <c r="C18" s="1045">
        <f>SUM('4.mell.'!D10)</f>
        <v>405000</v>
      </c>
      <c r="D18" s="1046"/>
      <c r="E18" s="1047"/>
      <c r="F18" s="1047"/>
      <c r="G18" s="1047"/>
      <c r="H18" s="1047"/>
      <c r="I18" s="1047"/>
      <c r="J18" s="1047"/>
      <c r="K18" s="1047"/>
      <c r="L18" s="1047"/>
      <c r="M18" s="1048"/>
      <c r="N18" s="1042"/>
    </row>
    <row r="19" spans="1:14" ht="25.5" customHeight="1">
      <c r="A19" s="1037"/>
      <c r="B19" s="1050" t="s">
        <v>711</v>
      </c>
      <c r="C19" s="1045">
        <f>SUM('4.mell.'!D12)</f>
        <v>50000</v>
      </c>
      <c r="D19" s="1046"/>
      <c r="E19" s="1047"/>
      <c r="F19" s="1047"/>
      <c r="G19" s="1047"/>
      <c r="H19" s="1047"/>
      <c r="I19" s="1047"/>
      <c r="J19" s="1047"/>
      <c r="K19" s="1047"/>
      <c r="L19" s="1047"/>
      <c r="M19" s="1048"/>
      <c r="N19" s="1042"/>
    </row>
    <row r="20" spans="1:14" ht="21" customHeight="1">
      <c r="A20" s="1037"/>
      <c r="B20" s="1043" t="s">
        <v>712</v>
      </c>
      <c r="C20" s="1045">
        <f>SUM('5.mell. '!D11)</f>
        <v>2000</v>
      </c>
      <c r="D20" s="1046"/>
      <c r="E20" s="1047"/>
      <c r="F20" s="1047"/>
      <c r="G20" s="1047"/>
      <c r="H20" s="1047"/>
      <c r="I20" s="1047"/>
      <c r="J20" s="1047"/>
      <c r="K20" s="1047"/>
      <c r="L20" s="1047"/>
      <c r="M20" s="1048"/>
      <c r="N20" s="1042"/>
    </row>
    <row r="21" spans="1:14" ht="21" customHeight="1">
      <c r="A21" s="1037" t="s">
        <v>172</v>
      </c>
      <c r="B21" s="1051" t="s">
        <v>713</v>
      </c>
      <c r="C21" s="1052">
        <f>SUM(C22)</f>
        <v>18400</v>
      </c>
      <c r="D21" s="1040">
        <f>SUM(E21:N21)</f>
        <v>18400</v>
      </c>
      <c r="E21" s="1040"/>
      <c r="F21" s="1040"/>
      <c r="G21" s="1040">
        <v>18400</v>
      </c>
      <c r="H21" s="1040"/>
      <c r="I21" s="1040"/>
      <c r="J21" s="1040"/>
      <c r="K21" s="1040"/>
      <c r="L21" s="1040"/>
      <c r="M21" s="1040"/>
      <c r="N21" s="1042"/>
    </row>
    <row r="22" spans="1:14" ht="21" customHeight="1">
      <c r="A22" s="1037"/>
      <c r="B22" s="1053" t="s">
        <v>714</v>
      </c>
      <c r="C22" s="1054">
        <f>SUM('3d.m.'!D9)</f>
        <v>18400</v>
      </c>
      <c r="D22" s="1054"/>
      <c r="E22" s="1055"/>
      <c r="F22" s="1055"/>
      <c r="G22" s="1055"/>
      <c r="H22" s="1055"/>
      <c r="I22" s="1055"/>
      <c r="J22" s="1055"/>
      <c r="K22" s="1055"/>
      <c r="L22" s="1055"/>
      <c r="M22" s="1056"/>
      <c r="N22" s="1042"/>
    </row>
    <row r="23" spans="1:14" ht="21" customHeight="1">
      <c r="A23" s="1037" t="s">
        <v>173</v>
      </c>
      <c r="B23" s="1051" t="s">
        <v>715</v>
      </c>
      <c r="C23" s="1052">
        <f>SUM(C24:C24)</f>
        <v>1302182</v>
      </c>
      <c r="D23" s="1040">
        <f>SUM(E23:M23)</f>
        <v>1302182</v>
      </c>
      <c r="E23" s="1055"/>
      <c r="F23" s="1057"/>
      <c r="G23" s="1057">
        <v>1302182</v>
      </c>
      <c r="H23" s="1055"/>
      <c r="I23" s="1055"/>
      <c r="J23" s="1055"/>
      <c r="K23" s="1055"/>
      <c r="L23" s="1057"/>
      <c r="M23" s="1056"/>
      <c r="N23" s="1042"/>
    </row>
    <row r="24" spans="1:14" ht="28.5" customHeight="1">
      <c r="A24" s="1037"/>
      <c r="B24" s="1058" t="s">
        <v>716</v>
      </c>
      <c r="C24" s="1054">
        <f>SUM('3c.m.'!D287)</f>
        <v>1302182</v>
      </c>
      <c r="D24" s="1054"/>
      <c r="E24" s="1055"/>
      <c r="F24" s="1055"/>
      <c r="G24" s="1055"/>
      <c r="H24" s="1055"/>
      <c r="I24" s="1055"/>
      <c r="J24" s="1055"/>
      <c r="K24" s="1055"/>
      <c r="L24" s="1055"/>
      <c r="M24" s="1056"/>
      <c r="N24" s="1042"/>
    </row>
    <row r="25" spans="1:14" ht="21" customHeight="1">
      <c r="A25" s="1037" t="s">
        <v>174</v>
      </c>
      <c r="B25" s="1051" t="s">
        <v>717</v>
      </c>
      <c r="C25" s="1052">
        <f>SUM(C26)</f>
        <v>704798</v>
      </c>
      <c r="D25" s="1040">
        <f>SUM(E25:N25)</f>
        <v>704798</v>
      </c>
      <c r="E25" s="1057"/>
      <c r="F25" s="1057">
        <v>20000</v>
      </c>
      <c r="G25" s="1057">
        <v>684798</v>
      </c>
      <c r="H25" s="1055"/>
      <c r="I25" s="1055"/>
      <c r="J25" s="1055"/>
      <c r="K25" s="1055"/>
      <c r="L25" s="1057"/>
      <c r="M25" s="1056"/>
      <c r="N25" s="1059"/>
    </row>
    <row r="26" spans="1:14" ht="21" customHeight="1">
      <c r="A26" s="1037"/>
      <c r="B26" s="1053" t="s">
        <v>718</v>
      </c>
      <c r="C26" s="1054">
        <f>SUM('3b.m.'!D48)</f>
        <v>704798</v>
      </c>
      <c r="D26" s="1054"/>
      <c r="E26" s="1055"/>
      <c r="F26" s="1055"/>
      <c r="G26" s="1055"/>
      <c r="H26" s="1055"/>
      <c r="I26" s="1055"/>
      <c r="J26" s="1055"/>
      <c r="K26" s="1055"/>
      <c r="L26" s="1055"/>
      <c r="M26" s="1056"/>
      <c r="N26" s="1042"/>
    </row>
    <row r="27" spans="1:14" ht="21" customHeight="1">
      <c r="A27" s="1037" t="s">
        <v>175</v>
      </c>
      <c r="B27" s="1051" t="s">
        <v>719</v>
      </c>
      <c r="C27" s="1052">
        <f>SUM(C28:C34)</f>
        <v>1623912</v>
      </c>
      <c r="D27" s="1040">
        <f>SUM(E27:N27)</f>
        <v>1623912</v>
      </c>
      <c r="E27" s="1055"/>
      <c r="F27" s="1057">
        <v>311034</v>
      </c>
      <c r="G27" s="1057">
        <v>280000</v>
      </c>
      <c r="H27" s="1055"/>
      <c r="I27" s="1057"/>
      <c r="J27" s="1055"/>
      <c r="K27" s="1057"/>
      <c r="L27" s="1057">
        <v>1032878</v>
      </c>
      <c r="M27" s="1060"/>
      <c r="N27" s="1061"/>
    </row>
    <row r="28" spans="1:14" ht="21" customHeight="1">
      <c r="A28" s="1037"/>
      <c r="B28" s="1053" t="s">
        <v>720</v>
      </c>
      <c r="C28" s="1054">
        <f>SUM('3c.m.'!D279)</f>
        <v>444500</v>
      </c>
      <c r="D28" s="1054"/>
      <c r="E28" s="1055"/>
      <c r="F28" s="1055"/>
      <c r="G28" s="1055"/>
      <c r="H28" s="1055"/>
      <c r="I28" s="1055"/>
      <c r="J28" s="1055"/>
      <c r="K28" s="1055"/>
      <c r="L28" s="1055"/>
      <c r="M28" s="1056"/>
      <c r="N28" s="1042"/>
    </row>
    <row r="29" spans="1:14" ht="21" customHeight="1">
      <c r="A29" s="1037"/>
      <c r="B29" s="1053" t="s">
        <v>1144</v>
      </c>
      <c r="C29" s="1054">
        <f>SUM('3c.m.'!D94)</f>
        <v>5334</v>
      </c>
      <c r="D29" s="1054"/>
      <c r="E29" s="1055"/>
      <c r="F29" s="1055"/>
      <c r="G29" s="1055"/>
      <c r="H29" s="1055"/>
      <c r="I29" s="1055"/>
      <c r="J29" s="1055"/>
      <c r="K29" s="1055"/>
      <c r="L29" s="1055"/>
      <c r="M29" s="1056"/>
      <c r="N29" s="1042"/>
    </row>
    <row r="30" spans="1:14" ht="24.75" customHeight="1">
      <c r="A30" s="1037"/>
      <c r="B30" s="1058" t="s">
        <v>721</v>
      </c>
      <c r="C30" s="1054">
        <f>SUM('4.mell.'!D17)</f>
        <v>1032878</v>
      </c>
      <c r="D30" s="1054"/>
      <c r="E30" s="1055"/>
      <c r="F30" s="1055"/>
      <c r="G30" s="1055"/>
      <c r="H30" s="1055"/>
      <c r="I30" s="1055"/>
      <c r="J30" s="1055"/>
      <c r="K30" s="1055"/>
      <c r="L30" s="1055"/>
      <c r="M30" s="1056"/>
      <c r="N30" s="1042"/>
    </row>
    <row r="31" spans="1:14" ht="21" customHeight="1">
      <c r="A31" s="1037"/>
      <c r="B31" s="1053" t="s">
        <v>722</v>
      </c>
      <c r="C31" s="1054">
        <f>SUM('4.mell.'!D21)</f>
        <v>40000</v>
      </c>
      <c r="D31" s="1054"/>
      <c r="E31" s="1055"/>
      <c r="F31" s="1055"/>
      <c r="G31" s="1055"/>
      <c r="H31" s="1055"/>
      <c r="I31" s="1055"/>
      <c r="J31" s="1055"/>
      <c r="K31" s="1055"/>
      <c r="L31" s="1055"/>
      <c r="M31" s="1056"/>
      <c r="N31" s="1042"/>
    </row>
    <row r="32" spans="1:14" ht="21" customHeight="1">
      <c r="A32" s="1037"/>
      <c r="B32" s="1053" t="s">
        <v>723</v>
      </c>
      <c r="C32" s="1054">
        <f>SUM('4.mell.'!D29)</f>
        <v>51200</v>
      </c>
      <c r="D32" s="1054"/>
      <c r="E32" s="1055"/>
      <c r="F32" s="1055"/>
      <c r="G32" s="1055"/>
      <c r="H32" s="1055"/>
      <c r="I32" s="1055"/>
      <c r="J32" s="1055"/>
      <c r="K32" s="1055"/>
      <c r="L32" s="1055"/>
      <c r="M32" s="1056"/>
      <c r="N32" s="1042"/>
    </row>
    <row r="33" spans="1:14" ht="21" customHeight="1">
      <c r="A33" s="1037"/>
      <c r="B33" s="1053" t="s">
        <v>724</v>
      </c>
      <c r="C33" s="1054">
        <f>SUM('4.mell.'!D30)</f>
        <v>30000</v>
      </c>
      <c r="D33" s="1054"/>
      <c r="E33" s="1055"/>
      <c r="F33" s="1055"/>
      <c r="G33" s="1055"/>
      <c r="H33" s="1055"/>
      <c r="I33" s="1055"/>
      <c r="J33" s="1055"/>
      <c r="K33" s="1055"/>
      <c r="L33" s="1055"/>
      <c r="M33" s="1056"/>
      <c r="N33" s="1042"/>
    </row>
    <row r="34" spans="1:14" ht="21" customHeight="1">
      <c r="A34" s="1037"/>
      <c r="B34" s="1053" t="s">
        <v>725</v>
      </c>
      <c r="C34" s="1054">
        <f>SUM('5.mell. '!D14)</f>
        <v>20000</v>
      </c>
      <c r="D34" s="1054"/>
      <c r="E34" s="1055"/>
      <c r="F34" s="1055"/>
      <c r="G34" s="1055"/>
      <c r="H34" s="1055"/>
      <c r="I34" s="1055"/>
      <c r="J34" s="1055"/>
      <c r="K34" s="1055"/>
      <c r="L34" s="1055"/>
      <c r="M34" s="1056"/>
      <c r="N34" s="1042"/>
    </row>
    <row r="35" spans="1:14" ht="21" customHeight="1">
      <c r="A35" s="1037" t="s">
        <v>46</v>
      </c>
      <c r="B35" s="1051" t="s">
        <v>726</v>
      </c>
      <c r="C35" s="1054"/>
      <c r="D35" s="1040">
        <f>SUM(E35:M35)</f>
        <v>0</v>
      </c>
      <c r="E35" s="1055"/>
      <c r="F35" s="1055"/>
      <c r="G35" s="1055"/>
      <c r="H35" s="1055"/>
      <c r="I35" s="1055"/>
      <c r="J35" s="1055"/>
      <c r="K35" s="1055"/>
      <c r="L35" s="1055"/>
      <c r="M35" s="1056"/>
      <c r="N35" s="1042"/>
    </row>
    <row r="36" spans="1:14" ht="21" customHeight="1">
      <c r="A36" s="1037" t="s">
        <v>382</v>
      </c>
      <c r="B36" s="1051" t="s">
        <v>727</v>
      </c>
      <c r="C36" s="1054"/>
      <c r="D36" s="1040">
        <f>SUM(E36:M36)</f>
        <v>0</v>
      </c>
      <c r="E36" s="1055"/>
      <c r="F36" s="1055"/>
      <c r="G36" s="1055"/>
      <c r="H36" s="1055"/>
      <c r="I36" s="1055"/>
      <c r="J36" s="1055"/>
      <c r="K36" s="1055"/>
      <c r="L36" s="1055"/>
      <c r="M36" s="1056"/>
      <c r="N36" s="1042"/>
    </row>
    <row r="37" spans="1:14" ht="21" customHeight="1">
      <c r="A37" s="1037" t="s">
        <v>629</v>
      </c>
      <c r="B37" s="1051" t="s">
        <v>728</v>
      </c>
      <c r="C37" s="1054"/>
      <c r="D37" s="1040">
        <f>SUM(E37:M37)</f>
        <v>0</v>
      </c>
      <c r="E37" s="1055"/>
      <c r="F37" s="1055"/>
      <c r="G37" s="1055"/>
      <c r="H37" s="1055"/>
      <c r="I37" s="1055"/>
      <c r="J37" s="1055"/>
      <c r="K37" s="1055"/>
      <c r="L37" s="1055"/>
      <c r="M37" s="1056"/>
      <c r="N37" s="1042"/>
    </row>
    <row r="38" spans="1:14" ht="21" customHeight="1">
      <c r="A38" s="1037" t="s">
        <v>631</v>
      </c>
      <c r="B38" s="1051" t="s">
        <v>729</v>
      </c>
      <c r="C38" s="1052">
        <f>SUM(C39:C41)</f>
        <v>73400</v>
      </c>
      <c r="D38" s="1040">
        <f>SUM(E38:M38)</f>
        <v>73400</v>
      </c>
      <c r="E38" s="1057"/>
      <c r="F38" s="1057">
        <v>73400</v>
      </c>
      <c r="G38" s="1057"/>
      <c r="H38" s="1055"/>
      <c r="I38" s="1055"/>
      <c r="J38" s="1055"/>
      <c r="K38" s="1055"/>
      <c r="L38" s="1057"/>
      <c r="M38" s="1056"/>
      <c r="N38" s="1042"/>
    </row>
    <row r="39" spans="1:14" ht="21" customHeight="1">
      <c r="A39" s="1037"/>
      <c r="B39" s="1053" t="s">
        <v>730</v>
      </c>
      <c r="C39" s="1054">
        <f>SUM('3c.m.'!D337)</f>
        <v>13000</v>
      </c>
      <c r="D39" s="1054"/>
      <c r="E39" s="1055"/>
      <c r="F39" s="1055"/>
      <c r="G39" s="1055"/>
      <c r="H39" s="1055"/>
      <c r="I39" s="1055"/>
      <c r="J39" s="1055"/>
      <c r="K39" s="1055"/>
      <c r="L39" s="1055"/>
      <c r="M39" s="1056"/>
      <c r="N39" s="1042"/>
    </row>
    <row r="40" spans="1:14" ht="21" customHeight="1">
      <c r="A40" s="1037"/>
      <c r="B40" s="1053" t="s">
        <v>731</v>
      </c>
      <c r="C40" s="1054">
        <f>SUM('3c.m.'!D543)</f>
        <v>400</v>
      </c>
      <c r="D40" s="1054"/>
      <c r="E40" s="1055"/>
      <c r="F40" s="1055"/>
      <c r="G40" s="1055"/>
      <c r="H40" s="1055"/>
      <c r="I40" s="1055"/>
      <c r="J40" s="1055"/>
      <c r="K40" s="1055"/>
      <c r="L40" s="1055"/>
      <c r="M40" s="1056"/>
      <c r="N40" s="1042"/>
    </row>
    <row r="41" spans="1:14" ht="21" customHeight="1">
      <c r="A41" s="1037"/>
      <c r="B41" s="1053" t="s">
        <v>732</v>
      </c>
      <c r="C41" s="1054">
        <f>SUM('3c.m.'!D345)-'12.mell'!C16</f>
        <v>60000</v>
      </c>
      <c r="D41" s="1054"/>
      <c r="E41" s="1055"/>
      <c r="F41" s="1055"/>
      <c r="G41" s="1055"/>
      <c r="H41" s="1055"/>
      <c r="I41" s="1055"/>
      <c r="J41" s="1055"/>
      <c r="K41" s="1055"/>
      <c r="L41" s="1055"/>
      <c r="M41" s="1056"/>
      <c r="N41" s="1042"/>
    </row>
    <row r="42" spans="1:14" ht="21" customHeight="1">
      <c r="A42" s="1037" t="s">
        <v>633</v>
      </c>
      <c r="B42" s="1051" t="s">
        <v>733</v>
      </c>
      <c r="C42" s="1052">
        <f>SUM(C43:C52)</f>
        <v>1226760</v>
      </c>
      <c r="D42" s="1040">
        <f>SUM(E42:N42)</f>
        <v>1226760</v>
      </c>
      <c r="E42" s="1057">
        <v>667154</v>
      </c>
      <c r="F42" s="1057">
        <v>559606</v>
      </c>
      <c r="G42" s="1040"/>
      <c r="H42" s="1057"/>
      <c r="I42" s="1057"/>
      <c r="J42" s="1057"/>
      <c r="K42" s="1055"/>
      <c r="L42" s="1057"/>
      <c r="M42" s="1056"/>
      <c r="N42" s="1042"/>
    </row>
    <row r="43" spans="1:14" ht="21" customHeight="1">
      <c r="A43" s="1037"/>
      <c r="B43" s="1053" t="s">
        <v>734</v>
      </c>
      <c r="C43" s="1054">
        <f>SUM('2.mell'!D41)</f>
        <v>153881</v>
      </c>
      <c r="D43" s="1040"/>
      <c r="E43" s="1057"/>
      <c r="F43" s="1055"/>
      <c r="G43" s="1055"/>
      <c r="H43" s="1055"/>
      <c r="I43" s="1055"/>
      <c r="J43" s="1055"/>
      <c r="K43" s="1055"/>
      <c r="L43" s="1055"/>
      <c r="M43" s="1056"/>
      <c r="N43" s="1042"/>
    </row>
    <row r="44" spans="1:14" ht="21" customHeight="1">
      <c r="A44" s="1037"/>
      <c r="B44" s="1053" t="s">
        <v>735</v>
      </c>
      <c r="C44" s="1054">
        <f>SUM('2.mell'!D75)</f>
        <v>165962</v>
      </c>
      <c r="D44" s="1040"/>
      <c r="E44" s="1057"/>
      <c r="F44" s="1055"/>
      <c r="G44" s="1055"/>
      <c r="H44" s="1055"/>
      <c r="I44" s="1055"/>
      <c r="J44" s="1055"/>
      <c r="K44" s="1055"/>
      <c r="L44" s="1055"/>
      <c r="M44" s="1056"/>
      <c r="N44" s="1042"/>
    </row>
    <row r="45" spans="1:14" ht="21" customHeight="1">
      <c r="A45" s="1037"/>
      <c r="B45" s="1053" t="s">
        <v>736</v>
      </c>
      <c r="C45" s="1054">
        <f>SUM('2.mell'!D108)</f>
        <v>79655</v>
      </c>
      <c r="D45" s="1040"/>
      <c r="E45" s="1057"/>
      <c r="F45" s="1055"/>
      <c r="G45" s="1055"/>
      <c r="H45" s="1055"/>
      <c r="I45" s="1055"/>
      <c r="J45" s="1055"/>
      <c r="K45" s="1055"/>
      <c r="L45" s="1055"/>
      <c r="M45" s="1056"/>
      <c r="N45" s="1042"/>
    </row>
    <row r="46" spans="1:14" ht="21" customHeight="1">
      <c r="A46" s="1037"/>
      <c r="B46" s="1053" t="s">
        <v>737</v>
      </c>
      <c r="C46" s="1054">
        <f>SUM('2.mell'!D175)</f>
        <v>159962</v>
      </c>
      <c r="D46" s="1040"/>
      <c r="E46" s="1057"/>
      <c r="F46" s="1055"/>
      <c r="G46" s="1055"/>
      <c r="H46" s="1055"/>
      <c r="I46" s="1055"/>
      <c r="J46" s="1055"/>
      <c r="K46" s="1055"/>
      <c r="L46" s="1055"/>
      <c r="M46" s="1056"/>
      <c r="N46" s="1042"/>
    </row>
    <row r="47" spans="1:14" ht="21" customHeight="1">
      <c r="A47" s="1037"/>
      <c r="B47" s="1053" t="s">
        <v>738</v>
      </c>
      <c r="C47" s="1054">
        <f>SUM('2.mell'!D142)</f>
        <v>281239</v>
      </c>
      <c r="D47" s="1040"/>
      <c r="E47" s="1057"/>
      <c r="F47" s="1055"/>
      <c r="G47" s="1055"/>
      <c r="H47" s="1055"/>
      <c r="I47" s="1055"/>
      <c r="J47" s="1055"/>
      <c r="K47" s="1055"/>
      <c r="L47" s="1055"/>
      <c r="M47" s="1056"/>
      <c r="N47" s="1042"/>
    </row>
    <row r="48" spans="1:14" ht="21" customHeight="1">
      <c r="A48" s="1037"/>
      <c r="B48" s="1053" t="s">
        <v>739</v>
      </c>
      <c r="C48" s="1054">
        <f>SUM('2.mell'!D206)</f>
        <v>118548</v>
      </c>
      <c r="D48" s="1040"/>
      <c r="E48" s="1057"/>
      <c r="F48" s="1055"/>
      <c r="G48" s="1055"/>
      <c r="H48" s="1055"/>
      <c r="I48" s="1055"/>
      <c r="J48" s="1055"/>
      <c r="K48" s="1055"/>
      <c r="L48" s="1055"/>
      <c r="M48" s="1056"/>
      <c r="N48" s="1042"/>
    </row>
    <row r="49" spans="1:14" ht="21" customHeight="1">
      <c r="A49" s="1037"/>
      <c r="B49" s="1053" t="s">
        <v>740</v>
      </c>
      <c r="C49" s="1054">
        <f>SUM('2.mell'!D239)</f>
        <v>91508</v>
      </c>
      <c r="D49" s="1040"/>
      <c r="E49" s="1057"/>
      <c r="F49" s="1055"/>
      <c r="G49" s="1055"/>
      <c r="H49" s="1055"/>
      <c r="I49" s="1055"/>
      <c r="J49" s="1055"/>
      <c r="K49" s="1055"/>
      <c r="L49" s="1055"/>
      <c r="M49" s="1056"/>
      <c r="N49" s="1042"/>
    </row>
    <row r="50" spans="1:14" ht="21" customHeight="1">
      <c r="A50" s="1037"/>
      <c r="B50" s="1053" t="s">
        <v>741</v>
      </c>
      <c r="C50" s="1054">
        <f>SUM('2.mell'!D272)</f>
        <v>83857</v>
      </c>
      <c r="D50" s="1040"/>
      <c r="E50" s="1057"/>
      <c r="F50" s="1055"/>
      <c r="G50" s="1055"/>
      <c r="H50" s="1055"/>
      <c r="I50" s="1055"/>
      <c r="J50" s="1055"/>
      <c r="K50" s="1055"/>
      <c r="L50" s="1055"/>
      <c r="M50" s="1056"/>
      <c r="N50" s="1042"/>
    </row>
    <row r="51" spans="1:14" ht="21" customHeight="1">
      <c r="A51" s="1037"/>
      <c r="B51" s="1053" t="s">
        <v>742</v>
      </c>
      <c r="C51" s="1054">
        <f>SUM('2.mell'!D305)</f>
        <v>82978</v>
      </c>
      <c r="D51" s="1040"/>
      <c r="E51" s="1057"/>
      <c r="F51" s="1055"/>
      <c r="G51" s="1055"/>
      <c r="H51" s="1055"/>
      <c r="I51" s="1055"/>
      <c r="J51" s="1055"/>
      <c r="K51" s="1055"/>
      <c r="L51" s="1055"/>
      <c r="M51" s="1056"/>
      <c r="N51" s="1042"/>
    </row>
    <row r="52" spans="1:14" ht="21" customHeight="1">
      <c r="A52" s="1037"/>
      <c r="B52" s="1053" t="s">
        <v>1145</v>
      </c>
      <c r="C52" s="1054">
        <f>SUM('3c.m.'!D187)</f>
        <v>9170</v>
      </c>
      <c r="D52" s="1040"/>
      <c r="E52" s="1057"/>
      <c r="F52" s="1055"/>
      <c r="G52" s="1055"/>
      <c r="H52" s="1055"/>
      <c r="I52" s="1055"/>
      <c r="J52" s="1055"/>
      <c r="K52" s="1055"/>
      <c r="L52" s="1055"/>
      <c r="M52" s="1056"/>
      <c r="N52" s="1042"/>
    </row>
    <row r="53" spans="1:14" ht="21" customHeight="1">
      <c r="A53" s="1037" t="s">
        <v>635</v>
      </c>
      <c r="B53" s="1051" t="s">
        <v>743</v>
      </c>
      <c r="C53" s="1052">
        <f>SUM(C54:C65)</f>
        <v>57078</v>
      </c>
      <c r="D53" s="1040">
        <f>SUM(E53:N53)</f>
        <v>57078</v>
      </c>
      <c r="E53" s="1057"/>
      <c r="F53" s="1057">
        <v>19482</v>
      </c>
      <c r="G53" s="1057">
        <v>37596</v>
      </c>
      <c r="H53" s="1057"/>
      <c r="I53" s="1055"/>
      <c r="J53" s="1055"/>
      <c r="K53" s="1055"/>
      <c r="L53" s="1057"/>
      <c r="M53" s="1056"/>
      <c r="N53" s="1042"/>
    </row>
    <row r="54" spans="1:14" ht="21" customHeight="1">
      <c r="A54" s="1062"/>
      <c r="B54" s="1053" t="s">
        <v>744</v>
      </c>
      <c r="C54" s="1054">
        <f>SUM('3c.m.'!D51)</f>
        <v>20000</v>
      </c>
      <c r="D54" s="1054"/>
      <c r="E54" s="1055"/>
      <c r="F54" s="1055"/>
      <c r="G54" s="1055"/>
      <c r="H54" s="1055"/>
      <c r="I54" s="1055"/>
      <c r="J54" s="1055"/>
      <c r="K54" s="1055"/>
      <c r="L54" s="1055"/>
      <c r="M54" s="1056"/>
      <c r="N54" s="1042"/>
    </row>
    <row r="55" spans="1:14" ht="21" customHeight="1">
      <c r="A55" s="1062"/>
      <c r="B55" s="1053" t="s">
        <v>745</v>
      </c>
      <c r="C55" s="1054">
        <f>SUM('3c.m.'!D388)</f>
        <v>9000</v>
      </c>
      <c r="D55" s="1054"/>
      <c r="E55" s="1055"/>
      <c r="F55" s="1055"/>
      <c r="G55" s="1055"/>
      <c r="H55" s="1055"/>
      <c r="I55" s="1055"/>
      <c r="J55" s="1055"/>
      <c r="K55" s="1055"/>
      <c r="L55" s="1055"/>
      <c r="M55" s="1056"/>
      <c r="N55" s="1042"/>
    </row>
    <row r="56" spans="1:14" ht="21" customHeight="1">
      <c r="A56" s="1062"/>
      <c r="B56" s="1053" t="s">
        <v>746</v>
      </c>
      <c r="C56" s="1054">
        <f>SUM('3c.m.'!D437)</f>
        <v>800</v>
      </c>
      <c r="D56" s="1054"/>
      <c r="E56" s="1055"/>
      <c r="F56" s="1055"/>
      <c r="G56" s="1055"/>
      <c r="H56" s="1055"/>
      <c r="I56" s="1055"/>
      <c r="J56" s="1055"/>
      <c r="K56" s="1055"/>
      <c r="L56" s="1055"/>
      <c r="M56" s="1056"/>
      <c r="N56" s="1042"/>
    </row>
    <row r="57" spans="1:14" ht="21" customHeight="1">
      <c r="A57" s="1062"/>
      <c r="B57" s="1053" t="s">
        <v>747</v>
      </c>
      <c r="C57" s="1054">
        <f>SUM('3c.m.'!D446)</f>
        <v>1000</v>
      </c>
      <c r="D57" s="1054"/>
      <c r="E57" s="1055"/>
      <c r="F57" s="1055"/>
      <c r="G57" s="1055"/>
      <c r="H57" s="1055"/>
      <c r="I57" s="1055"/>
      <c r="J57" s="1055"/>
      <c r="K57" s="1055"/>
      <c r="L57" s="1055"/>
      <c r="M57" s="1056"/>
      <c r="N57" s="1042"/>
    </row>
    <row r="58" spans="1:14" ht="21" customHeight="1">
      <c r="A58" s="1062"/>
      <c r="B58" s="1053" t="s">
        <v>748</v>
      </c>
      <c r="C58" s="1054">
        <f>SUM('3c.m.'!D462)</f>
        <v>7500</v>
      </c>
      <c r="D58" s="1054"/>
      <c r="E58" s="1055"/>
      <c r="F58" s="1055"/>
      <c r="G58" s="1055"/>
      <c r="H58" s="1055"/>
      <c r="I58" s="1055"/>
      <c r="J58" s="1055"/>
      <c r="K58" s="1055"/>
      <c r="L58" s="1055"/>
      <c r="M58" s="1056"/>
      <c r="N58" s="1042"/>
    </row>
    <row r="59" spans="1:14" ht="21" customHeight="1">
      <c r="A59" s="1062"/>
      <c r="B59" s="1053" t="s">
        <v>749</v>
      </c>
      <c r="C59" s="1054">
        <f>SUM('3c.m.'!D478)</f>
        <v>7000</v>
      </c>
      <c r="D59" s="1054"/>
      <c r="E59" s="1055"/>
      <c r="F59" s="1055"/>
      <c r="G59" s="1055"/>
      <c r="H59" s="1055"/>
      <c r="I59" s="1055"/>
      <c r="J59" s="1055"/>
      <c r="K59" s="1055"/>
      <c r="L59" s="1055"/>
      <c r="M59" s="1056"/>
      <c r="N59" s="1042"/>
    </row>
    <row r="60" spans="1:14" ht="21" customHeight="1">
      <c r="A60" s="1062"/>
      <c r="B60" s="1053" t="s">
        <v>750</v>
      </c>
      <c r="C60" s="1054">
        <f>SUM('3c.m.'!D486)</f>
        <v>1785</v>
      </c>
      <c r="D60" s="1054"/>
      <c r="E60" s="1055"/>
      <c r="F60" s="1055"/>
      <c r="G60" s="1055"/>
      <c r="H60" s="1055"/>
      <c r="I60" s="1055"/>
      <c r="J60" s="1055"/>
      <c r="K60" s="1055"/>
      <c r="L60" s="1055"/>
      <c r="M60" s="1056"/>
      <c r="N60" s="1042"/>
    </row>
    <row r="61" spans="1:14" ht="21" customHeight="1">
      <c r="A61" s="1062"/>
      <c r="B61" s="1053" t="s">
        <v>751</v>
      </c>
      <c r="C61" s="1054">
        <f>SUM('3c.m.'!D495)</f>
        <v>880</v>
      </c>
      <c r="D61" s="1054"/>
      <c r="E61" s="1055"/>
      <c r="F61" s="1055"/>
      <c r="G61" s="1055"/>
      <c r="H61" s="1055"/>
      <c r="I61" s="1055"/>
      <c r="J61" s="1055"/>
      <c r="K61" s="1055"/>
      <c r="L61" s="1055"/>
      <c r="M61" s="1056"/>
      <c r="N61" s="1042"/>
    </row>
    <row r="62" spans="1:14" ht="21" customHeight="1">
      <c r="A62" s="1062"/>
      <c r="B62" s="1053" t="s">
        <v>752</v>
      </c>
      <c r="C62" s="1054">
        <f>SUM('3c.m.'!D519)</f>
        <v>300</v>
      </c>
      <c r="D62" s="1054"/>
      <c r="E62" s="1055"/>
      <c r="F62" s="1055"/>
      <c r="G62" s="1055"/>
      <c r="H62" s="1055"/>
      <c r="I62" s="1055"/>
      <c r="J62" s="1055"/>
      <c r="K62" s="1055"/>
      <c r="L62" s="1055"/>
      <c r="M62" s="1056"/>
      <c r="N62" s="1042"/>
    </row>
    <row r="63" spans="1:14" ht="21" customHeight="1">
      <c r="A63" s="1062"/>
      <c r="B63" s="1053" t="s">
        <v>753</v>
      </c>
      <c r="C63" s="1054">
        <f>SUM('3c.m.'!D527)</f>
        <v>3933</v>
      </c>
      <c r="D63" s="1054"/>
      <c r="E63" s="1055"/>
      <c r="F63" s="1055"/>
      <c r="G63" s="1055"/>
      <c r="H63" s="1055"/>
      <c r="I63" s="1055"/>
      <c r="J63" s="1055"/>
      <c r="K63" s="1055"/>
      <c r="L63" s="1055"/>
      <c r="M63" s="1056"/>
      <c r="N63" s="1042"/>
    </row>
    <row r="64" spans="1:14" ht="21" customHeight="1">
      <c r="A64" s="1062"/>
      <c r="B64" s="1053" t="s">
        <v>754</v>
      </c>
      <c r="C64" s="1054">
        <f>SUM('3c.m.'!D535)</f>
        <v>2000</v>
      </c>
      <c r="D64" s="1054"/>
      <c r="E64" s="1055"/>
      <c r="F64" s="1055"/>
      <c r="G64" s="1055"/>
      <c r="H64" s="1055"/>
      <c r="I64" s="1055"/>
      <c r="J64" s="1055"/>
      <c r="K64" s="1055"/>
      <c r="L64" s="1055"/>
      <c r="M64" s="1056"/>
      <c r="N64" s="1042"/>
    </row>
    <row r="65" spans="1:14" ht="21" customHeight="1">
      <c r="A65" s="1062"/>
      <c r="B65" s="1053" t="s">
        <v>755</v>
      </c>
      <c r="C65" s="1054">
        <f>SUM('3c.m.'!D551)</f>
        <v>2880</v>
      </c>
      <c r="D65" s="1054"/>
      <c r="E65" s="1055"/>
      <c r="F65" s="1055"/>
      <c r="G65" s="1055"/>
      <c r="H65" s="1055"/>
      <c r="I65" s="1055"/>
      <c r="J65" s="1055"/>
      <c r="K65" s="1055"/>
      <c r="L65" s="1055"/>
      <c r="M65" s="1056"/>
      <c r="N65" s="1042"/>
    </row>
    <row r="66" spans="1:14" ht="21" customHeight="1">
      <c r="A66" s="1037" t="s">
        <v>637</v>
      </c>
      <c r="B66" s="1051" t="s">
        <v>756</v>
      </c>
      <c r="C66" s="1052">
        <f>SUM(C67:C68)</f>
        <v>1277</v>
      </c>
      <c r="D66" s="1040">
        <f>SUM(E66:N66)</f>
        <v>1277</v>
      </c>
      <c r="E66" s="1055"/>
      <c r="F66" s="1057"/>
      <c r="G66" s="1057">
        <v>1277</v>
      </c>
      <c r="H66" s="1055"/>
      <c r="I66" s="1055"/>
      <c r="J66" s="1055"/>
      <c r="K66" s="1055"/>
      <c r="L66" s="1055"/>
      <c r="M66" s="1056"/>
      <c r="N66" s="1042"/>
    </row>
    <row r="67" spans="1:14" ht="21" customHeight="1">
      <c r="A67" s="1037"/>
      <c r="B67" s="1053" t="s">
        <v>757</v>
      </c>
      <c r="C67" s="1054">
        <f>SUM('3c.m.'!D503)</f>
        <v>250</v>
      </c>
      <c r="D67" s="1054"/>
      <c r="E67" s="1055"/>
      <c r="F67" s="1055"/>
      <c r="G67" s="1055"/>
      <c r="H67" s="1055"/>
      <c r="I67" s="1055"/>
      <c r="J67" s="1055"/>
      <c r="K67" s="1055"/>
      <c r="L67" s="1055"/>
      <c r="M67" s="1056"/>
      <c r="N67" s="1042"/>
    </row>
    <row r="68" spans="1:14" ht="21" customHeight="1">
      <c r="A68" s="1037"/>
      <c r="B68" s="1053" t="s">
        <v>758</v>
      </c>
      <c r="C68" s="1054">
        <f>SUM('3c.m.'!D511)</f>
        <v>1027</v>
      </c>
      <c r="D68" s="1054"/>
      <c r="E68" s="1055"/>
      <c r="F68" s="1055"/>
      <c r="G68" s="1055"/>
      <c r="H68" s="1055"/>
      <c r="I68" s="1055"/>
      <c r="J68" s="1055"/>
      <c r="K68" s="1055"/>
      <c r="L68" s="1055"/>
      <c r="M68" s="1056"/>
      <c r="N68" s="1042"/>
    </row>
    <row r="69" spans="1:14" ht="21" customHeight="1">
      <c r="A69" s="1037" t="s">
        <v>639</v>
      </c>
      <c r="B69" s="1051" t="s">
        <v>759</v>
      </c>
      <c r="C69" s="1052">
        <f>SUM(C70:C79)</f>
        <v>238300</v>
      </c>
      <c r="D69" s="1040">
        <f>SUM(E69:N69)</f>
        <v>238300</v>
      </c>
      <c r="E69" s="1057">
        <v>210000</v>
      </c>
      <c r="F69" s="1057">
        <v>28300</v>
      </c>
      <c r="G69" s="1057"/>
      <c r="H69" s="1055"/>
      <c r="I69" s="1055"/>
      <c r="J69" s="1055"/>
      <c r="K69" s="1055"/>
      <c r="L69" s="1057"/>
      <c r="M69" s="1056"/>
      <c r="N69" s="1042"/>
    </row>
    <row r="70" spans="1:14" ht="21" customHeight="1">
      <c r="A70" s="1062"/>
      <c r="B70" s="1053" t="s">
        <v>760</v>
      </c>
      <c r="C70" s="1054">
        <f>SUM('3c.m.'!D732)</f>
        <v>3000</v>
      </c>
      <c r="D70" s="1054"/>
      <c r="E70" s="1055"/>
      <c r="F70" s="1055"/>
      <c r="G70" s="1055"/>
      <c r="H70" s="1055"/>
      <c r="I70" s="1055"/>
      <c r="J70" s="1055"/>
      <c r="K70" s="1055"/>
      <c r="L70" s="1055"/>
      <c r="M70" s="1056"/>
      <c r="N70" s="1042"/>
    </row>
    <row r="71" spans="1:14" ht="21" customHeight="1">
      <c r="A71" s="1062"/>
      <c r="B71" s="1053" t="s">
        <v>761</v>
      </c>
      <c r="C71" s="1054">
        <f>SUM('3c.m.'!D740)</f>
        <v>2500</v>
      </c>
      <c r="D71" s="1054"/>
      <c r="E71" s="1055"/>
      <c r="F71" s="1055"/>
      <c r="G71" s="1055"/>
      <c r="H71" s="1055"/>
      <c r="I71" s="1055"/>
      <c r="J71" s="1055"/>
      <c r="K71" s="1055"/>
      <c r="L71" s="1055"/>
      <c r="M71" s="1056"/>
      <c r="N71" s="1042"/>
    </row>
    <row r="72" spans="1:14" ht="21" customHeight="1">
      <c r="A72" s="1062"/>
      <c r="B72" s="1053" t="s">
        <v>762</v>
      </c>
      <c r="C72" s="1054">
        <f>SUM('3c.m.'!D748)</f>
        <v>5000</v>
      </c>
      <c r="D72" s="1054"/>
      <c r="E72" s="1055"/>
      <c r="F72" s="1055"/>
      <c r="G72" s="1055"/>
      <c r="H72" s="1055"/>
      <c r="I72" s="1055"/>
      <c r="J72" s="1055"/>
      <c r="K72" s="1055"/>
      <c r="L72" s="1055"/>
      <c r="M72" s="1056"/>
      <c r="N72" s="1042"/>
    </row>
    <row r="73" spans="1:14" ht="21" customHeight="1">
      <c r="A73" s="1062"/>
      <c r="B73" s="1053" t="s">
        <v>763</v>
      </c>
      <c r="C73" s="1054">
        <f>SUM('3c.m.'!D756)</f>
        <v>5000</v>
      </c>
      <c r="D73" s="1054"/>
      <c r="E73" s="1055"/>
      <c r="F73" s="1055"/>
      <c r="G73" s="1055"/>
      <c r="H73" s="1055"/>
      <c r="I73" s="1055"/>
      <c r="J73" s="1055"/>
      <c r="K73" s="1055"/>
      <c r="L73" s="1055"/>
      <c r="M73" s="1056"/>
      <c r="N73" s="1042"/>
    </row>
    <row r="74" spans="1:14" ht="21" customHeight="1">
      <c r="A74" s="1062"/>
      <c r="B74" s="1053" t="s">
        <v>764</v>
      </c>
      <c r="C74" s="1054">
        <f>SUM('3c.m.'!D765)</f>
        <v>3000</v>
      </c>
      <c r="D74" s="1054"/>
      <c r="E74" s="1055"/>
      <c r="F74" s="1055"/>
      <c r="G74" s="1055"/>
      <c r="H74" s="1055"/>
      <c r="I74" s="1055"/>
      <c r="J74" s="1055"/>
      <c r="K74" s="1055"/>
      <c r="L74" s="1055"/>
      <c r="M74" s="1056"/>
      <c r="N74" s="1042"/>
    </row>
    <row r="75" spans="1:14" ht="21" customHeight="1">
      <c r="A75" s="1062"/>
      <c r="B75" s="1053" t="s">
        <v>765</v>
      </c>
      <c r="C75" s="1054">
        <f>SUM('3c.m.'!D773)</f>
        <v>3300</v>
      </c>
      <c r="D75" s="1054"/>
      <c r="E75" s="1055"/>
      <c r="F75" s="1055"/>
      <c r="G75" s="1055"/>
      <c r="H75" s="1055"/>
      <c r="I75" s="1055"/>
      <c r="J75" s="1055"/>
      <c r="K75" s="1055"/>
      <c r="L75" s="1055"/>
      <c r="M75" s="1056"/>
      <c r="N75" s="1042"/>
    </row>
    <row r="76" spans="1:14" ht="21" customHeight="1">
      <c r="A76" s="1062"/>
      <c r="B76" s="1053" t="s">
        <v>766</v>
      </c>
      <c r="C76" s="1054">
        <f>SUM('3c.m.'!D781)</f>
        <v>1500</v>
      </c>
      <c r="D76" s="1054"/>
      <c r="E76" s="1055"/>
      <c r="F76" s="1055"/>
      <c r="G76" s="1055"/>
      <c r="H76" s="1055"/>
      <c r="I76" s="1055"/>
      <c r="J76" s="1055"/>
      <c r="K76" s="1055"/>
      <c r="L76" s="1055"/>
      <c r="M76" s="1056"/>
      <c r="N76" s="1042"/>
    </row>
    <row r="77" spans="1:14" ht="21" customHeight="1">
      <c r="A77" s="1062"/>
      <c r="B77" s="1053" t="s">
        <v>767</v>
      </c>
      <c r="C77" s="1054">
        <f>SUM('3d.m.'!D26)</f>
        <v>5000</v>
      </c>
      <c r="D77" s="1054"/>
      <c r="E77" s="1055"/>
      <c r="F77" s="1055"/>
      <c r="G77" s="1055"/>
      <c r="H77" s="1055"/>
      <c r="I77" s="1055"/>
      <c r="J77" s="1055"/>
      <c r="K77" s="1055"/>
      <c r="L77" s="1055"/>
      <c r="M77" s="1056"/>
      <c r="N77" s="1042"/>
    </row>
    <row r="78" spans="1:14" ht="21" customHeight="1">
      <c r="A78" s="1062"/>
      <c r="B78" s="1053" t="s">
        <v>768</v>
      </c>
      <c r="C78" s="1054">
        <f>SUM('3d.m.'!D41)</f>
        <v>210000</v>
      </c>
      <c r="D78" s="1054"/>
      <c r="E78" s="1055"/>
      <c r="F78" s="1055"/>
      <c r="G78" s="1055"/>
      <c r="H78" s="1055"/>
      <c r="I78" s="1055"/>
      <c r="J78" s="1055"/>
      <c r="K78" s="1055"/>
      <c r="L78" s="1055"/>
      <c r="M78" s="1056"/>
      <c r="N78" s="1042"/>
    </row>
    <row r="79" spans="1:14" ht="21" customHeight="1">
      <c r="A79" s="1062"/>
      <c r="B79" s="1063" t="s">
        <v>769</v>
      </c>
      <c r="C79" s="1054"/>
      <c r="D79" s="1054"/>
      <c r="E79" s="1055"/>
      <c r="F79" s="1055"/>
      <c r="G79" s="1055"/>
      <c r="H79" s="1055"/>
      <c r="I79" s="1055"/>
      <c r="J79" s="1055"/>
      <c r="K79" s="1055"/>
      <c r="L79" s="1055"/>
      <c r="M79" s="1056"/>
      <c r="N79" s="1042"/>
    </row>
    <row r="80" spans="1:14" ht="21" customHeight="1">
      <c r="A80" s="1037" t="s">
        <v>641</v>
      </c>
      <c r="B80" s="1051" t="s">
        <v>770</v>
      </c>
      <c r="C80" s="1052">
        <f>SUM(C81:C96)</f>
        <v>2444180</v>
      </c>
      <c r="D80" s="1040">
        <f>SUM(E80:N80)</f>
        <v>2444180</v>
      </c>
      <c r="E80" s="1055"/>
      <c r="F80" s="1057"/>
      <c r="G80" s="1057">
        <v>469180</v>
      </c>
      <c r="H80" s="1057"/>
      <c r="I80" s="1057"/>
      <c r="J80" s="1055"/>
      <c r="K80" s="1055"/>
      <c r="L80" s="1057"/>
      <c r="M80" s="1060">
        <v>1975000</v>
      </c>
      <c r="N80" s="1064"/>
    </row>
    <row r="81" spans="1:14" ht="21" customHeight="1">
      <c r="A81" s="1062"/>
      <c r="B81" s="1053" t="s">
        <v>771</v>
      </c>
      <c r="C81" s="1054">
        <f>SUM('3c.m.'!D61)</f>
        <v>450000</v>
      </c>
      <c r="D81" s="1054"/>
      <c r="E81" s="1055"/>
      <c r="F81" s="1055"/>
      <c r="G81" s="1055"/>
      <c r="H81" s="1055"/>
      <c r="I81" s="1055"/>
      <c r="J81" s="1055"/>
      <c r="K81" s="1055"/>
      <c r="L81" s="1055"/>
      <c r="M81" s="1056"/>
      <c r="N81" s="1042"/>
    </row>
    <row r="82" spans="1:14" ht="21" customHeight="1">
      <c r="A82" s="1062"/>
      <c r="B82" s="1053" t="s">
        <v>772</v>
      </c>
      <c r="C82" s="1054">
        <f>SUM('3c.m.'!D78)</f>
        <v>149406</v>
      </c>
      <c r="D82" s="1054"/>
      <c r="E82" s="1055"/>
      <c r="F82" s="1055"/>
      <c r="G82" s="1055"/>
      <c r="H82" s="1055"/>
      <c r="I82" s="1055"/>
      <c r="J82" s="1055"/>
      <c r="K82" s="1055"/>
      <c r="L82" s="1055"/>
      <c r="M82" s="1056"/>
      <c r="N82" s="1042"/>
    </row>
    <row r="83" spans="1:14" ht="21" customHeight="1">
      <c r="A83" s="1062"/>
      <c r="B83" s="1043" t="s">
        <v>773</v>
      </c>
      <c r="C83" s="1054">
        <f>SUM('3c.m.'!D86)</f>
        <v>70000</v>
      </c>
      <c r="D83" s="1054"/>
      <c r="E83" s="1055"/>
      <c r="F83" s="1055"/>
      <c r="G83" s="1055"/>
      <c r="H83" s="1055"/>
      <c r="I83" s="1055"/>
      <c r="J83" s="1055"/>
      <c r="K83" s="1055"/>
      <c r="L83" s="1055"/>
      <c r="M83" s="1056"/>
      <c r="N83" s="1042"/>
    </row>
    <row r="84" spans="1:14" ht="21" customHeight="1">
      <c r="A84" s="1062"/>
      <c r="B84" s="1043" t="s">
        <v>774</v>
      </c>
      <c r="C84" s="1054">
        <f>SUM('3c.m.'!D103)</f>
        <v>15000</v>
      </c>
      <c r="D84" s="1054"/>
      <c r="E84" s="1055"/>
      <c r="F84" s="1055"/>
      <c r="G84" s="1055"/>
      <c r="H84" s="1055"/>
      <c r="I84" s="1055"/>
      <c r="J84" s="1055"/>
      <c r="K84" s="1055"/>
      <c r="L84" s="1055"/>
      <c r="M84" s="1056"/>
      <c r="N84" s="1042"/>
    </row>
    <row r="85" spans="1:14" ht="21" customHeight="1">
      <c r="A85" s="1062"/>
      <c r="B85" s="1043" t="s">
        <v>775</v>
      </c>
      <c r="C85" s="1054">
        <f>SUM('3c.m.'!D111)</f>
        <v>25000</v>
      </c>
      <c r="D85" s="1054"/>
      <c r="E85" s="1055"/>
      <c r="F85" s="1055"/>
      <c r="G85" s="1055"/>
      <c r="H85" s="1055"/>
      <c r="I85" s="1055"/>
      <c r="J85" s="1055"/>
      <c r="K85" s="1055"/>
      <c r="L85" s="1055"/>
      <c r="M85" s="1056"/>
      <c r="N85" s="1042"/>
    </row>
    <row r="86" spans="1:14" ht="21" customHeight="1">
      <c r="A86" s="1062"/>
      <c r="B86" s="1043" t="s">
        <v>776</v>
      </c>
      <c r="C86" s="1054">
        <f>SUM('3c.m.'!D119)</f>
        <v>30000</v>
      </c>
      <c r="D86" s="1054"/>
      <c r="E86" s="1055"/>
      <c r="F86" s="1055"/>
      <c r="G86" s="1055"/>
      <c r="H86" s="1055"/>
      <c r="I86" s="1055"/>
      <c r="J86" s="1055"/>
      <c r="K86" s="1055"/>
      <c r="L86" s="1055"/>
      <c r="M86" s="1056"/>
      <c r="N86" s="1042"/>
    </row>
    <row r="87" spans="1:14" ht="21" customHeight="1">
      <c r="A87" s="1062"/>
      <c r="B87" s="1043" t="s">
        <v>777</v>
      </c>
      <c r="C87" s="1054">
        <f>SUM('3c.m.'!D127)</f>
        <v>10000</v>
      </c>
      <c r="D87" s="1054"/>
      <c r="E87" s="1055"/>
      <c r="F87" s="1055"/>
      <c r="G87" s="1055"/>
      <c r="H87" s="1055"/>
      <c r="I87" s="1055"/>
      <c r="J87" s="1055"/>
      <c r="K87" s="1055"/>
      <c r="L87" s="1055"/>
      <c r="M87" s="1056"/>
      <c r="N87" s="1042"/>
    </row>
    <row r="88" spans="1:14" ht="21" customHeight="1">
      <c r="A88" s="1062"/>
      <c r="B88" s="1043" t="s">
        <v>778</v>
      </c>
      <c r="C88" s="1054">
        <f>SUM('3c.m.'!D295)</f>
        <v>495300</v>
      </c>
      <c r="D88" s="1054"/>
      <c r="E88" s="1055"/>
      <c r="F88" s="1055"/>
      <c r="G88" s="1055"/>
      <c r="H88" s="1055"/>
      <c r="I88" s="1055"/>
      <c r="J88" s="1055"/>
      <c r="K88" s="1055"/>
      <c r="L88" s="1055"/>
      <c r="M88" s="1056"/>
      <c r="N88" s="1042"/>
    </row>
    <row r="89" spans="1:14" ht="21" customHeight="1">
      <c r="A89" s="1062"/>
      <c r="B89" s="1053" t="s">
        <v>779</v>
      </c>
      <c r="C89" s="1054">
        <f>SUM('4.mell.'!D22)</f>
        <v>150000</v>
      </c>
      <c r="D89" s="1054"/>
      <c r="E89" s="1055"/>
      <c r="F89" s="1055"/>
      <c r="G89" s="1055"/>
      <c r="H89" s="1055"/>
      <c r="I89" s="1055"/>
      <c r="J89" s="1055"/>
      <c r="K89" s="1055"/>
      <c r="L89" s="1055"/>
      <c r="M89" s="1056"/>
      <c r="N89" s="1042"/>
    </row>
    <row r="90" spans="1:14" ht="21" customHeight="1">
      <c r="A90" s="1062"/>
      <c r="B90" s="1053" t="s">
        <v>1150</v>
      </c>
      <c r="C90" s="1054">
        <f>SUM('4.mell.'!D23)</f>
        <v>12000</v>
      </c>
      <c r="D90" s="1054"/>
      <c r="E90" s="1055"/>
      <c r="F90" s="1055"/>
      <c r="G90" s="1055"/>
      <c r="H90" s="1055"/>
      <c r="I90" s="1055"/>
      <c r="J90" s="1055"/>
      <c r="K90" s="1055"/>
      <c r="L90" s="1055"/>
      <c r="M90" s="1056"/>
      <c r="N90" s="1042"/>
    </row>
    <row r="91" spans="1:14" ht="21" customHeight="1">
      <c r="A91" s="1062"/>
      <c r="B91" s="1053" t="s">
        <v>780</v>
      </c>
      <c r="C91" s="1054">
        <f>SUM('4.mell.'!D24)</f>
        <v>401320</v>
      </c>
      <c r="D91" s="1054"/>
      <c r="E91" s="1055"/>
      <c r="F91" s="1055"/>
      <c r="G91" s="1055"/>
      <c r="H91" s="1055"/>
      <c r="I91" s="1055"/>
      <c r="J91" s="1055"/>
      <c r="K91" s="1055"/>
      <c r="L91" s="1055"/>
      <c r="M91" s="1056"/>
      <c r="N91" s="1042"/>
    </row>
    <row r="92" spans="1:14" ht="21" customHeight="1">
      <c r="A92" s="1062"/>
      <c r="B92" s="1053" t="s">
        <v>781</v>
      </c>
      <c r="C92" s="1054">
        <f>SUM('4.mell.'!D26)</f>
        <v>61000</v>
      </c>
      <c r="D92" s="1054"/>
      <c r="E92" s="1055"/>
      <c r="F92" s="1055"/>
      <c r="G92" s="1055"/>
      <c r="H92" s="1055"/>
      <c r="I92" s="1055"/>
      <c r="J92" s="1055"/>
      <c r="K92" s="1055"/>
      <c r="L92" s="1055"/>
      <c r="M92" s="1056"/>
      <c r="N92" s="1042"/>
    </row>
    <row r="93" spans="1:14" ht="21" customHeight="1">
      <c r="A93" s="1062"/>
      <c r="B93" s="1053" t="s">
        <v>782</v>
      </c>
      <c r="C93" s="1054">
        <f>SUM('4.mell.'!D28)</f>
        <v>150000</v>
      </c>
      <c r="D93" s="1054"/>
      <c r="E93" s="1055"/>
      <c r="F93" s="1055"/>
      <c r="G93" s="1055"/>
      <c r="H93" s="1055"/>
      <c r="I93" s="1055"/>
      <c r="J93" s="1055"/>
      <c r="K93" s="1055"/>
      <c r="L93" s="1055"/>
      <c r="M93" s="1056"/>
      <c r="N93" s="1042"/>
    </row>
    <row r="94" spans="1:14" ht="21" customHeight="1">
      <c r="A94" s="1062"/>
      <c r="B94" s="1053" t="s">
        <v>1149</v>
      </c>
      <c r="C94" s="1054">
        <f>SUM('4.mell.'!D40)</f>
        <v>7105</v>
      </c>
      <c r="D94" s="1054"/>
      <c r="E94" s="1055"/>
      <c r="F94" s="1055"/>
      <c r="G94" s="1055"/>
      <c r="H94" s="1055"/>
      <c r="I94" s="1055"/>
      <c r="J94" s="1055"/>
      <c r="K94" s="1055"/>
      <c r="L94" s="1055"/>
      <c r="M94" s="1056"/>
      <c r="N94" s="1042"/>
    </row>
    <row r="95" spans="1:14" ht="21" customHeight="1">
      <c r="A95" s="1062"/>
      <c r="B95" s="1053" t="s">
        <v>783</v>
      </c>
      <c r="C95" s="1054">
        <f>SUM('4.mell.'!D42)</f>
        <v>291049</v>
      </c>
      <c r="D95" s="1054"/>
      <c r="E95" s="1055"/>
      <c r="F95" s="1055"/>
      <c r="G95" s="1055"/>
      <c r="H95" s="1055"/>
      <c r="I95" s="1055"/>
      <c r="J95" s="1055"/>
      <c r="K95" s="1055"/>
      <c r="L95" s="1055"/>
      <c r="M95" s="1056"/>
      <c r="N95" s="1042"/>
    </row>
    <row r="96" spans="1:14" ht="21" customHeight="1">
      <c r="A96" s="1062"/>
      <c r="B96" s="1053" t="s">
        <v>784</v>
      </c>
      <c r="C96" s="1054">
        <f>SUM('4.mell.'!D45)</f>
        <v>127000</v>
      </c>
      <c r="D96" s="1054"/>
      <c r="E96" s="1055"/>
      <c r="F96" s="1055"/>
      <c r="G96" s="1055"/>
      <c r="H96" s="1055"/>
      <c r="I96" s="1055"/>
      <c r="J96" s="1055"/>
      <c r="K96" s="1055"/>
      <c r="L96" s="1055"/>
      <c r="M96" s="1056"/>
      <c r="N96" s="1042"/>
    </row>
    <row r="97" spans="1:14" ht="21" customHeight="1">
      <c r="A97" s="1037" t="s">
        <v>644</v>
      </c>
      <c r="B97" s="1051" t="s">
        <v>785</v>
      </c>
      <c r="C97" s="1054"/>
      <c r="D97" s="1040">
        <f>SUM(E97:M97)</f>
        <v>0</v>
      </c>
      <c r="E97" s="1055"/>
      <c r="F97" s="1055"/>
      <c r="G97" s="1055"/>
      <c r="H97" s="1055"/>
      <c r="I97" s="1055"/>
      <c r="J97" s="1055"/>
      <c r="K97" s="1055"/>
      <c r="L97" s="1055"/>
      <c r="M97" s="1056"/>
      <c r="N97" s="1042"/>
    </row>
    <row r="98" spans="1:14" ht="21" customHeight="1">
      <c r="A98" s="1037" t="s">
        <v>646</v>
      </c>
      <c r="B98" s="1051" t="s">
        <v>786</v>
      </c>
      <c r="C98" s="1054"/>
      <c r="D98" s="1040">
        <f>SUM(E98:M98)</f>
        <v>0</v>
      </c>
      <c r="E98" s="1055"/>
      <c r="F98" s="1055"/>
      <c r="G98" s="1055"/>
      <c r="H98" s="1055"/>
      <c r="I98" s="1055"/>
      <c r="J98" s="1055"/>
      <c r="K98" s="1055"/>
      <c r="L98" s="1055"/>
      <c r="M98" s="1056"/>
      <c r="N98" s="1042"/>
    </row>
    <row r="99" spans="1:14" ht="21" customHeight="1">
      <c r="A99" s="1037" t="s">
        <v>648</v>
      </c>
      <c r="B99" s="1051" t="s">
        <v>787</v>
      </c>
      <c r="C99" s="1052">
        <f>SUM(C100:C108)</f>
        <v>76500</v>
      </c>
      <c r="D99" s="1040">
        <f>SUM(E99:M99)</f>
        <v>76500</v>
      </c>
      <c r="E99" s="1055"/>
      <c r="F99" s="1057">
        <v>76500</v>
      </c>
      <c r="G99" s="1057"/>
      <c r="H99" s="1057"/>
      <c r="I99" s="1055"/>
      <c r="J99" s="1055"/>
      <c r="K99" s="1055"/>
      <c r="L99" s="1057"/>
      <c r="M99" s="1056"/>
      <c r="N99" s="1042"/>
    </row>
    <row r="100" spans="1:14" ht="21" customHeight="1">
      <c r="A100" s="1037"/>
      <c r="B100" s="1053" t="s">
        <v>788</v>
      </c>
      <c r="C100" s="1054">
        <f>SUM('3c.m.'!D145)</f>
        <v>11500</v>
      </c>
      <c r="D100" s="1040"/>
      <c r="E100" s="1055"/>
      <c r="F100" s="1055"/>
      <c r="G100" s="1055"/>
      <c r="H100" s="1057"/>
      <c r="I100" s="1055"/>
      <c r="J100" s="1055"/>
      <c r="K100" s="1055"/>
      <c r="L100" s="1055"/>
      <c r="M100" s="1056"/>
      <c r="N100" s="1042"/>
    </row>
    <row r="101" spans="1:14" ht="21" customHeight="1">
      <c r="A101" s="1037"/>
      <c r="B101" s="1053" t="s">
        <v>789</v>
      </c>
      <c r="C101" s="1054">
        <f>SUM('3c.m.'!D153)</f>
        <v>12000</v>
      </c>
      <c r="D101" s="1040"/>
      <c r="E101" s="1055"/>
      <c r="F101" s="1055"/>
      <c r="G101" s="1055"/>
      <c r="H101" s="1057"/>
      <c r="I101" s="1055"/>
      <c r="J101" s="1055"/>
      <c r="K101" s="1055"/>
      <c r="L101" s="1055"/>
      <c r="M101" s="1056"/>
      <c r="N101" s="1042"/>
    </row>
    <row r="102" spans="1:14" ht="21" customHeight="1">
      <c r="A102" s="1037"/>
      <c r="B102" s="1053" t="s">
        <v>790</v>
      </c>
      <c r="C102" s="1054">
        <f>SUM('3c.m.'!D178)</f>
        <v>10500</v>
      </c>
      <c r="D102" s="1040"/>
      <c r="E102" s="1055"/>
      <c r="F102" s="1055"/>
      <c r="G102" s="1055"/>
      <c r="H102" s="1057"/>
      <c r="I102" s="1055"/>
      <c r="J102" s="1055"/>
      <c r="K102" s="1055"/>
      <c r="L102" s="1055"/>
      <c r="M102" s="1056"/>
      <c r="N102" s="1042"/>
    </row>
    <row r="103" spans="1:14" ht="21" customHeight="1">
      <c r="A103" s="1037"/>
      <c r="B103" s="1053" t="s">
        <v>791</v>
      </c>
      <c r="C103" s="1054">
        <f>SUM('3c.m.'!D169)</f>
        <v>8000</v>
      </c>
      <c r="D103" s="1054"/>
      <c r="E103" s="1055"/>
      <c r="F103" s="1055"/>
      <c r="G103" s="1055"/>
      <c r="H103" s="1055"/>
      <c r="I103" s="1055"/>
      <c r="J103" s="1055"/>
      <c r="K103" s="1055"/>
      <c r="L103" s="1055"/>
      <c r="M103" s="1056"/>
      <c r="N103" s="1042"/>
    </row>
    <row r="104" spans="1:14" ht="21" customHeight="1">
      <c r="A104" s="1037"/>
      <c r="B104" s="1053" t="s">
        <v>792</v>
      </c>
      <c r="C104" s="1054">
        <f>SUM('3c.m.'!D600)</f>
        <v>6000</v>
      </c>
      <c r="D104" s="1054"/>
      <c r="E104" s="1055"/>
      <c r="F104" s="1055"/>
      <c r="G104" s="1055"/>
      <c r="H104" s="1055"/>
      <c r="I104" s="1055"/>
      <c r="J104" s="1055"/>
      <c r="K104" s="1055"/>
      <c r="L104" s="1055"/>
      <c r="M104" s="1056"/>
      <c r="N104" s="1042"/>
    </row>
    <row r="105" spans="1:14" ht="21" customHeight="1">
      <c r="A105" s="1037"/>
      <c r="B105" s="1053" t="s">
        <v>793</v>
      </c>
      <c r="C105" s="1054">
        <f>SUM('3c.m.'!D634)</f>
        <v>12000</v>
      </c>
      <c r="D105" s="1054"/>
      <c r="E105" s="1055"/>
      <c r="F105" s="1055"/>
      <c r="G105" s="1055"/>
      <c r="H105" s="1055"/>
      <c r="I105" s="1055"/>
      <c r="J105" s="1055"/>
      <c r="K105" s="1055"/>
      <c r="L105" s="1055"/>
      <c r="M105" s="1056"/>
      <c r="N105" s="1042"/>
    </row>
    <row r="106" spans="1:14" ht="21" customHeight="1">
      <c r="A106" s="1037"/>
      <c r="B106" s="1053" t="s">
        <v>794</v>
      </c>
      <c r="C106" s="1054">
        <f>SUM('3c.m.'!D642)</f>
        <v>8000</v>
      </c>
      <c r="D106" s="1054"/>
      <c r="E106" s="1055"/>
      <c r="F106" s="1055"/>
      <c r="G106" s="1055"/>
      <c r="H106" s="1055"/>
      <c r="I106" s="1055"/>
      <c r="J106" s="1055"/>
      <c r="K106" s="1055"/>
      <c r="L106" s="1055"/>
      <c r="M106" s="1056"/>
      <c r="N106" s="1042"/>
    </row>
    <row r="107" spans="1:14" ht="21" customHeight="1">
      <c r="A107" s="1037"/>
      <c r="B107" s="1053" t="s">
        <v>795</v>
      </c>
      <c r="C107" s="1054">
        <f>SUM('3c.m.'!D651)</f>
        <v>4500</v>
      </c>
      <c r="D107" s="1054"/>
      <c r="E107" s="1055"/>
      <c r="F107" s="1055"/>
      <c r="G107" s="1055"/>
      <c r="H107" s="1055"/>
      <c r="I107" s="1055"/>
      <c r="J107" s="1055"/>
      <c r="K107" s="1055"/>
      <c r="L107" s="1055"/>
      <c r="M107" s="1056"/>
      <c r="N107" s="1042"/>
    </row>
    <row r="108" spans="1:14" ht="21" customHeight="1">
      <c r="A108" s="1037"/>
      <c r="B108" s="1053" t="s">
        <v>796</v>
      </c>
      <c r="C108" s="1054">
        <f>SUM('3c.m.'!D659)</f>
        <v>4000</v>
      </c>
      <c r="D108" s="1054"/>
      <c r="E108" s="1055"/>
      <c r="F108" s="1055"/>
      <c r="G108" s="1055"/>
      <c r="H108" s="1055"/>
      <c r="I108" s="1055"/>
      <c r="J108" s="1055"/>
      <c r="K108" s="1055"/>
      <c r="L108" s="1055"/>
      <c r="M108" s="1056"/>
      <c r="N108" s="1042"/>
    </row>
    <row r="109" spans="1:14" ht="21" customHeight="1">
      <c r="A109" s="1037" t="s">
        <v>650</v>
      </c>
      <c r="B109" s="1051" t="s">
        <v>797</v>
      </c>
      <c r="C109" s="1052">
        <f>SUM(C110:C112)</f>
        <v>44000</v>
      </c>
      <c r="D109" s="1040">
        <f>SUM(E109:M109)</f>
        <v>44000</v>
      </c>
      <c r="E109" s="1055"/>
      <c r="F109" s="1057">
        <v>44000</v>
      </c>
      <c r="G109" s="1057"/>
      <c r="H109" s="1055"/>
      <c r="I109" s="1055"/>
      <c r="J109" s="1055"/>
      <c r="K109" s="1055"/>
      <c r="L109" s="1057"/>
      <c r="M109" s="1056"/>
      <c r="N109" s="1042"/>
    </row>
    <row r="110" spans="1:14" ht="21" customHeight="1">
      <c r="A110" s="1037"/>
      <c r="B110" s="1053" t="s">
        <v>798</v>
      </c>
      <c r="C110" s="1054">
        <f>SUM('3c.m.'!D229)</f>
        <v>13000</v>
      </c>
      <c r="D110" s="1054"/>
      <c r="E110" s="1055"/>
      <c r="F110" s="1055"/>
      <c r="G110" s="1055"/>
      <c r="H110" s="1055"/>
      <c r="I110" s="1055"/>
      <c r="J110" s="1055"/>
      <c r="K110" s="1055"/>
      <c r="L110" s="1055"/>
      <c r="M110" s="1056"/>
      <c r="N110" s="1042"/>
    </row>
    <row r="111" spans="1:14" ht="21" customHeight="1">
      <c r="A111" s="1037"/>
      <c r="B111" s="1053" t="s">
        <v>799</v>
      </c>
      <c r="C111" s="1054">
        <f>SUM('3c.m.'!D797)</f>
        <v>1000</v>
      </c>
      <c r="D111" s="1054"/>
      <c r="E111" s="1055"/>
      <c r="F111" s="1055"/>
      <c r="G111" s="1055"/>
      <c r="H111" s="1055"/>
      <c r="I111" s="1055"/>
      <c r="J111" s="1055"/>
      <c r="K111" s="1055"/>
      <c r="L111" s="1055"/>
      <c r="M111" s="1056"/>
      <c r="N111" s="1042"/>
    </row>
    <row r="112" spans="1:14" ht="21" customHeight="1">
      <c r="A112" s="1037"/>
      <c r="B112" s="1053" t="s">
        <v>1148</v>
      </c>
      <c r="C112" s="1054">
        <f>SUM('5.mell. '!D23)</f>
        <v>30000</v>
      </c>
      <c r="D112" s="1054"/>
      <c r="E112" s="1055"/>
      <c r="F112" s="1055"/>
      <c r="G112" s="1055"/>
      <c r="H112" s="1055"/>
      <c r="I112" s="1055"/>
      <c r="J112" s="1055"/>
      <c r="K112" s="1055"/>
      <c r="L112" s="1055"/>
      <c r="M112" s="1056"/>
      <c r="N112" s="1042"/>
    </row>
    <row r="113" spans="1:14" ht="21" customHeight="1">
      <c r="A113" s="1037" t="s">
        <v>652</v>
      </c>
      <c r="B113" s="1051" t="s">
        <v>800</v>
      </c>
      <c r="C113" s="1052">
        <f>SUM(C114:C116)</f>
        <v>14200</v>
      </c>
      <c r="D113" s="1040">
        <f>SUM(E113:M113)</f>
        <v>14200</v>
      </c>
      <c r="E113" s="1057"/>
      <c r="F113" s="1057">
        <v>14200</v>
      </c>
      <c r="G113" s="1057"/>
      <c r="H113" s="1055"/>
      <c r="I113" s="1055"/>
      <c r="J113" s="1055"/>
      <c r="K113" s="1055"/>
      <c r="L113" s="1057"/>
      <c r="M113" s="1056"/>
      <c r="N113" s="1042"/>
    </row>
    <row r="114" spans="1:14" ht="21" customHeight="1">
      <c r="A114" s="1037"/>
      <c r="B114" s="1053" t="s">
        <v>801</v>
      </c>
      <c r="C114" s="1054">
        <f>SUM('3c.m.'!D212)</f>
        <v>10000</v>
      </c>
      <c r="D114" s="1054"/>
      <c r="E114" s="1055"/>
      <c r="F114" s="1055"/>
      <c r="G114" s="1055"/>
      <c r="H114" s="1055"/>
      <c r="I114" s="1055"/>
      <c r="J114" s="1055"/>
      <c r="K114" s="1055"/>
      <c r="L114" s="1055"/>
      <c r="M114" s="1056"/>
      <c r="N114" s="1042"/>
    </row>
    <row r="115" spans="1:14" ht="21" customHeight="1">
      <c r="A115" s="1037"/>
      <c r="B115" s="1053" t="s">
        <v>802</v>
      </c>
      <c r="C115" s="1054">
        <f>SUM('3c.m.'!D624)</f>
        <v>3000</v>
      </c>
      <c r="D115" s="1054"/>
      <c r="E115" s="1055"/>
      <c r="F115" s="1055"/>
      <c r="G115" s="1055"/>
      <c r="H115" s="1055"/>
      <c r="I115" s="1055"/>
      <c r="J115" s="1055"/>
      <c r="K115" s="1055"/>
      <c r="L115" s="1055"/>
      <c r="M115" s="1056"/>
      <c r="N115" s="1042"/>
    </row>
    <row r="116" spans="1:14" ht="21" customHeight="1">
      <c r="A116" s="1037"/>
      <c r="B116" s="1053" t="s">
        <v>803</v>
      </c>
      <c r="C116" s="1054">
        <f>SUM('3c.m.'!D789)</f>
        <v>1200</v>
      </c>
      <c r="D116" s="1054"/>
      <c r="E116" s="1055"/>
      <c r="F116" s="1055"/>
      <c r="G116" s="1055"/>
      <c r="H116" s="1055"/>
      <c r="I116" s="1055"/>
      <c r="J116" s="1055"/>
      <c r="K116" s="1055"/>
      <c r="L116" s="1055"/>
      <c r="M116" s="1056"/>
      <c r="N116" s="1042"/>
    </row>
    <row r="117" spans="1:14" ht="21" customHeight="1">
      <c r="A117" s="1065"/>
      <c r="B117" s="1051" t="s">
        <v>804</v>
      </c>
      <c r="C117" s="1052">
        <f>SUM('3c.m.'!D196)</f>
        <v>121674</v>
      </c>
      <c r="D117" s="1040">
        <f>SUM(E117:N117)</f>
        <v>121674</v>
      </c>
      <c r="E117" s="1055"/>
      <c r="F117" s="1057">
        <v>121674</v>
      </c>
      <c r="G117" s="1057"/>
      <c r="H117" s="1055"/>
      <c r="I117" s="1055"/>
      <c r="J117" s="1055"/>
      <c r="K117" s="1055"/>
      <c r="L117" s="1057"/>
      <c r="M117" s="1056"/>
      <c r="N117" s="1042"/>
    </row>
    <row r="118" spans="1:14" ht="21" customHeight="1">
      <c r="A118" s="1065"/>
      <c r="B118" s="1051" t="s">
        <v>805</v>
      </c>
      <c r="C118" s="1052">
        <f>SUM('3c.m.'!D204)</f>
        <v>120000</v>
      </c>
      <c r="D118" s="1040">
        <f aca="true" t="shared" si="0" ref="D118:D135">SUM(E118:N118)</f>
        <v>120000</v>
      </c>
      <c r="E118" s="1055"/>
      <c r="F118" s="1057">
        <v>120000</v>
      </c>
      <c r="G118" s="1057"/>
      <c r="H118" s="1057"/>
      <c r="I118" s="1055"/>
      <c r="J118" s="1055"/>
      <c r="K118" s="1055"/>
      <c r="L118" s="1057"/>
      <c r="M118" s="1056"/>
      <c r="N118" s="1042"/>
    </row>
    <row r="119" spans="1:14" ht="30" customHeight="1">
      <c r="A119" s="1065"/>
      <c r="B119" s="1066" t="s">
        <v>806</v>
      </c>
      <c r="C119" s="1052">
        <f>SUM('3a.m.'!D30+'3a.m.'!D70)-'13.mell'!C10</f>
        <v>1682963</v>
      </c>
      <c r="D119" s="1040">
        <f t="shared" si="0"/>
        <v>1682963</v>
      </c>
      <c r="E119" s="1057"/>
      <c r="F119" s="1057">
        <v>1674963</v>
      </c>
      <c r="G119" s="1057"/>
      <c r="H119" s="1057"/>
      <c r="I119" s="1055"/>
      <c r="J119" s="1055"/>
      <c r="K119" s="1055"/>
      <c r="L119" s="1057"/>
      <c r="M119" s="1060"/>
      <c r="N119" s="1067">
        <v>8000</v>
      </c>
    </row>
    <row r="120" spans="1:14" ht="30" customHeight="1">
      <c r="A120" s="1065"/>
      <c r="B120" s="1066" t="s">
        <v>1103</v>
      </c>
      <c r="C120" s="1052">
        <f>SUM('3a.m.'!D40)</f>
        <v>45435</v>
      </c>
      <c r="D120" s="1040">
        <f t="shared" si="0"/>
        <v>45435</v>
      </c>
      <c r="E120" s="1057"/>
      <c r="F120" s="1057">
        <v>33700</v>
      </c>
      <c r="G120" s="1057"/>
      <c r="H120" s="1057">
        <v>11735</v>
      </c>
      <c r="I120" s="1055"/>
      <c r="J120" s="1055"/>
      <c r="K120" s="1055"/>
      <c r="L120" s="1057"/>
      <c r="M120" s="1060"/>
      <c r="N120" s="1067"/>
    </row>
    <row r="121" spans="1:14" ht="30" customHeight="1">
      <c r="A121" s="1065"/>
      <c r="B121" s="1066" t="s">
        <v>1104</v>
      </c>
      <c r="C121" s="1052">
        <f>SUM('3a.m.'!D60)</f>
        <v>33700</v>
      </c>
      <c r="D121" s="1040">
        <f t="shared" si="0"/>
        <v>33700</v>
      </c>
      <c r="E121" s="1057"/>
      <c r="F121" s="1057">
        <v>33700</v>
      </c>
      <c r="G121" s="1057"/>
      <c r="H121" s="1057"/>
      <c r="I121" s="1055"/>
      <c r="J121" s="1055"/>
      <c r="K121" s="1055"/>
      <c r="L121" s="1057"/>
      <c r="M121" s="1060"/>
      <c r="N121" s="1067"/>
    </row>
    <row r="122" spans="1:14" ht="21" customHeight="1">
      <c r="A122" s="1065"/>
      <c r="B122" s="1051" t="s">
        <v>807</v>
      </c>
      <c r="C122" s="1052">
        <f>SUM('3c.m.'!D254)</f>
        <v>68585</v>
      </c>
      <c r="D122" s="1040">
        <f t="shared" si="0"/>
        <v>68585</v>
      </c>
      <c r="E122" s="1055"/>
      <c r="F122" s="1057">
        <v>68585</v>
      </c>
      <c r="G122" s="1057"/>
      <c r="H122" s="1055"/>
      <c r="I122" s="1055"/>
      <c r="J122" s="1055"/>
      <c r="K122" s="1055"/>
      <c r="L122" s="1057"/>
      <c r="M122" s="1056"/>
      <c r="N122" s="1067"/>
    </row>
    <row r="123" spans="1:14" ht="21" customHeight="1">
      <c r="A123" s="1065"/>
      <c r="B123" s="1051" t="s">
        <v>808</v>
      </c>
      <c r="C123" s="1052">
        <f>SUM('3c.m.'!D320)</f>
        <v>25000</v>
      </c>
      <c r="D123" s="1040">
        <f t="shared" si="0"/>
        <v>25000</v>
      </c>
      <c r="E123" s="1055"/>
      <c r="F123" s="1057">
        <v>25000</v>
      </c>
      <c r="G123" s="1057"/>
      <c r="H123" s="1055"/>
      <c r="I123" s="1055"/>
      <c r="J123" s="1055"/>
      <c r="K123" s="1055"/>
      <c r="L123" s="1057"/>
      <c r="M123" s="1056"/>
      <c r="N123" s="1067"/>
    </row>
    <row r="124" spans="1:14" ht="21" customHeight="1">
      <c r="A124" s="1065"/>
      <c r="B124" s="1051" t="s">
        <v>809</v>
      </c>
      <c r="C124" s="1052">
        <f>SUM('3d.m.'!D15)</f>
        <v>488720</v>
      </c>
      <c r="D124" s="1040">
        <f t="shared" si="0"/>
        <v>488720</v>
      </c>
      <c r="E124" s="1055"/>
      <c r="F124" s="1057">
        <v>488720</v>
      </c>
      <c r="G124" s="1057"/>
      <c r="H124" s="1055"/>
      <c r="I124" s="1055"/>
      <c r="J124" s="1055"/>
      <c r="K124" s="1055"/>
      <c r="L124" s="1057"/>
      <c r="M124" s="1056"/>
      <c r="N124" s="1067"/>
    </row>
    <row r="125" spans="1:14" ht="21" customHeight="1">
      <c r="A125" s="1065"/>
      <c r="B125" s="1051" t="s">
        <v>810</v>
      </c>
      <c r="C125" s="1052">
        <f>SUM('1c.mell '!D74)</f>
        <v>30000</v>
      </c>
      <c r="D125" s="1040">
        <f t="shared" si="0"/>
        <v>30000</v>
      </c>
      <c r="E125" s="1055"/>
      <c r="F125" s="1057">
        <v>30000</v>
      </c>
      <c r="G125" s="1057"/>
      <c r="H125" s="1055"/>
      <c r="I125" s="1055"/>
      <c r="J125" s="1055"/>
      <c r="K125" s="1055"/>
      <c r="L125" s="1057"/>
      <c r="M125" s="1056"/>
      <c r="N125" s="1067"/>
    </row>
    <row r="126" spans="1:14" ht="21" customHeight="1">
      <c r="A126" s="1065"/>
      <c r="B126" s="1051" t="s">
        <v>811</v>
      </c>
      <c r="C126" s="1052">
        <f>SUM('1c.mell '!D78)</f>
        <v>213196</v>
      </c>
      <c r="D126" s="1040">
        <f t="shared" si="0"/>
        <v>213196</v>
      </c>
      <c r="E126" s="1057"/>
      <c r="F126" s="1057">
        <v>213196</v>
      </c>
      <c r="G126" s="1057"/>
      <c r="H126" s="1055"/>
      <c r="I126" s="1055"/>
      <c r="J126" s="1055"/>
      <c r="K126" s="1055"/>
      <c r="L126" s="1057"/>
      <c r="M126" s="1056"/>
      <c r="N126" s="1067"/>
    </row>
    <row r="127" spans="1:14" ht="21" customHeight="1">
      <c r="A127" s="1065"/>
      <c r="B127" s="1051" t="s">
        <v>812</v>
      </c>
      <c r="C127" s="1052">
        <f>SUM('1c.mell '!D80)</f>
        <v>150000</v>
      </c>
      <c r="D127" s="1040">
        <f t="shared" si="0"/>
        <v>150000</v>
      </c>
      <c r="E127" s="1055"/>
      <c r="F127" s="1057">
        <v>150000</v>
      </c>
      <c r="G127" s="1057"/>
      <c r="H127" s="1055"/>
      <c r="I127" s="1055"/>
      <c r="J127" s="1055"/>
      <c r="K127" s="1055"/>
      <c r="L127" s="1057"/>
      <c r="M127" s="1056"/>
      <c r="N127" s="1067"/>
    </row>
    <row r="128" spans="1:14" ht="21" customHeight="1">
      <c r="A128" s="1065"/>
      <c r="B128" s="1051" t="s">
        <v>1146</v>
      </c>
      <c r="C128" s="1052">
        <f>SUM('1c.mell '!D82)</f>
        <v>18822</v>
      </c>
      <c r="D128" s="1040">
        <f t="shared" si="0"/>
        <v>18822</v>
      </c>
      <c r="E128" s="1055"/>
      <c r="F128" s="1057"/>
      <c r="G128" s="1057"/>
      <c r="H128" s="1055"/>
      <c r="I128" s="1055"/>
      <c r="J128" s="1055"/>
      <c r="K128" s="1055"/>
      <c r="L128" s="1057">
        <v>18822</v>
      </c>
      <c r="M128" s="1056"/>
      <c r="N128" s="1067"/>
    </row>
    <row r="129" spans="1:14" ht="21" customHeight="1">
      <c r="A129" s="1065"/>
      <c r="B129" s="1051" t="s">
        <v>1147</v>
      </c>
      <c r="C129" s="1052">
        <f>SUM('1c.mell '!D104)</f>
        <v>42784</v>
      </c>
      <c r="D129" s="1040">
        <f t="shared" si="0"/>
        <v>42784</v>
      </c>
      <c r="E129" s="1055"/>
      <c r="F129" s="1057"/>
      <c r="G129" s="1057"/>
      <c r="H129" s="1055"/>
      <c r="I129" s="1055"/>
      <c r="J129" s="1055"/>
      <c r="K129" s="1055"/>
      <c r="L129" s="1057">
        <v>42784</v>
      </c>
      <c r="M129" s="1056"/>
      <c r="N129" s="1067"/>
    </row>
    <row r="130" spans="1:14" ht="21" customHeight="1">
      <c r="A130" s="1065"/>
      <c r="B130" s="1051" t="s">
        <v>813</v>
      </c>
      <c r="C130" s="1052">
        <f>SUM('1c.mell '!D113)</f>
        <v>48000</v>
      </c>
      <c r="D130" s="1040">
        <f t="shared" si="0"/>
        <v>48000</v>
      </c>
      <c r="E130" s="1055"/>
      <c r="F130" s="1057">
        <v>48000</v>
      </c>
      <c r="G130" s="1057"/>
      <c r="H130" s="1055"/>
      <c r="I130" s="1057"/>
      <c r="J130" s="1055"/>
      <c r="K130" s="1055"/>
      <c r="L130" s="1057"/>
      <c r="M130" s="1056"/>
      <c r="N130" s="1067"/>
    </row>
    <row r="131" spans="1:14" ht="28.5" customHeight="1">
      <c r="A131" s="1065"/>
      <c r="B131" s="1066" t="s">
        <v>814</v>
      </c>
      <c r="C131" s="1052">
        <f>SUM('1c.mell '!D71)</f>
        <v>18123</v>
      </c>
      <c r="D131" s="1040">
        <f t="shared" si="0"/>
        <v>18123</v>
      </c>
      <c r="E131" s="1055"/>
      <c r="F131" s="1057">
        <v>18123</v>
      </c>
      <c r="G131" s="1057"/>
      <c r="H131" s="1055"/>
      <c r="I131" s="1055"/>
      <c r="J131" s="1055"/>
      <c r="K131" s="1055"/>
      <c r="L131" s="1057"/>
      <c r="M131" s="1056"/>
      <c r="N131" s="1067"/>
    </row>
    <row r="132" spans="1:14" ht="21" customHeight="1">
      <c r="A132" s="1065"/>
      <c r="B132" s="1051" t="s">
        <v>815</v>
      </c>
      <c r="C132" s="1052">
        <f>SUM('2.mell'!D371)</f>
        <v>1600612</v>
      </c>
      <c r="D132" s="1040">
        <f t="shared" si="0"/>
        <v>1600612</v>
      </c>
      <c r="E132" s="1057">
        <v>423250</v>
      </c>
      <c r="F132" s="1057">
        <v>1177362</v>
      </c>
      <c r="G132" s="1057"/>
      <c r="H132" s="1057"/>
      <c r="I132" s="1055"/>
      <c r="J132" s="1055"/>
      <c r="K132" s="1055"/>
      <c r="L132" s="1057"/>
      <c r="M132" s="1056"/>
      <c r="N132" s="1042"/>
    </row>
    <row r="133" spans="1:14" ht="21" customHeight="1">
      <c r="A133" s="1037"/>
      <c r="B133" s="1051" t="s">
        <v>816</v>
      </c>
      <c r="C133" s="1052">
        <f>SUM('2.mell'!D439)</f>
        <v>571780</v>
      </c>
      <c r="D133" s="1040">
        <f t="shared" si="0"/>
        <v>571780</v>
      </c>
      <c r="E133" s="1057">
        <v>298600</v>
      </c>
      <c r="F133" s="1057">
        <v>273180</v>
      </c>
      <c r="G133" s="1057"/>
      <c r="H133" s="1057"/>
      <c r="I133" s="1055"/>
      <c r="J133" s="1055"/>
      <c r="K133" s="1055"/>
      <c r="L133" s="1057"/>
      <c r="M133" s="1056"/>
      <c r="N133" s="1042"/>
    </row>
    <row r="134" spans="1:14" ht="21" customHeight="1">
      <c r="A134" s="1037"/>
      <c r="B134" s="1051" t="s">
        <v>817</v>
      </c>
      <c r="C134" s="1052">
        <f>SUM('2.mell'!D472)</f>
        <v>909219</v>
      </c>
      <c r="D134" s="1040">
        <f t="shared" si="0"/>
        <v>909219</v>
      </c>
      <c r="E134" s="1057">
        <v>192414</v>
      </c>
      <c r="F134" s="1057">
        <v>716805</v>
      </c>
      <c r="G134" s="1057"/>
      <c r="H134" s="1057"/>
      <c r="I134" s="1055"/>
      <c r="J134" s="1055"/>
      <c r="K134" s="1055"/>
      <c r="L134" s="1057"/>
      <c r="M134" s="1056"/>
      <c r="N134" s="1042"/>
    </row>
    <row r="135" spans="1:14" ht="21" customHeight="1">
      <c r="A135" s="1037"/>
      <c r="B135" s="1051" t="s">
        <v>818</v>
      </c>
      <c r="C135" s="1052">
        <f>SUM('2.mell'!D542)-'12.mell'!C7</f>
        <v>282101</v>
      </c>
      <c r="D135" s="1040">
        <f t="shared" si="0"/>
        <v>282101</v>
      </c>
      <c r="E135" s="1057">
        <v>22212</v>
      </c>
      <c r="F135" s="1057">
        <v>259889</v>
      </c>
      <c r="G135" s="1057"/>
      <c r="H135" s="1057"/>
      <c r="I135" s="1055"/>
      <c r="J135" s="1057"/>
      <c r="K135" s="1055"/>
      <c r="L135" s="1057"/>
      <c r="M135" s="1060"/>
      <c r="N135" s="1042"/>
    </row>
    <row r="136" spans="1:14" ht="21" customHeight="1">
      <c r="A136" s="1037"/>
      <c r="B136" s="1051"/>
      <c r="C136" s="1054"/>
      <c r="D136" s="1054"/>
      <c r="E136" s="1055"/>
      <c r="F136" s="1055"/>
      <c r="G136" s="1055"/>
      <c r="H136" s="1055"/>
      <c r="I136" s="1055"/>
      <c r="J136" s="1055"/>
      <c r="K136" s="1055"/>
      <c r="L136" s="1055"/>
      <c r="M136" s="1056"/>
      <c r="N136" s="1042"/>
    </row>
    <row r="137" spans="1:15" ht="21" customHeight="1">
      <c r="A137" s="1037"/>
      <c r="B137" s="1068" t="s">
        <v>819</v>
      </c>
      <c r="C137" s="1069">
        <f>SUM(C10+C21+C23+C25+C27+C38+C42+C53+C66+C69+C80+C99+C109+C113+C117+C118+C119+C122+C123+C124+C125+C126+C127+C130+C131+C132+C133+C134+C135+C120+C121+C128+C129)</f>
        <v>15297930</v>
      </c>
      <c r="D137" s="1069">
        <f aca="true" t="shared" si="1" ref="D137:L137">SUM(D10+D21+D23+D25+D27+D38+D42+D53+D66+D69+D80+D99+D109+D113+D117+D118+D119+D122+D123+D124+D125+D126+D127+D130+D131+D132+D133+D134+D135+D120+D121+D128+D129)</f>
        <v>15297930</v>
      </c>
      <c r="E137" s="1069">
        <f t="shared" si="1"/>
        <v>1813630</v>
      </c>
      <c r="F137" s="1069">
        <f t="shared" si="1"/>
        <v>7301648</v>
      </c>
      <c r="G137" s="1069">
        <f t="shared" si="1"/>
        <v>2793433</v>
      </c>
      <c r="H137" s="1069">
        <f t="shared" si="1"/>
        <v>11735</v>
      </c>
      <c r="I137" s="1069">
        <f t="shared" si="1"/>
        <v>0</v>
      </c>
      <c r="J137" s="1069">
        <f t="shared" si="1"/>
        <v>0</v>
      </c>
      <c r="K137" s="1069">
        <f t="shared" si="1"/>
        <v>0</v>
      </c>
      <c r="L137" s="1069">
        <f t="shared" si="1"/>
        <v>1394484</v>
      </c>
      <c r="M137" s="1069">
        <f>SUM(M10+M21+M23+M25+M27+M38+M42+M53+M66+M69+M80+M99+M109+M113+M117+M118+M119+M122+M123+M124+M125+M126+M127+M130+M131+M132+M133+M134+M135+M120+M121+M128)</f>
        <v>1975000</v>
      </c>
      <c r="N137" s="1069">
        <f>SUM(N10+N21+N23+N25+N27+N38+N42+N53+N66+N69+N80+N99+N109+N113+N117+N118+N119+N122+N123+N124+N125+N126+N127+N130+N131+N132+N133+N134+N135+N120+N121+N128)</f>
        <v>8000</v>
      </c>
      <c r="O137" s="1070"/>
    </row>
    <row r="138" spans="1:14" ht="21" customHeight="1">
      <c r="A138" s="1037"/>
      <c r="B138" s="1051"/>
      <c r="C138" s="1054"/>
      <c r="D138" s="1054"/>
      <c r="E138" s="1055"/>
      <c r="F138" s="1055"/>
      <c r="G138" s="1055"/>
      <c r="H138" s="1055"/>
      <c r="I138" s="1055"/>
      <c r="J138" s="1055"/>
      <c r="K138" s="1055"/>
      <c r="L138" s="1055"/>
      <c r="M138" s="1056"/>
      <c r="N138" s="1042"/>
    </row>
    <row r="139" ht="12.75">
      <c r="F139" s="1070"/>
    </row>
    <row r="140" ht="12.75">
      <c r="F140" s="1070"/>
    </row>
    <row r="141" ht="12.75">
      <c r="F141" s="1070"/>
    </row>
  </sheetData>
  <sheetProtection/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5">
      <selection activeCell="E17" sqref="E17"/>
    </sheetView>
  </sheetViews>
  <sheetFormatPr defaultColWidth="9.00390625" defaultRowHeight="12.75"/>
  <cols>
    <col min="1" max="1" width="7.625" style="1029" customWidth="1"/>
    <col min="2" max="2" width="49.625" style="1029" customWidth="1"/>
    <col min="3" max="3" width="13.875" style="1029" customWidth="1"/>
    <col min="4" max="4" width="13.00390625" style="1029" customWidth="1"/>
    <col min="5" max="5" width="11.125" style="1029" customWidth="1"/>
    <col min="6" max="6" width="11.875" style="1029" customWidth="1"/>
    <col min="7" max="7" width="12.125" style="1029" customWidth="1"/>
    <col min="8" max="8" width="11.375" style="1029" customWidth="1"/>
    <col min="9" max="9" width="10.625" style="1029" bestFit="1" customWidth="1"/>
    <col min="10" max="10" width="11.125" style="1029" customWidth="1"/>
    <col min="11" max="11" width="11.625" style="1029" customWidth="1"/>
    <col min="12" max="12" width="10.875" style="1029" customWidth="1"/>
    <col min="13" max="13" width="11.00390625" style="1029" customWidth="1"/>
    <col min="14" max="16384" width="9.125" style="1029" customWidth="1"/>
  </cols>
  <sheetData>
    <row r="1" spans="1:13" ht="12.75">
      <c r="A1" s="1431" t="s">
        <v>820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</row>
    <row r="2" spans="2:12" ht="18.75">
      <c r="B2" s="1432" t="s">
        <v>821</v>
      </c>
      <c r="C2" s="1432"/>
      <c r="D2" s="1432"/>
      <c r="E2" s="1432"/>
      <c r="F2" s="1432"/>
      <c r="G2" s="1432"/>
      <c r="H2" s="1432"/>
      <c r="I2" s="1432"/>
      <c r="J2" s="1432"/>
      <c r="K2" s="1432"/>
      <c r="L2" s="1432"/>
    </row>
    <row r="3" spans="2:12" ht="18.75">
      <c r="B3" s="1433" t="s">
        <v>1102</v>
      </c>
      <c r="C3" s="1433"/>
      <c r="D3" s="1433"/>
      <c r="E3" s="1433"/>
      <c r="F3" s="1433"/>
      <c r="G3" s="1433"/>
      <c r="H3" s="1433"/>
      <c r="I3" s="1433"/>
      <c r="J3" s="1433"/>
      <c r="K3" s="1433"/>
      <c r="L3" s="1433"/>
    </row>
    <row r="4" spans="3:13" ht="9.75" customHeight="1">
      <c r="C4" s="1071"/>
      <c r="F4" s="1072"/>
      <c r="G4" s="1072"/>
      <c r="H4" s="1072"/>
      <c r="I4" s="1072"/>
      <c r="J4" s="1072"/>
      <c r="K4" s="1072"/>
      <c r="L4" s="1072"/>
      <c r="M4" s="1032" t="s">
        <v>381</v>
      </c>
    </row>
    <row r="5" spans="1:13" ht="27" customHeight="1">
      <c r="A5" s="1073"/>
      <c r="B5" s="1434" t="s">
        <v>822</v>
      </c>
      <c r="C5" s="1428" t="s">
        <v>1101</v>
      </c>
      <c r="D5" s="1434" t="s">
        <v>823</v>
      </c>
      <c r="E5" s="1428" t="s">
        <v>692</v>
      </c>
      <c r="F5" s="1428" t="s">
        <v>699</v>
      </c>
      <c r="G5" s="1434" t="s">
        <v>694</v>
      </c>
      <c r="H5" s="1434"/>
      <c r="I5" s="1434" t="s">
        <v>695</v>
      </c>
      <c r="J5" s="1434"/>
      <c r="K5" s="1434" t="s">
        <v>824</v>
      </c>
      <c r="L5" s="1428" t="s">
        <v>825</v>
      </c>
      <c r="M5" s="1434" t="s">
        <v>826</v>
      </c>
    </row>
    <row r="6" spans="1:13" ht="41.25" customHeight="1">
      <c r="A6" s="1075"/>
      <c r="B6" s="1434"/>
      <c r="C6" s="1435"/>
      <c r="D6" s="1434"/>
      <c r="E6" s="1435"/>
      <c r="F6" s="1234"/>
      <c r="G6" s="1074" t="s">
        <v>827</v>
      </c>
      <c r="H6" s="1074" t="s">
        <v>828</v>
      </c>
      <c r="I6" s="1074" t="s">
        <v>829</v>
      </c>
      <c r="J6" s="1074" t="s">
        <v>828</v>
      </c>
      <c r="K6" s="1434"/>
      <c r="L6" s="1436"/>
      <c r="M6" s="1434"/>
    </row>
    <row r="7" spans="1:13" ht="18" customHeight="1">
      <c r="A7" s="1077">
        <v>2985</v>
      </c>
      <c r="B7" s="1080" t="s">
        <v>830</v>
      </c>
      <c r="C7" s="1081">
        <f>SUM('2.mell'!D537)</f>
        <v>46255</v>
      </c>
      <c r="D7" s="1079">
        <f aca="true" t="shared" si="0" ref="D7:D75">SUM(E7:M7)</f>
        <v>46255</v>
      </c>
      <c r="E7" s="1079">
        <v>46255</v>
      </c>
      <c r="F7" s="1082"/>
      <c r="G7" s="1080"/>
      <c r="H7" s="1080"/>
      <c r="I7" s="1080"/>
      <c r="J7" s="1080"/>
      <c r="K7" s="1080"/>
      <c r="L7" s="1080"/>
      <c r="M7" s="1083"/>
    </row>
    <row r="8" spans="1:13" ht="18" customHeight="1">
      <c r="A8" s="1077">
        <v>2985</v>
      </c>
      <c r="B8" s="1080" t="s">
        <v>431</v>
      </c>
      <c r="C8" s="1081">
        <f>SUM('2.mell'!D574)</f>
        <v>161849</v>
      </c>
      <c r="D8" s="1079">
        <f t="shared" si="0"/>
        <v>161849</v>
      </c>
      <c r="E8" s="1079">
        <v>161849</v>
      </c>
      <c r="F8" s="1082"/>
      <c r="G8" s="1080"/>
      <c r="H8" s="1080"/>
      <c r="I8" s="1080"/>
      <c r="J8" s="1080"/>
      <c r="K8" s="1080"/>
      <c r="L8" s="1080"/>
      <c r="M8" s="1083"/>
    </row>
    <row r="9" spans="1:13" ht="18" customHeight="1">
      <c r="A9" s="1084">
        <v>3011</v>
      </c>
      <c r="B9" s="1085" t="s">
        <v>118</v>
      </c>
      <c r="C9" s="1086">
        <f>SUM('3a.m.'!D19)</f>
        <v>8720</v>
      </c>
      <c r="D9" s="1079">
        <f t="shared" si="0"/>
        <v>8720</v>
      </c>
      <c r="E9" s="1079"/>
      <c r="F9" s="1087">
        <v>8720</v>
      </c>
      <c r="G9" s="1074"/>
      <c r="H9" s="1074"/>
      <c r="I9" s="1074"/>
      <c r="J9" s="1074"/>
      <c r="K9" s="1088"/>
      <c r="L9" s="1074"/>
      <c r="M9" s="1089"/>
    </row>
    <row r="10" spans="1:13" ht="18" customHeight="1">
      <c r="A10" s="1090">
        <v>3052</v>
      </c>
      <c r="B10" s="1091" t="s">
        <v>23</v>
      </c>
      <c r="C10" s="1081">
        <f>SUM('3c.m.'!D17)</f>
        <v>5000</v>
      </c>
      <c r="D10" s="1079">
        <f t="shared" si="0"/>
        <v>5000</v>
      </c>
      <c r="E10" s="1079">
        <v>5000</v>
      </c>
      <c r="F10" s="1079"/>
      <c r="G10" s="1092"/>
      <c r="H10" s="1092"/>
      <c r="I10" s="1092"/>
      <c r="J10" s="1092"/>
      <c r="K10" s="1093"/>
      <c r="L10" s="1092"/>
      <c r="M10" s="1083"/>
    </row>
    <row r="11" spans="1:13" ht="18" customHeight="1">
      <c r="A11" s="1090">
        <v>3141</v>
      </c>
      <c r="B11" s="1091" t="s">
        <v>140</v>
      </c>
      <c r="C11" s="1081">
        <f>SUM('3c.m.'!D136)</f>
        <v>8500</v>
      </c>
      <c r="D11" s="1079">
        <f t="shared" si="0"/>
        <v>8500</v>
      </c>
      <c r="E11" s="1079">
        <v>8500</v>
      </c>
      <c r="F11" s="1094"/>
      <c r="G11" s="1095"/>
      <c r="H11" s="1095"/>
      <c r="I11" s="1095"/>
      <c r="J11" s="1095"/>
      <c r="K11" s="1095"/>
      <c r="L11" s="1095"/>
      <c r="M11" s="1083"/>
    </row>
    <row r="12" spans="1:13" ht="18" customHeight="1">
      <c r="A12" s="1077">
        <v>3144</v>
      </c>
      <c r="B12" s="1096" t="s">
        <v>403</v>
      </c>
      <c r="C12" s="1081">
        <f>SUM('3c.m.'!D161)</f>
        <v>1500</v>
      </c>
      <c r="D12" s="1079">
        <f t="shared" si="0"/>
        <v>1500</v>
      </c>
      <c r="E12" s="1079">
        <v>1500</v>
      </c>
      <c r="F12" s="1094"/>
      <c r="G12" s="1095"/>
      <c r="H12" s="1095"/>
      <c r="I12" s="1095"/>
      <c r="J12" s="1095"/>
      <c r="K12" s="1095"/>
      <c r="L12" s="1095"/>
      <c r="M12" s="1083"/>
    </row>
    <row r="13" spans="1:13" ht="18" customHeight="1">
      <c r="A13" s="1090">
        <v>3207</v>
      </c>
      <c r="B13" s="1091" t="s">
        <v>301</v>
      </c>
      <c r="C13" s="1081">
        <f>SUM('3c.m.'!D246)</f>
        <v>27220</v>
      </c>
      <c r="D13" s="1079">
        <f t="shared" si="0"/>
        <v>27220</v>
      </c>
      <c r="E13" s="1079">
        <v>27220</v>
      </c>
      <c r="F13" s="1094"/>
      <c r="G13" s="1095"/>
      <c r="H13" s="1095"/>
      <c r="I13" s="1095"/>
      <c r="J13" s="1095"/>
      <c r="K13" s="1095"/>
      <c r="L13" s="1095"/>
      <c r="M13" s="1083"/>
    </row>
    <row r="14" spans="1:13" ht="18" customHeight="1">
      <c r="A14" s="1090">
        <v>3209</v>
      </c>
      <c r="B14" s="1091" t="s">
        <v>831</v>
      </c>
      <c r="C14" s="1081">
        <f>SUM('3c.m.'!D262)</f>
        <v>10000</v>
      </c>
      <c r="D14" s="1079">
        <f t="shared" si="0"/>
        <v>10000</v>
      </c>
      <c r="E14" s="1079"/>
      <c r="F14" s="1094">
        <v>10000</v>
      </c>
      <c r="G14" s="1095"/>
      <c r="H14" s="1095"/>
      <c r="I14" s="1095"/>
      <c r="J14" s="1095"/>
      <c r="K14" s="1095"/>
      <c r="L14" s="1095"/>
      <c r="M14" s="1083"/>
    </row>
    <row r="15" spans="1:13" ht="18" customHeight="1">
      <c r="A15" s="1090">
        <v>3224</v>
      </c>
      <c r="B15" s="1091" t="s">
        <v>832</v>
      </c>
      <c r="C15" s="1081">
        <f>SUM('3c.m.'!D328)</f>
        <v>12000</v>
      </c>
      <c r="D15" s="1079">
        <f t="shared" si="0"/>
        <v>12000</v>
      </c>
      <c r="E15" s="1079"/>
      <c r="F15" s="1094">
        <v>12000</v>
      </c>
      <c r="G15" s="1095"/>
      <c r="H15" s="1095"/>
      <c r="I15" s="1095"/>
      <c r="J15" s="1095"/>
      <c r="K15" s="1095"/>
      <c r="L15" s="1095"/>
      <c r="M15" s="1083"/>
    </row>
    <row r="16" spans="1:13" ht="18" customHeight="1">
      <c r="A16" s="1090">
        <v>3302</v>
      </c>
      <c r="B16" s="1097" t="s">
        <v>399</v>
      </c>
      <c r="C16" s="1098">
        <v>160239</v>
      </c>
      <c r="D16" s="1079">
        <f t="shared" si="0"/>
        <v>160239</v>
      </c>
      <c r="E16" s="1079">
        <v>160239</v>
      </c>
      <c r="F16" s="1094"/>
      <c r="G16" s="1095"/>
      <c r="H16" s="1095"/>
      <c r="I16" s="1095"/>
      <c r="J16" s="1095"/>
      <c r="K16" s="1095"/>
      <c r="L16" s="1095"/>
      <c r="M16" s="1083"/>
    </row>
    <row r="17" spans="1:13" ht="18" customHeight="1">
      <c r="A17" s="1090">
        <v>3305</v>
      </c>
      <c r="B17" s="1091" t="s">
        <v>210</v>
      </c>
      <c r="C17" s="1081">
        <f>SUM('3c.m.'!D354)</f>
        <v>11000</v>
      </c>
      <c r="D17" s="1079">
        <f t="shared" si="0"/>
        <v>11000</v>
      </c>
      <c r="E17" s="1079">
        <v>11000</v>
      </c>
      <c r="F17" s="1094"/>
      <c r="G17" s="1095"/>
      <c r="H17" s="1095"/>
      <c r="I17" s="1095"/>
      <c r="J17" s="1095"/>
      <c r="K17" s="1095"/>
      <c r="L17" s="1095"/>
      <c r="M17" s="1083"/>
    </row>
    <row r="18" spans="1:13" ht="18" customHeight="1">
      <c r="A18" s="1090">
        <v>3306</v>
      </c>
      <c r="B18" s="1091" t="s">
        <v>211</v>
      </c>
      <c r="C18" s="1081">
        <f>SUM('3c.m.'!D363)</f>
        <v>10000</v>
      </c>
      <c r="D18" s="1079">
        <f t="shared" si="0"/>
        <v>10000</v>
      </c>
      <c r="E18" s="1079">
        <v>10000</v>
      </c>
      <c r="F18" s="1094"/>
      <c r="G18" s="1095"/>
      <c r="H18" s="1095"/>
      <c r="I18" s="1095"/>
      <c r="J18" s="1095"/>
      <c r="K18" s="1095"/>
      <c r="L18" s="1095"/>
      <c r="M18" s="1083"/>
    </row>
    <row r="19" spans="1:13" ht="18" customHeight="1">
      <c r="A19" s="1090">
        <v>3307</v>
      </c>
      <c r="B19" s="1091" t="s">
        <v>212</v>
      </c>
      <c r="C19" s="1081">
        <f>SUM('3c.m.'!D372)</f>
        <v>4000</v>
      </c>
      <c r="D19" s="1079">
        <f t="shared" si="0"/>
        <v>4000</v>
      </c>
      <c r="E19" s="1079">
        <v>4000</v>
      </c>
      <c r="F19" s="1094"/>
      <c r="G19" s="1095"/>
      <c r="H19" s="1095"/>
      <c r="I19" s="1095"/>
      <c r="J19" s="1095"/>
      <c r="K19" s="1095"/>
      <c r="L19" s="1095"/>
      <c r="M19" s="1083"/>
    </row>
    <row r="20" spans="1:13" ht="18" customHeight="1">
      <c r="A20" s="1090">
        <v>3310</v>
      </c>
      <c r="B20" s="1091" t="s">
        <v>418</v>
      </c>
      <c r="C20" s="1081">
        <f>SUM('3c.m.'!D380)</f>
        <v>14000</v>
      </c>
      <c r="D20" s="1079">
        <f t="shared" si="0"/>
        <v>14000</v>
      </c>
      <c r="E20" s="1079">
        <v>14000</v>
      </c>
      <c r="F20" s="1094"/>
      <c r="G20" s="1095"/>
      <c r="H20" s="1095"/>
      <c r="I20" s="1095"/>
      <c r="J20" s="1095"/>
      <c r="K20" s="1095"/>
      <c r="L20" s="1095"/>
      <c r="M20" s="1083"/>
    </row>
    <row r="21" spans="1:13" ht="18" customHeight="1">
      <c r="A21" s="1090">
        <v>3312</v>
      </c>
      <c r="B21" s="1091" t="s">
        <v>401</v>
      </c>
      <c r="C21" s="1081">
        <f>SUM('3c.m.'!D396)</f>
        <v>20000</v>
      </c>
      <c r="D21" s="1079">
        <f t="shared" si="0"/>
        <v>20000</v>
      </c>
      <c r="E21" s="1079">
        <v>20000</v>
      </c>
      <c r="F21" s="1094"/>
      <c r="G21" s="1095"/>
      <c r="H21" s="1095"/>
      <c r="I21" s="1095"/>
      <c r="J21" s="1095"/>
      <c r="K21" s="1095"/>
      <c r="L21" s="1095"/>
      <c r="M21" s="1083"/>
    </row>
    <row r="22" spans="1:13" ht="18" customHeight="1">
      <c r="A22" s="1090">
        <v>3313</v>
      </c>
      <c r="B22" s="1099" t="s">
        <v>10</v>
      </c>
      <c r="C22" s="1081">
        <f>SUM('3c.m.'!D404)</f>
        <v>7000</v>
      </c>
      <c r="D22" s="1079">
        <f t="shared" si="0"/>
        <v>7000</v>
      </c>
      <c r="E22" s="1079">
        <v>7000</v>
      </c>
      <c r="F22" s="1094"/>
      <c r="G22" s="1095"/>
      <c r="H22" s="1095"/>
      <c r="I22" s="1095"/>
      <c r="J22" s="1095"/>
      <c r="K22" s="1095"/>
      <c r="L22" s="1095"/>
      <c r="M22" s="1083"/>
    </row>
    <row r="23" spans="1:13" ht="18" customHeight="1">
      <c r="A23" s="1090">
        <v>3315</v>
      </c>
      <c r="B23" s="1099" t="s">
        <v>11</v>
      </c>
      <c r="C23" s="1081">
        <f>SUM('3c.m.'!D412)</f>
        <v>10000</v>
      </c>
      <c r="D23" s="1079">
        <f t="shared" si="0"/>
        <v>10000</v>
      </c>
      <c r="E23" s="1079">
        <v>10000</v>
      </c>
      <c r="F23" s="1094"/>
      <c r="G23" s="1095"/>
      <c r="H23" s="1095"/>
      <c r="I23" s="1095"/>
      <c r="J23" s="1095"/>
      <c r="K23" s="1095"/>
      <c r="L23" s="1095"/>
      <c r="M23" s="1083"/>
    </row>
    <row r="24" spans="1:13" ht="18" customHeight="1">
      <c r="A24" s="1090">
        <v>3316</v>
      </c>
      <c r="B24" s="1099" t="s">
        <v>143</v>
      </c>
      <c r="C24" s="1081">
        <f>SUM('3c.m.'!D420)</f>
        <v>5000</v>
      </c>
      <c r="D24" s="1079">
        <f t="shared" si="0"/>
        <v>5000</v>
      </c>
      <c r="E24" s="1079">
        <v>5000</v>
      </c>
      <c r="F24" s="1094"/>
      <c r="G24" s="1095"/>
      <c r="H24" s="1095"/>
      <c r="I24" s="1095"/>
      <c r="J24" s="1095"/>
      <c r="K24" s="1095"/>
      <c r="L24" s="1095"/>
      <c r="M24" s="1083"/>
    </row>
    <row r="25" spans="1:13" ht="18" customHeight="1">
      <c r="A25" s="1090">
        <v>3317</v>
      </c>
      <c r="B25" s="1100" t="s">
        <v>402</v>
      </c>
      <c r="C25" s="1081">
        <f>SUM('3c.m.'!D428)</f>
        <v>90000</v>
      </c>
      <c r="D25" s="1079">
        <f t="shared" si="0"/>
        <v>90000</v>
      </c>
      <c r="E25" s="1079">
        <v>90000</v>
      </c>
      <c r="F25" s="1094"/>
      <c r="G25" s="1095"/>
      <c r="H25" s="1095"/>
      <c r="I25" s="1095"/>
      <c r="J25" s="1095"/>
      <c r="K25" s="1095"/>
      <c r="L25" s="1095"/>
      <c r="M25" s="1083"/>
    </row>
    <row r="26" spans="1:13" ht="18" customHeight="1">
      <c r="A26" s="1090">
        <v>3322</v>
      </c>
      <c r="B26" s="1091" t="s">
        <v>416</v>
      </c>
      <c r="C26" s="1081">
        <f>SUM('3c.m.'!D454)</f>
        <v>9500</v>
      </c>
      <c r="D26" s="1079">
        <f t="shared" si="0"/>
        <v>9500</v>
      </c>
      <c r="E26" s="1079">
        <v>9500</v>
      </c>
      <c r="F26" s="1094"/>
      <c r="G26" s="1095"/>
      <c r="H26" s="1095"/>
      <c r="I26" s="1095"/>
      <c r="J26" s="1095"/>
      <c r="K26" s="1095"/>
      <c r="L26" s="1095"/>
      <c r="M26" s="1083"/>
    </row>
    <row r="27" spans="1:13" ht="18" customHeight="1">
      <c r="A27" s="1090">
        <v>3324</v>
      </c>
      <c r="B27" s="1091" t="s">
        <v>473</v>
      </c>
      <c r="C27" s="1081">
        <f>SUM('3c.m.'!D470)</f>
        <v>2000</v>
      </c>
      <c r="D27" s="1079">
        <f t="shared" si="0"/>
        <v>2000</v>
      </c>
      <c r="E27" s="1079"/>
      <c r="F27" s="1094">
        <v>2000</v>
      </c>
      <c r="G27" s="1095"/>
      <c r="H27" s="1095"/>
      <c r="I27" s="1095"/>
      <c r="J27" s="1095"/>
      <c r="K27" s="1095"/>
      <c r="L27" s="1095"/>
      <c r="M27" s="1083"/>
    </row>
    <row r="28" spans="1:13" ht="18" customHeight="1">
      <c r="A28" s="1090">
        <v>3351</v>
      </c>
      <c r="B28" s="1091" t="s">
        <v>417</v>
      </c>
      <c r="C28" s="1081">
        <f>SUM('3c.m.'!D567)</f>
        <v>24500</v>
      </c>
      <c r="D28" s="1079">
        <f t="shared" si="0"/>
        <v>24500</v>
      </c>
      <c r="E28" s="1079">
        <v>24500</v>
      </c>
      <c r="F28" s="1094"/>
      <c r="G28" s="1095"/>
      <c r="H28" s="1095"/>
      <c r="I28" s="1095"/>
      <c r="J28" s="1095"/>
      <c r="K28" s="1095"/>
      <c r="L28" s="1095"/>
      <c r="M28" s="1083"/>
    </row>
    <row r="29" spans="1:13" ht="18" customHeight="1">
      <c r="A29" s="1090">
        <v>3352</v>
      </c>
      <c r="B29" s="1091" t="s">
        <v>495</v>
      </c>
      <c r="C29" s="1081">
        <f>SUM('3c.m.'!D576)</f>
        <v>22000</v>
      </c>
      <c r="D29" s="1079">
        <f t="shared" si="0"/>
        <v>22000</v>
      </c>
      <c r="E29" s="1079">
        <v>22000</v>
      </c>
      <c r="F29" s="1094"/>
      <c r="G29" s="1095"/>
      <c r="H29" s="1095"/>
      <c r="I29" s="1095"/>
      <c r="J29" s="1095"/>
      <c r="K29" s="1095"/>
      <c r="L29" s="1095"/>
      <c r="M29" s="1083"/>
    </row>
    <row r="30" spans="1:13" ht="18" customHeight="1">
      <c r="A30" s="1090">
        <v>3355</v>
      </c>
      <c r="B30" s="1091" t="s">
        <v>40</v>
      </c>
      <c r="C30" s="1081">
        <f>SUM('3c.m.'!D584)</f>
        <v>12000</v>
      </c>
      <c r="D30" s="1079">
        <f t="shared" si="0"/>
        <v>12000</v>
      </c>
      <c r="E30" s="1079">
        <v>12000</v>
      </c>
      <c r="F30" s="1094"/>
      <c r="G30" s="1095"/>
      <c r="H30" s="1095"/>
      <c r="I30" s="1095"/>
      <c r="J30" s="1095"/>
      <c r="K30" s="1095"/>
      <c r="L30" s="1095"/>
      <c r="M30" s="1083"/>
    </row>
    <row r="31" spans="1:13" ht="24.75" customHeight="1">
      <c r="A31" s="1090">
        <v>3356</v>
      </c>
      <c r="B31" s="1101" t="s">
        <v>833</v>
      </c>
      <c r="C31" s="1081">
        <f>SUM('3c.m.'!D592)</f>
        <v>15000</v>
      </c>
      <c r="D31" s="1079">
        <f t="shared" si="0"/>
        <v>15000</v>
      </c>
      <c r="E31" s="1079">
        <v>15000</v>
      </c>
      <c r="F31" s="1094"/>
      <c r="G31" s="1095"/>
      <c r="H31" s="1095"/>
      <c r="I31" s="1095"/>
      <c r="J31" s="1095"/>
      <c r="K31" s="1095"/>
      <c r="L31" s="1095"/>
      <c r="M31" s="1083"/>
    </row>
    <row r="32" spans="1:13" ht="18" customHeight="1">
      <c r="A32" s="1090">
        <v>3358</v>
      </c>
      <c r="B32" s="1091" t="s">
        <v>834</v>
      </c>
      <c r="C32" s="1081">
        <f>SUM('3c.m.'!D608)</f>
        <v>1000</v>
      </c>
      <c r="D32" s="1079">
        <f t="shared" si="0"/>
        <v>1000</v>
      </c>
      <c r="E32" s="1079">
        <v>1000</v>
      </c>
      <c r="F32" s="1094"/>
      <c r="G32" s="1095"/>
      <c r="H32" s="1095"/>
      <c r="I32" s="1095"/>
      <c r="J32" s="1095"/>
      <c r="K32" s="1095"/>
      <c r="L32" s="1095"/>
      <c r="M32" s="1083"/>
    </row>
    <row r="33" spans="1:13" ht="18" customHeight="1">
      <c r="A33" s="1090">
        <v>3360</v>
      </c>
      <c r="B33" s="1091" t="s">
        <v>406</v>
      </c>
      <c r="C33" s="1081">
        <f>SUM('3c.m.'!D616)</f>
        <v>4221</v>
      </c>
      <c r="D33" s="1079">
        <f t="shared" si="0"/>
        <v>4221</v>
      </c>
      <c r="E33" s="1079">
        <v>4221</v>
      </c>
      <c r="F33" s="1094"/>
      <c r="G33" s="1095"/>
      <c r="H33" s="1095"/>
      <c r="I33" s="1095"/>
      <c r="J33" s="1095"/>
      <c r="K33" s="1095"/>
      <c r="L33" s="1095"/>
      <c r="M33" s="1083"/>
    </row>
    <row r="34" spans="1:13" ht="18" customHeight="1">
      <c r="A34" s="1090">
        <v>3416</v>
      </c>
      <c r="B34" s="1091" t="s">
        <v>181</v>
      </c>
      <c r="C34" s="1081">
        <f>SUM('3c.m.'!D667)</f>
        <v>20000</v>
      </c>
      <c r="D34" s="1079">
        <f t="shared" si="0"/>
        <v>20000</v>
      </c>
      <c r="E34" s="1079">
        <v>20000</v>
      </c>
      <c r="F34" s="1094"/>
      <c r="G34" s="1095"/>
      <c r="H34" s="1095"/>
      <c r="I34" s="1095"/>
      <c r="J34" s="1095"/>
      <c r="K34" s="1095"/>
      <c r="L34" s="1095"/>
      <c r="M34" s="1083"/>
    </row>
    <row r="35" spans="1:13" ht="18" customHeight="1">
      <c r="A35" s="1090">
        <v>3421</v>
      </c>
      <c r="B35" s="1091" t="s">
        <v>421</v>
      </c>
      <c r="C35" s="1081">
        <f>SUM('3c.m.'!D676)</f>
        <v>4000</v>
      </c>
      <c r="D35" s="1079">
        <f t="shared" si="0"/>
        <v>4000</v>
      </c>
      <c r="E35" s="1079">
        <v>4000</v>
      </c>
      <c r="F35" s="1094"/>
      <c r="G35" s="1095"/>
      <c r="H35" s="1095"/>
      <c r="I35" s="1095"/>
      <c r="J35" s="1095"/>
      <c r="K35" s="1095"/>
      <c r="L35" s="1095"/>
      <c r="M35" s="1083"/>
    </row>
    <row r="36" spans="1:13" ht="18" customHeight="1">
      <c r="A36" s="1090">
        <v>3422</v>
      </c>
      <c r="B36" s="1091" t="s">
        <v>147</v>
      </c>
      <c r="C36" s="1081">
        <f>SUM('3c.m.'!D684)</f>
        <v>49000</v>
      </c>
      <c r="D36" s="1079">
        <f t="shared" si="0"/>
        <v>49000</v>
      </c>
      <c r="E36" s="1079">
        <v>15000</v>
      </c>
      <c r="F36" s="1094">
        <v>34000</v>
      </c>
      <c r="G36" s="1095"/>
      <c r="H36" s="1095"/>
      <c r="I36" s="1095"/>
      <c r="J36" s="1095"/>
      <c r="K36" s="1095"/>
      <c r="L36" s="1095"/>
      <c r="M36" s="1083"/>
    </row>
    <row r="37" spans="1:13" ht="18" customHeight="1">
      <c r="A37" s="1090">
        <v>3423</v>
      </c>
      <c r="B37" s="1091" t="s">
        <v>146</v>
      </c>
      <c r="C37" s="1081">
        <f>SUM('3c.m.'!D692)</f>
        <v>12000</v>
      </c>
      <c r="D37" s="1079">
        <f t="shared" si="0"/>
        <v>12000</v>
      </c>
      <c r="E37" s="1079">
        <v>12000</v>
      </c>
      <c r="F37" s="1094"/>
      <c r="G37" s="1095"/>
      <c r="H37" s="1095"/>
      <c r="I37" s="1095"/>
      <c r="J37" s="1095"/>
      <c r="K37" s="1095"/>
      <c r="L37" s="1095"/>
      <c r="M37" s="1083"/>
    </row>
    <row r="38" spans="1:13" ht="18" customHeight="1">
      <c r="A38" s="1090">
        <v>3424</v>
      </c>
      <c r="B38" s="1097" t="s">
        <v>308</v>
      </c>
      <c r="C38" s="1081">
        <f>SUM('3c.m.'!D700)</f>
        <v>22500</v>
      </c>
      <c r="D38" s="1079">
        <f t="shared" si="0"/>
        <v>22500</v>
      </c>
      <c r="E38" s="1079"/>
      <c r="F38" s="1094">
        <v>22500</v>
      </c>
      <c r="G38" s="1095"/>
      <c r="H38" s="1095"/>
      <c r="I38" s="1095"/>
      <c r="J38" s="1095"/>
      <c r="K38" s="1095"/>
      <c r="L38" s="1095"/>
      <c r="M38" s="1083"/>
    </row>
    <row r="39" spans="1:13" ht="18" customHeight="1">
      <c r="A39" s="1090">
        <v>3425</v>
      </c>
      <c r="B39" s="1097" t="s">
        <v>43</v>
      </c>
      <c r="C39" s="1081">
        <f>SUM('3c.m.'!D708)</f>
        <v>6000</v>
      </c>
      <c r="D39" s="1079">
        <f t="shared" si="0"/>
        <v>6000</v>
      </c>
      <c r="E39" s="1079">
        <v>6000</v>
      </c>
      <c r="F39" s="1082"/>
      <c r="G39" s="1080"/>
      <c r="H39" s="1080"/>
      <c r="I39" s="1080"/>
      <c r="J39" s="1080"/>
      <c r="K39" s="1080"/>
      <c r="L39" s="1080"/>
      <c r="M39" s="1083"/>
    </row>
    <row r="40" spans="1:13" ht="18" customHeight="1">
      <c r="A40" s="1090">
        <v>3426</v>
      </c>
      <c r="B40" s="1091" t="s">
        <v>375</v>
      </c>
      <c r="C40" s="1081">
        <f>SUM('3c.m.'!D716)</f>
        <v>76216</v>
      </c>
      <c r="D40" s="1079">
        <f t="shared" si="0"/>
        <v>76216</v>
      </c>
      <c r="E40" s="1079">
        <v>76216</v>
      </c>
      <c r="F40" s="1082"/>
      <c r="G40" s="1080"/>
      <c r="H40" s="1080"/>
      <c r="I40" s="1080"/>
      <c r="J40" s="1080"/>
      <c r="K40" s="1080"/>
      <c r="L40" s="1080"/>
      <c r="M40" s="1083"/>
    </row>
    <row r="41" spans="1:13" ht="18" customHeight="1">
      <c r="A41" s="1090">
        <v>3427</v>
      </c>
      <c r="B41" s="1091" t="s">
        <v>44</v>
      </c>
      <c r="C41" s="1081">
        <f>SUM('3c.m.'!D724)</f>
        <v>24000</v>
      </c>
      <c r="D41" s="1079">
        <f t="shared" si="0"/>
        <v>24000</v>
      </c>
      <c r="E41" s="1079">
        <v>24000</v>
      </c>
      <c r="F41" s="1082"/>
      <c r="G41" s="1080"/>
      <c r="H41" s="1080"/>
      <c r="I41" s="1080"/>
      <c r="J41" s="1080"/>
      <c r="K41" s="1080"/>
      <c r="L41" s="1080"/>
      <c r="M41" s="1083"/>
    </row>
    <row r="42" spans="1:13" ht="18" customHeight="1">
      <c r="A42" s="1090">
        <v>3921</v>
      </c>
      <c r="B42" s="1097" t="s">
        <v>511</v>
      </c>
      <c r="C42" s="1081">
        <f>SUM('3d.m.'!D12)</f>
        <v>6000</v>
      </c>
      <c r="D42" s="1079">
        <f t="shared" si="0"/>
        <v>6000</v>
      </c>
      <c r="E42" s="1079">
        <v>6000</v>
      </c>
      <c r="F42" s="1082"/>
      <c r="G42" s="1080"/>
      <c r="H42" s="1080"/>
      <c r="I42" s="1080"/>
      <c r="J42" s="1080"/>
      <c r="K42" s="1080"/>
      <c r="L42" s="1080"/>
      <c r="M42" s="1083"/>
    </row>
    <row r="43" spans="1:13" ht="18" customHeight="1">
      <c r="A43" s="1090">
        <v>3922</v>
      </c>
      <c r="B43" s="1097" t="s">
        <v>510</v>
      </c>
      <c r="C43" s="1081">
        <f>SUM('3d.m.'!D13)</f>
        <v>5000</v>
      </c>
      <c r="D43" s="1079">
        <f t="shared" si="0"/>
        <v>5000</v>
      </c>
      <c r="E43" s="1079">
        <v>5000</v>
      </c>
      <c r="F43" s="1082"/>
      <c r="G43" s="1080"/>
      <c r="H43" s="1080"/>
      <c r="I43" s="1080"/>
      <c r="J43" s="1080"/>
      <c r="K43" s="1080"/>
      <c r="L43" s="1080"/>
      <c r="M43" s="1083"/>
    </row>
    <row r="44" spans="1:13" ht="18" customHeight="1">
      <c r="A44" s="1077">
        <v>3928</v>
      </c>
      <c r="B44" s="1080" t="s">
        <v>159</v>
      </c>
      <c r="C44" s="1081">
        <f>SUM('3d.m.'!D17)</f>
        <v>324000</v>
      </c>
      <c r="D44" s="1079">
        <f t="shared" si="0"/>
        <v>324000</v>
      </c>
      <c r="E44" s="1079">
        <v>324000</v>
      </c>
      <c r="F44" s="1082"/>
      <c r="G44" s="1080"/>
      <c r="H44" s="1080"/>
      <c r="I44" s="1080"/>
      <c r="J44" s="1080"/>
      <c r="K44" s="1080"/>
      <c r="L44" s="1080"/>
      <c r="M44" s="1083"/>
    </row>
    <row r="45" spans="1:13" ht="18" customHeight="1">
      <c r="A45" s="1077">
        <v>3929</v>
      </c>
      <c r="B45" s="1080" t="s">
        <v>298</v>
      </c>
      <c r="C45" s="1081">
        <f>SUM('3d.m.'!D23)</f>
        <v>10000</v>
      </c>
      <c r="D45" s="1079">
        <f t="shared" si="0"/>
        <v>10000</v>
      </c>
      <c r="E45" s="1079">
        <v>10000</v>
      </c>
      <c r="F45" s="1082"/>
      <c r="G45" s="1080"/>
      <c r="H45" s="1080"/>
      <c r="I45" s="1080"/>
      <c r="J45" s="1080"/>
      <c r="K45" s="1080"/>
      <c r="L45" s="1080"/>
      <c r="M45" s="1083"/>
    </row>
    <row r="46" spans="1:13" ht="18" customHeight="1">
      <c r="A46" s="1090">
        <v>3932</v>
      </c>
      <c r="B46" s="1097" t="s">
        <v>196</v>
      </c>
      <c r="C46" s="1081">
        <f>SUM('3d.m.'!D27)</f>
        <v>12500</v>
      </c>
      <c r="D46" s="1079">
        <f t="shared" si="0"/>
        <v>12500</v>
      </c>
      <c r="E46" s="1079">
        <v>12500</v>
      </c>
      <c r="F46" s="1082"/>
      <c r="G46" s="1080"/>
      <c r="H46" s="1080"/>
      <c r="I46" s="1080"/>
      <c r="J46" s="1080"/>
      <c r="K46" s="1080"/>
      <c r="L46" s="1080"/>
      <c r="M46" s="1083"/>
    </row>
    <row r="47" spans="1:13" ht="18" customHeight="1">
      <c r="A47" s="1090">
        <v>3934</v>
      </c>
      <c r="B47" s="1097" t="s">
        <v>440</v>
      </c>
      <c r="C47" s="1081">
        <f>SUM('3d.m.'!D28)</f>
        <v>5000</v>
      </c>
      <c r="D47" s="1079">
        <f t="shared" si="0"/>
        <v>5000</v>
      </c>
      <c r="E47" s="1079">
        <v>5000</v>
      </c>
      <c r="F47" s="1082"/>
      <c r="G47" s="1080"/>
      <c r="H47" s="1080"/>
      <c r="I47" s="1080"/>
      <c r="J47" s="1080"/>
      <c r="K47" s="1080"/>
      <c r="L47" s="1080"/>
      <c r="M47" s="1083"/>
    </row>
    <row r="48" spans="1:13" ht="24" customHeight="1">
      <c r="A48" s="1090">
        <v>3941</v>
      </c>
      <c r="B48" s="1102" t="s">
        <v>835</v>
      </c>
      <c r="C48" s="1081">
        <f>SUM('3d.m.'!D31)</f>
        <v>350160</v>
      </c>
      <c r="D48" s="1079">
        <f t="shared" si="0"/>
        <v>350160</v>
      </c>
      <c r="E48" s="1079">
        <v>350160</v>
      </c>
      <c r="F48" s="1082"/>
      <c r="G48" s="1080"/>
      <c r="H48" s="1080"/>
      <c r="I48" s="1080"/>
      <c r="J48" s="1080"/>
      <c r="K48" s="1080"/>
      <c r="L48" s="1080"/>
      <c r="M48" s="1083"/>
    </row>
    <row r="49" spans="1:13" ht="18" customHeight="1">
      <c r="A49" s="1077">
        <v>3942</v>
      </c>
      <c r="B49" s="1103" t="s">
        <v>444</v>
      </c>
      <c r="C49" s="1081">
        <f>SUM('3d.m.'!D32)</f>
        <v>8000</v>
      </c>
      <c r="D49" s="1079">
        <f t="shared" si="0"/>
        <v>8000</v>
      </c>
      <c r="E49" s="1079">
        <v>8000</v>
      </c>
      <c r="F49" s="1082"/>
      <c r="G49" s="1080"/>
      <c r="H49" s="1080"/>
      <c r="I49" s="1080"/>
      <c r="J49" s="1080"/>
      <c r="K49" s="1080"/>
      <c r="L49" s="1080"/>
      <c r="M49" s="1083"/>
    </row>
    <row r="50" spans="1:13" ht="18" customHeight="1">
      <c r="A50" s="1077">
        <v>3943</v>
      </c>
      <c r="B50" s="1080" t="s">
        <v>6</v>
      </c>
      <c r="C50" s="1081">
        <f>SUM('3d.m.'!D33)</f>
        <v>1000</v>
      </c>
      <c r="D50" s="1079">
        <f t="shared" si="0"/>
        <v>1000</v>
      </c>
      <c r="E50" s="1079">
        <v>1000</v>
      </c>
      <c r="F50" s="1082"/>
      <c r="G50" s="1080"/>
      <c r="H50" s="1080"/>
      <c r="I50" s="1080"/>
      <c r="J50" s="1080"/>
      <c r="K50" s="1080"/>
      <c r="L50" s="1080"/>
      <c r="M50" s="1083"/>
    </row>
    <row r="51" spans="1:13" ht="18" customHeight="1">
      <c r="A51" s="1077">
        <v>3944</v>
      </c>
      <c r="B51" s="1080" t="s">
        <v>442</v>
      </c>
      <c r="C51" s="1081">
        <f>SUM('3d.m.'!D37)</f>
        <v>15000</v>
      </c>
      <c r="D51" s="1079">
        <f t="shared" si="0"/>
        <v>15000</v>
      </c>
      <c r="E51" s="1079">
        <v>15000</v>
      </c>
      <c r="F51" s="1082"/>
      <c r="G51" s="1080"/>
      <c r="H51" s="1080"/>
      <c r="I51" s="1080"/>
      <c r="J51" s="1080"/>
      <c r="K51" s="1080"/>
      <c r="L51" s="1080"/>
      <c r="M51" s="1083"/>
    </row>
    <row r="52" spans="1:13" ht="18" customHeight="1">
      <c r="A52" s="1077">
        <v>3945</v>
      </c>
      <c r="B52" s="86" t="s">
        <v>1143</v>
      </c>
      <c r="C52" s="1081">
        <f>SUM('3d.m.'!D38)</f>
        <v>15000</v>
      </c>
      <c r="D52" s="1079">
        <f t="shared" si="0"/>
        <v>15000</v>
      </c>
      <c r="E52" s="1079">
        <v>15000</v>
      </c>
      <c r="F52" s="1082"/>
      <c r="G52" s="1080"/>
      <c r="H52" s="1080"/>
      <c r="I52" s="1080"/>
      <c r="J52" s="1080"/>
      <c r="K52" s="1080"/>
      <c r="L52" s="1080"/>
      <c r="M52" s="1083"/>
    </row>
    <row r="53" spans="1:13" ht="18" customHeight="1">
      <c r="A53" s="1077">
        <v>3962</v>
      </c>
      <c r="B53" s="1080" t="s">
        <v>371</v>
      </c>
      <c r="C53" s="1081">
        <f>SUM('3d.m.'!D42)</f>
        <v>100000</v>
      </c>
      <c r="D53" s="1079">
        <f t="shared" si="0"/>
        <v>100000</v>
      </c>
      <c r="E53" s="1079">
        <v>100000</v>
      </c>
      <c r="F53" s="1082"/>
      <c r="G53" s="1080"/>
      <c r="H53" s="1080"/>
      <c r="I53" s="1080"/>
      <c r="J53" s="1080"/>
      <c r="K53" s="1080"/>
      <c r="L53" s="1080"/>
      <c r="M53" s="1083"/>
    </row>
    <row r="54" spans="1:13" ht="18" customHeight="1">
      <c r="A54" s="1077">
        <v>3972</v>
      </c>
      <c r="B54" s="1080" t="s">
        <v>445</v>
      </c>
      <c r="C54" s="1081">
        <f>SUM('3d.m.'!D44)</f>
        <v>20000</v>
      </c>
      <c r="D54" s="1079">
        <f t="shared" si="0"/>
        <v>20000</v>
      </c>
      <c r="E54" s="1079">
        <v>20000</v>
      </c>
      <c r="F54" s="1082"/>
      <c r="G54" s="1080"/>
      <c r="H54" s="1080"/>
      <c r="I54" s="1080"/>
      <c r="J54" s="1080"/>
      <c r="K54" s="1080"/>
      <c r="L54" s="1080"/>
      <c r="M54" s="1104"/>
    </row>
    <row r="55" spans="1:13" ht="18" customHeight="1">
      <c r="A55" s="1077">
        <v>3988</v>
      </c>
      <c r="B55" s="1105" t="s">
        <v>836</v>
      </c>
      <c r="C55" s="1081">
        <f>SUM('3d.m.'!D47)</f>
        <v>800</v>
      </c>
      <c r="D55" s="1079">
        <f t="shared" si="0"/>
        <v>800</v>
      </c>
      <c r="E55" s="1079">
        <v>800</v>
      </c>
      <c r="F55" s="1082"/>
      <c r="G55" s="1080"/>
      <c r="H55" s="1080"/>
      <c r="I55" s="1080"/>
      <c r="J55" s="1080"/>
      <c r="K55" s="1080"/>
      <c r="L55" s="1080"/>
      <c r="M55" s="1104"/>
    </row>
    <row r="56" spans="1:13" ht="18" customHeight="1">
      <c r="A56" s="1077">
        <v>3989</v>
      </c>
      <c r="B56" s="1105" t="s">
        <v>373</v>
      </c>
      <c r="C56" s="1081">
        <f>SUM('3d.m.'!D48)</f>
        <v>6000</v>
      </c>
      <c r="D56" s="1079">
        <f t="shared" si="0"/>
        <v>6000</v>
      </c>
      <c r="E56" s="1079">
        <v>6000</v>
      </c>
      <c r="F56" s="1082"/>
      <c r="G56" s="1080"/>
      <c r="H56" s="1080"/>
      <c r="I56" s="1080"/>
      <c r="J56" s="1080"/>
      <c r="K56" s="1080"/>
      <c r="L56" s="1080"/>
      <c r="M56" s="1104"/>
    </row>
    <row r="57" spans="1:13" ht="18" customHeight="1">
      <c r="A57" s="1077">
        <v>3990</v>
      </c>
      <c r="B57" s="1106" t="s">
        <v>321</v>
      </c>
      <c r="C57" s="1081">
        <f>SUM('3d.m.'!D49)</f>
        <v>1000</v>
      </c>
      <c r="D57" s="1079">
        <f t="shared" si="0"/>
        <v>1000</v>
      </c>
      <c r="E57" s="1079">
        <v>1000</v>
      </c>
      <c r="F57" s="1082"/>
      <c r="G57" s="1080"/>
      <c r="H57" s="1080"/>
      <c r="I57" s="1080"/>
      <c r="J57" s="1080"/>
      <c r="K57" s="1080"/>
      <c r="L57" s="1080"/>
      <c r="M57" s="1104"/>
    </row>
    <row r="58" spans="1:13" ht="18" customHeight="1">
      <c r="A58" s="1077">
        <v>3991</v>
      </c>
      <c r="B58" s="1106" t="s">
        <v>367</v>
      </c>
      <c r="C58" s="1081">
        <f>SUM('3d.m.'!D50)</f>
        <v>4820</v>
      </c>
      <c r="D58" s="1079">
        <f t="shared" si="0"/>
        <v>4820</v>
      </c>
      <c r="E58" s="1079">
        <v>4820</v>
      </c>
      <c r="F58" s="1082"/>
      <c r="G58" s="1080"/>
      <c r="H58" s="1080"/>
      <c r="I58" s="1080"/>
      <c r="J58" s="1080"/>
      <c r="K58" s="1080"/>
      <c r="L58" s="1080"/>
      <c r="M58" s="1104"/>
    </row>
    <row r="59" spans="1:13" ht="18" customHeight="1">
      <c r="A59" s="1107">
        <v>3992</v>
      </c>
      <c r="B59" s="1106" t="s">
        <v>322</v>
      </c>
      <c r="C59" s="1081">
        <f>SUM('3d.m.'!D51)</f>
        <v>1400</v>
      </c>
      <c r="D59" s="1079">
        <f t="shared" si="0"/>
        <v>1400</v>
      </c>
      <c r="E59" s="1079">
        <v>1400</v>
      </c>
      <c r="F59" s="1082"/>
      <c r="G59" s="1080"/>
      <c r="H59" s="1080"/>
      <c r="I59" s="1080"/>
      <c r="J59" s="1080"/>
      <c r="K59" s="1080"/>
      <c r="L59" s="1080"/>
      <c r="M59" s="1104"/>
    </row>
    <row r="60" spans="1:13" ht="18" customHeight="1">
      <c r="A60" s="1077">
        <v>3993</v>
      </c>
      <c r="B60" s="1106" t="s">
        <v>323</v>
      </c>
      <c r="C60" s="1081">
        <f>SUM('3d.m.'!D52)</f>
        <v>900</v>
      </c>
      <c r="D60" s="1079">
        <f t="shared" si="0"/>
        <v>900</v>
      </c>
      <c r="E60" s="1079">
        <v>900</v>
      </c>
      <c r="F60" s="1082"/>
      <c r="G60" s="1080"/>
      <c r="H60" s="1080"/>
      <c r="I60" s="1080"/>
      <c r="J60" s="1080"/>
      <c r="K60" s="1080"/>
      <c r="L60" s="1080"/>
      <c r="M60" s="1104"/>
    </row>
    <row r="61" spans="1:13" ht="18" customHeight="1">
      <c r="A61" s="1077">
        <v>3994</v>
      </c>
      <c r="B61" s="1106" t="s">
        <v>107</v>
      </c>
      <c r="C61" s="1081">
        <f>SUM('3d.m.'!D53)</f>
        <v>900</v>
      </c>
      <c r="D61" s="1079">
        <f t="shared" si="0"/>
        <v>900</v>
      </c>
      <c r="E61" s="1079">
        <v>900</v>
      </c>
      <c r="F61" s="1082"/>
      <c r="G61" s="1080"/>
      <c r="H61" s="1080"/>
      <c r="I61" s="1080"/>
      <c r="J61" s="1080"/>
      <c r="K61" s="1080"/>
      <c r="L61" s="1080"/>
      <c r="M61" s="1104"/>
    </row>
    <row r="62" spans="1:13" ht="18" customHeight="1">
      <c r="A62" s="1077">
        <v>3995</v>
      </c>
      <c r="B62" s="1106" t="s">
        <v>108</v>
      </c>
      <c r="C62" s="1081">
        <f>SUM('3d.m.'!D54)</f>
        <v>900</v>
      </c>
      <c r="D62" s="1079">
        <f t="shared" si="0"/>
        <v>900</v>
      </c>
      <c r="E62" s="1079">
        <v>900</v>
      </c>
      <c r="F62" s="1082"/>
      <c r="G62" s="1080"/>
      <c r="H62" s="1080"/>
      <c r="I62" s="1080"/>
      <c r="J62" s="1080"/>
      <c r="K62" s="1080"/>
      <c r="L62" s="1080"/>
      <c r="M62" s="1104"/>
    </row>
    <row r="63" spans="1:13" ht="18" customHeight="1">
      <c r="A63" s="1077">
        <v>3997</v>
      </c>
      <c r="B63" s="1106" t="s">
        <v>109</v>
      </c>
      <c r="C63" s="1081">
        <f>SUM('3d.m.'!D55)</f>
        <v>900</v>
      </c>
      <c r="D63" s="1079">
        <f t="shared" si="0"/>
        <v>900</v>
      </c>
      <c r="E63" s="1079">
        <v>900</v>
      </c>
      <c r="F63" s="1082"/>
      <c r="G63" s="1080"/>
      <c r="H63" s="1080"/>
      <c r="I63" s="1080"/>
      <c r="J63" s="1080"/>
      <c r="K63" s="1080"/>
      <c r="L63" s="1080"/>
      <c r="M63" s="1104"/>
    </row>
    <row r="64" spans="1:13" ht="18" customHeight="1">
      <c r="A64" s="1077">
        <v>3998</v>
      </c>
      <c r="B64" s="1106" t="s">
        <v>110</v>
      </c>
      <c r="C64" s="1081">
        <f>SUM('3d.m.'!D56)</f>
        <v>900</v>
      </c>
      <c r="D64" s="1079">
        <f t="shared" si="0"/>
        <v>900</v>
      </c>
      <c r="E64" s="1079">
        <v>900</v>
      </c>
      <c r="F64" s="1082"/>
      <c r="G64" s="1080"/>
      <c r="H64" s="1080"/>
      <c r="I64" s="1080"/>
      <c r="J64" s="1080"/>
      <c r="K64" s="1080"/>
      <c r="L64" s="1080"/>
      <c r="M64" s="1104"/>
    </row>
    <row r="65" spans="1:13" ht="18" customHeight="1">
      <c r="A65" s="1077">
        <v>3999</v>
      </c>
      <c r="B65" s="1106" t="s">
        <v>111</v>
      </c>
      <c r="C65" s="1081">
        <f>SUM('3d.m.'!D57)</f>
        <v>1000</v>
      </c>
      <c r="D65" s="1079">
        <f t="shared" si="0"/>
        <v>1000</v>
      </c>
      <c r="E65" s="1079">
        <v>1000</v>
      </c>
      <c r="F65" s="1082"/>
      <c r="G65" s="1080"/>
      <c r="H65" s="1080"/>
      <c r="I65" s="1080"/>
      <c r="J65" s="1080"/>
      <c r="K65" s="1080"/>
      <c r="L65" s="1080"/>
      <c r="M65" s="1104"/>
    </row>
    <row r="66" spans="1:13" ht="18" customHeight="1">
      <c r="A66" s="1077">
        <v>4132</v>
      </c>
      <c r="B66" s="1080" t="s">
        <v>128</v>
      </c>
      <c r="C66" s="1081">
        <f>SUM('4.mell.'!D27)</f>
        <v>40000</v>
      </c>
      <c r="D66" s="1079">
        <f t="shared" si="0"/>
        <v>40000</v>
      </c>
      <c r="E66" s="1079">
        <v>25000</v>
      </c>
      <c r="F66" s="1082"/>
      <c r="G66" s="1080"/>
      <c r="H66" s="1080"/>
      <c r="I66" s="1080"/>
      <c r="J66" s="1080"/>
      <c r="K66" s="1080"/>
      <c r="L66" s="1080"/>
      <c r="M66" s="1108">
        <v>15000</v>
      </c>
    </row>
    <row r="67" spans="1:13" ht="18" customHeight="1">
      <c r="A67" s="1077">
        <v>4120</v>
      </c>
      <c r="B67" s="1212" t="s">
        <v>1142</v>
      </c>
      <c r="C67" s="1081">
        <f>SUM('4.mell.'!D20)</f>
        <v>750000</v>
      </c>
      <c r="D67" s="1079">
        <f t="shared" si="0"/>
        <v>750000</v>
      </c>
      <c r="E67" s="1079"/>
      <c r="F67" s="1082"/>
      <c r="G67" s="1080"/>
      <c r="H67" s="1080">
        <v>250000</v>
      </c>
      <c r="I67" s="1080"/>
      <c r="J67" s="1080"/>
      <c r="K67" s="1080">
        <v>500000</v>
      </c>
      <c r="L67" s="1080"/>
      <c r="M67" s="1108"/>
    </row>
    <row r="68" spans="1:13" ht="18" customHeight="1">
      <c r="A68" s="1077">
        <v>5024</v>
      </c>
      <c r="B68" s="1109" t="s">
        <v>432</v>
      </c>
      <c r="C68" s="1081">
        <f>SUM('5.mell. '!D16)</f>
        <v>712595</v>
      </c>
      <c r="D68" s="1079">
        <f t="shared" si="0"/>
        <v>712595</v>
      </c>
      <c r="E68" s="1079"/>
      <c r="F68" s="1082"/>
      <c r="G68" s="1080"/>
      <c r="H68" s="1080"/>
      <c r="I68" s="1080"/>
      <c r="J68" s="1080"/>
      <c r="K68" s="1080">
        <v>712595</v>
      </c>
      <c r="L68" s="1080"/>
      <c r="M68" s="1104"/>
    </row>
    <row r="69" spans="1:13" ht="18" customHeight="1">
      <c r="A69" s="1077">
        <v>5027</v>
      </c>
      <c r="B69" s="1109" t="s">
        <v>1106</v>
      </c>
      <c r="C69" s="1081">
        <f>SUM('5.mell. '!D18)</f>
        <v>17000</v>
      </c>
      <c r="D69" s="1079">
        <f t="shared" si="0"/>
        <v>17000</v>
      </c>
      <c r="E69" s="1079"/>
      <c r="F69" s="1082">
        <v>17000</v>
      </c>
      <c r="G69" s="1080"/>
      <c r="H69" s="1080"/>
      <c r="I69" s="1080"/>
      <c r="J69" s="1080"/>
      <c r="K69" s="1080"/>
      <c r="L69" s="1080"/>
      <c r="M69" s="1104"/>
    </row>
    <row r="70" spans="1:13" ht="18" customHeight="1">
      <c r="A70" s="1077">
        <v>5035</v>
      </c>
      <c r="B70" s="1109" t="s">
        <v>1105</v>
      </c>
      <c r="C70" s="1081">
        <f>SUM('5.mell. '!D25)</f>
        <v>547516</v>
      </c>
      <c r="D70" s="1079">
        <f t="shared" si="0"/>
        <v>547516</v>
      </c>
      <c r="E70" s="1079"/>
      <c r="F70" s="1082"/>
      <c r="G70" s="1080"/>
      <c r="H70" s="1080">
        <v>150000</v>
      </c>
      <c r="I70" s="1080"/>
      <c r="J70" s="1080"/>
      <c r="K70" s="1080">
        <v>397516</v>
      </c>
      <c r="L70" s="1080"/>
      <c r="M70" s="1104"/>
    </row>
    <row r="71" spans="1:13" ht="18" customHeight="1">
      <c r="A71" s="1077">
        <v>5038</v>
      </c>
      <c r="B71" s="1169" t="s">
        <v>546</v>
      </c>
      <c r="C71" s="1081">
        <f>SUM('5.mell. '!D28)</f>
        <v>33560</v>
      </c>
      <c r="D71" s="1079">
        <f t="shared" si="0"/>
        <v>33560</v>
      </c>
      <c r="E71" s="1079">
        <v>33560</v>
      </c>
      <c r="F71" s="1082"/>
      <c r="G71" s="1080"/>
      <c r="H71" s="1080"/>
      <c r="I71" s="1080"/>
      <c r="J71" s="1080"/>
      <c r="K71" s="1080"/>
      <c r="L71" s="1080"/>
      <c r="M71" s="1104"/>
    </row>
    <row r="72" spans="1:13" ht="18" customHeight="1">
      <c r="A72" s="1077">
        <v>5049</v>
      </c>
      <c r="B72" s="1109" t="s">
        <v>1107</v>
      </c>
      <c r="C72" s="1081">
        <f>SUM('5.mell. '!D30)</f>
        <v>41902</v>
      </c>
      <c r="D72" s="1079">
        <f t="shared" si="0"/>
        <v>41902</v>
      </c>
      <c r="E72" s="1079">
        <v>41902</v>
      </c>
      <c r="F72" s="1082"/>
      <c r="G72" s="1080"/>
      <c r="H72" s="1080"/>
      <c r="I72" s="1080"/>
      <c r="J72" s="1080"/>
      <c r="K72" s="1080"/>
      <c r="L72" s="1080"/>
      <c r="M72" s="1104"/>
    </row>
    <row r="73" spans="1:13" ht="18" customHeight="1">
      <c r="A73" s="1077">
        <v>5062</v>
      </c>
      <c r="B73" s="1078" t="s">
        <v>837</v>
      </c>
      <c r="C73" s="1081">
        <f>SUM('5.mell. '!D33)</f>
        <v>7680</v>
      </c>
      <c r="D73" s="1079">
        <f t="shared" si="0"/>
        <v>7680</v>
      </c>
      <c r="E73" s="1079"/>
      <c r="F73" s="1082"/>
      <c r="G73" s="1080"/>
      <c r="H73" s="1080"/>
      <c r="I73" s="1080"/>
      <c r="J73" s="1080"/>
      <c r="K73" s="1080">
        <v>7680</v>
      </c>
      <c r="L73" s="1080"/>
      <c r="M73" s="1104"/>
    </row>
    <row r="74" spans="1:13" ht="18" customHeight="1">
      <c r="A74" s="1077">
        <v>6121</v>
      </c>
      <c r="B74" s="1110" t="s">
        <v>838</v>
      </c>
      <c r="C74" s="1081">
        <f>SUM('6.mell. '!D15)</f>
        <v>21000</v>
      </c>
      <c r="D74" s="1079">
        <f t="shared" si="0"/>
        <v>21000</v>
      </c>
      <c r="E74" s="1079"/>
      <c r="F74" s="1082">
        <v>21000</v>
      </c>
      <c r="G74" s="1080"/>
      <c r="H74" s="1080"/>
      <c r="I74" s="1080"/>
      <c r="J74" s="1080"/>
      <c r="K74" s="1080"/>
      <c r="L74" s="1080"/>
      <c r="M74" s="1104"/>
    </row>
    <row r="75" spans="1:13" ht="18" customHeight="1">
      <c r="A75" s="1077">
        <v>6127</v>
      </c>
      <c r="B75" s="852" t="s">
        <v>1125</v>
      </c>
      <c r="C75" s="1081">
        <f>SUM('6.mell. '!D16)</f>
        <v>170000</v>
      </c>
      <c r="D75" s="1079">
        <f t="shared" si="0"/>
        <v>170000</v>
      </c>
      <c r="E75" s="1079"/>
      <c r="F75" s="1082"/>
      <c r="G75" s="1080"/>
      <c r="H75" s="1080">
        <v>170000</v>
      </c>
      <c r="I75" s="1080"/>
      <c r="J75" s="1080"/>
      <c r="K75" s="1080"/>
      <c r="L75" s="1080"/>
      <c r="M75" s="1104"/>
    </row>
    <row r="76" spans="1:14" ht="21" customHeight="1">
      <c r="A76" s="1042"/>
      <c r="B76" s="1111" t="s">
        <v>157</v>
      </c>
      <c r="C76" s="1064">
        <f>SUM(C7:C75)</f>
        <v>4148653</v>
      </c>
      <c r="D76" s="1064">
        <f aca="true" t="shared" si="1" ref="D76:I76">SUM(D7:D75)</f>
        <v>4148653</v>
      </c>
      <c r="E76" s="1064">
        <f t="shared" si="1"/>
        <v>1818642</v>
      </c>
      <c r="F76" s="1064">
        <f t="shared" si="1"/>
        <v>127220</v>
      </c>
      <c r="G76" s="1064">
        <f t="shared" si="1"/>
        <v>0</v>
      </c>
      <c r="H76" s="1064">
        <f t="shared" si="1"/>
        <v>570000</v>
      </c>
      <c r="I76" s="1064">
        <f t="shared" si="1"/>
        <v>0</v>
      </c>
      <c r="J76" s="1112">
        <f>SUM(J7:J74)</f>
        <v>0</v>
      </c>
      <c r="K76" s="1112">
        <f>SUM(K7:K74)</f>
        <v>1617791</v>
      </c>
      <c r="L76" s="1112">
        <f>SUM(L7:L74)</f>
        <v>0</v>
      </c>
      <c r="M76" s="1112">
        <f>SUM(M7:M74)</f>
        <v>15000</v>
      </c>
      <c r="N76" s="1070"/>
    </row>
    <row r="78" spans="3:11" ht="12.75">
      <c r="C78" s="1070"/>
      <c r="K78" s="1070"/>
    </row>
  </sheetData>
  <sheetProtection/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3937007874015748" bottom="0.1968503937007874" header="0.31496062992125984" footer="0"/>
  <pageSetup firstPageNumber="58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3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F25" sqref="F25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437" t="s">
        <v>839</v>
      </c>
      <c r="C3" s="1437"/>
      <c r="D3" s="1437"/>
      <c r="E3" s="1437"/>
      <c r="F3" s="1437"/>
      <c r="G3" s="1437"/>
    </row>
    <row r="4" spans="2:7" ht="18.75" customHeight="1">
      <c r="B4" s="1438" t="s">
        <v>840</v>
      </c>
      <c r="C4" s="1438"/>
      <c r="D4" s="1438"/>
      <c r="E4" s="1438"/>
      <c r="F4" s="1438"/>
      <c r="G4" s="1438"/>
    </row>
    <row r="5" spans="2:6" ht="18.75">
      <c r="B5" s="1439" t="s">
        <v>1102</v>
      </c>
      <c r="C5" s="1439"/>
      <c r="D5" s="1439"/>
      <c r="E5" s="1439"/>
      <c r="F5" s="1439"/>
    </row>
    <row r="6" spans="2:6" ht="18.75">
      <c r="B6" s="1113"/>
      <c r="C6" s="1113"/>
      <c r="D6" s="1113"/>
      <c r="E6" s="1113"/>
      <c r="F6" s="1113"/>
    </row>
    <row r="7" ht="12.75">
      <c r="G7" s="1114" t="s">
        <v>381</v>
      </c>
    </row>
    <row r="8" spans="2:7" ht="132.75" customHeight="1">
      <c r="B8" s="1115" t="s">
        <v>841</v>
      </c>
      <c r="C8" s="1074" t="s">
        <v>1108</v>
      </c>
      <c r="D8" s="1116" t="s">
        <v>823</v>
      </c>
      <c r="E8" s="1115" t="s">
        <v>842</v>
      </c>
      <c r="F8" s="1115" t="s">
        <v>843</v>
      </c>
      <c r="G8" s="1074" t="s">
        <v>844</v>
      </c>
    </row>
    <row r="9" spans="2:7" ht="14.25">
      <c r="B9" s="1115" t="s">
        <v>291</v>
      </c>
      <c r="C9" s="1076"/>
      <c r="D9" s="1117"/>
      <c r="E9" s="1115"/>
      <c r="F9" s="1115"/>
      <c r="G9" s="1074"/>
    </row>
    <row r="10" spans="2:7" ht="23.25" customHeight="1">
      <c r="B10" s="1118" t="s">
        <v>1113</v>
      </c>
      <c r="C10" s="1119">
        <v>215615</v>
      </c>
      <c r="D10" s="1120">
        <f>SUM(E10:G10)</f>
        <v>215615</v>
      </c>
      <c r="E10" s="1121"/>
      <c r="F10" s="1121"/>
      <c r="G10" s="1087">
        <v>215615</v>
      </c>
    </row>
    <row r="11" spans="2:7" ht="18" customHeight="1">
      <c r="B11" s="1121"/>
      <c r="C11" s="1121"/>
      <c r="D11" s="1121"/>
      <c r="E11" s="1121"/>
      <c r="F11" s="1121"/>
      <c r="G11" s="1121"/>
    </row>
    <row r="12" spans="2:7" ht="23.25" customHeight="1">
      <c r="B12" s="1122" t="s">
        <v>157</v>
      </c>
      <c r="C12" s="1123">
        <f>SUM(C10:C11)</f>
        <v>215615</v>
      </c>
      <c r="D12" s="1123">
        <f>SUM(D10:D11)</f>
        <v>215615</v>
      </c>
      <c r="E12" s="1123">
        <f>SUM(E10:E11)</f>
        <v>0</v>
      </c>
      <c r="F12" s="1122"/>
      <c r="G12" s="1124">
        <f>SUM(G10:G11)</f>
        <v>215615</v>
      </c>
    </row>
    <row r="14" ht="12.75">
      <c r="D14" s="60"/>
    </row>
  </sheetData>
  <sheetProtection/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G32" sqref="G32:G33"/>
    </sheetView>
  </sheetViews>
  <sheetFormatPr defaultColWidth="9.00390625" defaultRowHeight="12.75"/>
  <cols>
    <col min="1" max="1" width="9.125" style="1125" customWidth="1"/>
    <col min="2" max="2" width="22.125" style="1125" customWidth="1"/>
    <col min="3" max="3" width="9.875" style="1125" customWidth="1"/>
    <col min="4" max="4" width="10.00390625" style="1125" customWidth="1"/>
    <col min="5" max="5" width="9.25390625" style="1125" customWidth="1"/>
    <col min="6" max="7" width="8.875" style="1125" customWidth="1"/>
    <col min="8" max="8" width="9.625" style="1125" customWidth="1"/>
    <col min="9" max="9" width="9.875" style="1125" customWidth="1"/>
    <col min="10" max="11" width="10.00390625" style="1125" customWidth="1"/>
    <col min="12" max="12" width="10.125" style="1125" customWidth="1"/>
    <col min="13" max="13" width="10.875" style="1125" customWidth="1"/>
    <col min="14" max="14" width="9.875" style="1125" customWidth="1"/>
    <col min="15" max="15" width="10.125" style="1125" customWidth="1"/>
    <col min="16" max="16384" width="9.125" style="1125" customWidth="1"/>
  </cols>
  <sheetData>
    <row r="1" spans="1:15" ht="12.75">
      <c r="A1" s="1440" t="s">
        <v>845</v>
      </c>
      <c r="B1" s="1441"/>
      <c r="C1" s="1441"/>
      <c r="D1" s="1441"/>
      <c r="E1" s="1441"/>
      <c r="F1" s="1441"/>
      <c r="G1" s="1441"/>
      <c r="H1" s="1441"/>
      <c r="I1" s="1441"/>
      <c r="J1" s="1441"/>
      <c r="K1" s="1441"/>
      <c r="L1" s="1441"/>
      <c r="M1" s="1441"/>
      <c r="N1" s="1441"/>
      <c r="O1" s="1441"/>
    </row>
    <row r="2" spans="1:15" ht="12.75">
      <c r="A2" s="1442" t="s">
        <v>1114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</row>
    <row r="3" spans="1:15" ht="13.5" thickBot="1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7" t="s">
        <v>190</v>
      </c>
    </row>
    <row r="4" spans="1:15" ht="15" customHeight="1" thickBot="1">
      <c r="A4" s="1443" t="s">
        <v>170</v>
      </c>
      <c r="B4" s="1444"/>
      <c r="C4" s="1128" t="s">
        <v>846</v>
      </c>
      <c r="D4" s="1128" t="s">
        <v>847</v>
      </c>
      <c r="E4" s="1128" t="s">
        <v>848</v>
      </c>
      <c r="F4" s="1128" t="s">
        <v>849</v>
      </c>
      <c r="G4" s="1128" t="s">
        <v>850</v>
      </c>
      <c r="H4" s="1128" t="s">
        <v>851</v>
      </c>
      <c r="I4" s="1128" t="s">
        <v>852</v>
      </c>
      <c r="J4" s="1128" t="s">
        <v>853</v>
      </c>
      <c r="K4" s="1128" t="s">
        <v>854</v>
      </c>
      <c r="L4" s="1128" t="s">
        <v>855</v>
      </c>
      <c r="M4" s="1128" t="s">
        <v>856</v>
      </c>
      <c r="N4" s="1128" t="s">
        <v>857</v>
      </c>
      <c r="O4" s="1128" t="s">
        <v>185</v>
      </c>
    </row>
    <row r="5" spans="1:15" ht="15" customHeight="1" thickBot="1">
      <c r="A5" s="1129" t="s">
        <v>184</v>
      </c>
      <c r="B5" s="1130"/>
      <c r="C5" s="1131"/>
      <c r="D5" s="1131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3"/>
    </row>
    <row r="6" spans="1:15" ht="15" customHeight="1">
      <c r="A6" s="1445" t="s">
        <v>858</v>
      </c>
      <c r="B6" s="1446"/>
      <c r="C6" s="1449">
        <v>187221</v>
      </c>
      <c r="D6" s="1449">
        <v>153669</v>
      </c>
      <c r="E6" s="1449">
        <v>157073</v>
      </c>
      <c r="F6" s="1449">
        <v>160521</v>
      </c>
      <c r="G6" s="1449">
        <v>146233</v>
      </c>
      <c r="H6" s="1449">
        <v>146787</v>
      </c>
      <c r="I6" s="1449">
        <v>139509</v>
      </c>
      <c r="J6" s="1449">
        <v>141503</v>
      </c>
      <c r="K6" s="1449">
        <v>163083</v>
      </c>
      <c r="L6" s="1449">
        <v>148691</v>
      </c>
      <c r="M6" s="1449">
        <v>149737</v>
      </c>
      <c r="N6" s="1449">
        <v>131338</v>
      </c>
      <c r="O6" s="1451">
        <f>SUM(C6:N7)</f>
        <v>1825365</v>
      </c>
    </row>
    <row r="7" spans="1:15" ht="13.5" customHeight="1">
      <c r="A7" s="1447"/>
      <c r="B7" s="1448"/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2"/>
    </row>
    <row r="8" spans="1:15" ht="12" customHeight="1">
      <c r="A8" s="1453" t="s">
        <v>859</v>
      </c>
      <c r="B8" s="1454"/>
      <c r="C8" s="1455">
        <v>92837</v>
      </c>
      <c r="D8" s="1455">
        <v>128272</v>
      </c>
      <c r="E8" s="1455">
        <v>1680893</v>
      </c>
      <c r="F8" s="1455">
        <v>1755242</v>
      </c>
      <c r="G8" s="1455">
        <v>206862</v>
      </c>
      <c r="H8" s="1455">
        <v>258922</v>
      </c>
      <c r="I8" s="1455">
        <v>122349</v>
      </c>
      <c r="J8" s="1455">
        <v>190339</v>
      </c>
      <c r="K8" s="1455">
        <v>1813835</v>
      </c>
      <c r="L8" s="1455">
        <v>2025182</v>
      </c>
      <c r="M8" s="1455">
        <v>239939</v>
      </c>
      <c r="N8" s="1455">
        <v>882740</v>
      </c>
      <c r="O8" s="1456">
        <f>SUM(C8:N8)</f>
        <v>9397412</v>
      </c>
    </row>
    <row r="9" spans="1:15" ht="15.75" customHeight="1">
      <c r="A9" s="1447"/>
      <c r="B9" s="1448"/>
      <c r="C9" s="1450"/>
      <c r="D9" s="1450"/>
      <c r="E9" s="1450"/>
      <c r="F9" s="1450"/>
      <c r="G9" s="1450"/>
      <c r="H9" s="1450"/>
      <c r="I9" s="1450"/>
      <c r="J9" s="1450"/>
      <c r="K9" s="1450"/>
      <c r="L9" s="1450"/>
      <c r="M9" s="1450"/>
      <c r="N9" s="1450"/>
      <c r="O9" s="1452"/>
    </row>
    <row r="10" spans="1:15" ht="17.25" customHeight="1">
      <c r="A10" s="1453" t="s">
        <v>860</v>
      </c>
      <c r="B10" s="1457"/>
      <c r="C10" s="1455">
        <v>205672</v>
      </c>
      <c r="D10" s="1455">
        <v>206761</v>
      </c>
      <c r="E10" s="1455">
        <v>217809</v>
      </c>
      <c r="F10" s="1455">
        <v>240232</v>
      </c>
      <c r="G10" s="1455">
        <v>304431</v>
      </c>
      <c r="H10" s="1455">
        <v>244543</v>
      </c>
      <c r="I10" s="1455">
        <v>247208</v>
      </c>
      <c r="J10" s="1455">
        <v>232610</v>
      </c>
      <c r="K10" s="1455">
        <v>203161</v>
      </c>
      <c r="L10" s="1455">
        <v>306082</v>
      </c>
      <c r="M10" s="1455">
        <v>242616</v>
      </c>
      <c r="N10" s="1455">
        <v>271911</v>
      </c>
      <c r="O10" s="1456">
        <f>SUM(C10:N10)</f>
        <v>2923036</v>
      </c>
    </row>
    <row r="11" spans="1:15" ht="22.5" customHeight="1">
      <c r="A11" s="1458"/>
      <c r="B11" s="1459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2"/>
    </row>
    <row r="12" spans="1:15" ht="20.25" customHeight="1">
      <c r="A12" s="1453" t="s">
        <v>861</v>
      </c>
      <c r="B12" s="1457"/>
      <c r="C12" s="1455"/>
      <c r="D12" s="1455"/>
      <c r="E12" s="1455"/>
      <c r="F12" s="1455">
        <v>170000</v>
      </c>
      <c r="G12" s="1455"/>
      <c r="H12" s="1455"/>
      <c r="I12" s="1455"/>
      <c r="J12" s="1455"/>
      <c r="K12" s="1455"/>
      <c r="L12" s="1455">
        <v>150000</v>
      </c>
      <c r="M12" s="1455"/>
      <c r="N12" s="1455">
        <v>250000</v>
      </c>
      <c r="O12" s="1456">
        <f>SUM(C12:N12)</f>
        <v>570000</v>
      </c>
    </row>
    <row r="13" spans="1:15" ht="15" customHeight="1">
      <c r="A13" s="1458"/>
      <c r="B13" s="1459"/>
      <c r="C13" s="1450"/>
      <c r="D13" s="1450"/>
      <c r="E13" s="1450"/>
      <c r="F13" s="1450"/>
      <c r="G13" s="1450"/>
      <c r="H13" s="1450"/>
      <c r="I13" s="1450"/>
      <c r="J13" s="1450"/>
      <c r="K13" s="1450"/>
      <c r="L13" s="1450"/>
      <c r="M13" s="1450"/>
      <c r="N13" s="1450"/>
      <c r="O13" s="1452"/>
    </row>
    <row r="14" spans="1:15" ht="14.25" customHeight="1">
      <c r="A14" s="1460" t="s">
        <v>862</v>
      </c>
      <c r="B14" s="1457"/>
      <c r="C14" s="1455"/>
      <c r="D14" s="1455">
        <v>1975000</v>
      </c>
      <c r="E14" s="1455"/>
      <c r="F14" s="1455"/>
      <c r="G14" s="1455"/>
      <c r="H14" s="1455"/>
      <c r="I14" s="1455"/>
      <c r="J14" s="1455"/>
      <c r="K14" s="1455"/>
      <c r="L14" s="1455"/>
      <c r="M14" s="1455"/>
      <c r="N14" s="1455"/>
      <c r="O14" s="1456">
        <f>SUM(C14:N14)</f>
        <v>1975000</v>
      </c>
    </row>
    <row r="15" spans="1:15" ht="14.25" customHeight="1">
      <c r="A15" s="1458"/>
      <c r="B15" s="1459"/>
      <c r="C15" s="1450"/>
      <c r="D15" s="1450"/>
      <c r="E15" s="1450"/>
      <c r="F15" s="1450"/>
      <c r="G15" s="1450"/>
      <c r="H15" s="1450"/>
      <c r="I15" s="1450"/>
      <c r="J15" s="1450"/>
      <c r="K15" s="1450"/>
      <c r="L15" s="1450"/>
      <c r="M15" s="1450"/>
      <c r="N15" s="1450"/>
      <c r="O15" s="1452"/>
    </row>
    <row r="16" spans="1:15" ht="12" customHeight="1">
      <c r="A16" s="1460" t="s">
        <v>863</v>
      </c>
      <c r="B16" s="1457"/>
      <c r="C16" s="1455">
        <v>1916</v>
      </c>
      <c r="D16" s="1455">
        <v>1916</v>
      </c>
      <c r="E16" s="1455">
        <v>1916</v>
      </c>
      <c r="F16" s="1455">
        <v>1916</v>
      </c>
      <c r="G16" s="1455">
        <v>1916</v>
      </c>
      <c r="H16" s="1455">
        <v>1916</v>
      </c>
      <c r="I16" s="1455">
        <v>1916</v>
      </c>
      <c r="J16" s="1455">
        <v>1916</v>
      </c>
      <c r="K16" s="1455">
        <v>1916</v>
      </c>
      <c r="L16" s="1455">
        <v>1916</v>
      </c>
      <c r="M16" s="1455">
        <v>1916</v>
      </c>
      <c r="N16" s="1455">
        <v>1924</v>
      </c>
      <c r="O16" s="1456">
        <f>SUM(C16:N16)</f>
        <v>23000</v>
      </c>
    </row>
    <row r="17" spans="1:15" ht="17.25" customHeight="1">
      <c r="A17" s="1458"/>
      <c r="B17" s="1459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52"/>
    </row>
    <row r="18" spans="1:15" ht="14.25" customHeight="1">
      <c r="A18" s="1460" t="s">
        <v>864</v>
      </c>
      <c r="B18" s="1457"/>
      <c r="C18" s="1455"/>
      <c r="D18" s="1455">
        <v>61606</v>
      </c>
      <c r="E18" s="1455"/>
      <c r="F18" s="1455"/>
      <c r="G18" s="1455"/>
      <c r="H18" s="1455">
        <v>2950669</v>
      </c>
      <c r="I18" s="1455"/>
      <c r="J18" s="1455"/>
      <c r="K18" s="1455"/>
      <c r="L18" s="1455"/>
      <c r="M18" s="1455"/>
      <c r="N18" s="1455"/>
      <c r="O18" s="1456">
        <f>SUM(C18:N18)</f>
        <v>3012275</v>
      </c>
    </row>
    <row r="19" spans="1:15" ht="14.25" customHeight="1" thickBot="1">
      <c r="A19" s="1461"/>
      <c r="B19" s="1462"/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4"/>
    </row>
    <row r="20" spans="1:15" ht="18" customHeight="1" thickBot="1">
      <c r="A20" s="1134" t="s">
        <v>865</v>
      </c>
      <c r="B20" s="1135"/>
      <c r="C20" s="1136">
        <f aca="true" t="shared" si="0" ref="C20:O20">SUM(C6:C19)</f>
        <v>487646</v>
      </c>
      <c r="D20" s="1136">
        <f t="shared" si="0"/>
        <v>2527224</v>
      </c>
      <c r="E20" s="1136">
        <f t="shared" si="0"/>
        <v>2057691</v>
      </c>
      <c r="F20" s="1136">
        <f t="shared" si="0"/>
        <v>2327911</v>
      </c>
      <c r="G20" s="1136">
        <f t="shared" si="0"/>
        <v>659442</v>
      </c>
      <c r="H20" s="1136">
        <f t="shared" si="0"/>
        <v>3602837</v>
      </c>
      <c r="I20" s="1136">
        <f t="shared" si="0"/>
        <v>510982</v>
      </c>
      <c r="J20" s="1136">
        <f t="shared" si="0"/>
        <v>566368</v>
      </c>
      <c r="K20" s="1136">
        <f t="shared" si="0"/>
        <v>2181995</v>
      </c>
      <c r="L20" s="1136">
        <f t="shared" si="0"/>
        <v>2631871</v>
      </c>
      <c r="M20" s="1136">
        <f t="shared" si="0"/>
        <v>634208</v>
      </c>
      <c r="N20" s="1136">
        <f t="shared" si="0"/>
        <v>1537913</v>
      </c>
      <c r="O20" s="1137">
        <f t="shared" si="0"/>
        <v>19726088</v>
      </c>
    </row>
    <row r="21" spans="1:15" ht="15" customHeight="1" thickBot="1">
      <c r="A21" s="1138" t="s">
        <v>312</v>
      </c>
      <c r="B21" s="1131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40"/>
    </row>
    <row r="22" spans="1:15" ht="12" customHeight="1">
      <c r="A22" s="1465" t="s">
        <v>866</v>
      </c>
      <c r="B22" s="1466"/>
      <c r="C22" s="1449">
        <v>361426</v>
      </c>
      <c r="D22" s="1449">
        <v>361426</v>
      </c>
      <c r="E22" s="1449">
        <v>451926</v>
      </c>
      <c r="F22" s="1449">
        <v>361426</v>
      </c>
      <c r="G22" s="1449">
        <v>361426</v>
      </c>
      <c r="H22" s="1449">
        <v>388048</v>
      </c>
      <c r="I22" s="1449">
        <v>361426</v>
      </c>
      <c r="J22" s="1449">
        <v>361426</v>
      </c>
      <c r="K22" s="1449">
        <v>361426</v>
      </c>
      <c r="L22" s="1449">
        <v>361426</v>
      </c>
      <c r="M22" s="1449">
        <v>361426</v>
      </c>
      <c r="N22" s="1449">
        <v>359926</v>
      </c>
      <c r="O22" s="1456">
        <f>SUM(C22:N23)</f>
        <v>4452734</v>
      </c>
    </row>
    <row r="23" spans="1:15" ht="12.75" customHeight="1">
      <c r="A23" s="1458"/>
      <c r="B23" s="1459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52"/>
    </row>
    <row r="24" spans="1:15" ht="15" customHeight="1">
      <c r="A24" s="1460" t="s">
        <v>867</v>
      </c>
      <c r="B24" s="1457"/>
      <c r="C24" s="1455">
        <v>78220</v>
      </c>
      <c r="D24" s="1455">
        <v>78220</v>
      </c>
      <c r="E24" s="1455">
        <v>78220</v>
      </c>
      <c r="F24" s="1455">
        <v>102220</v>
      </c>
      <c r="G24" s="1455">
        <v>78220</v>
      </c>
      <c r="H24" s="1455">
        <v>83598</v>
      </c>
      <c r="I24" s="1455">
        <v>78220</v>
      </c>
      <c r="J24" s="1455">
        <v>78220</v>
      </c>
      <c r="K24" s="1455">
        <v>78220</v>
      </c>
      <c r="L24" s="1455">
        <v>78220</v>
      </c>
      <c r="M24" s="1455">
        <v>78220</v>
      </c>
      <c r="N24" s="1455">
        <v>78217</v>
      </c>
      <c r="O24" s="1456">
        <f>SUM(C24:N25)</f>
        <v>968015</v>
      </c>
    </row>
    <row r="25" spans="1:15" ht="14.25" customHeight="1">
      <c r="A25" s="1458"/>
      <c r="B25" s="1459"/>
      <c r="C25" s="1468"/>
      <c r="D25" s="1468"/>
      <c r="E25" s="1468"/>
      <c r="F25" s="1468"/>
      <c r="G25" s="1468"/>
      <c r="H25" s="1468"/>
      <c r="I25" s="1468"/>
      <c r="J25" s="1468"/>
      <c r="K25" s="1468"/>
      <c r="L25" s="1468"/>
      <c r="M25" s="1468"/>
      <c r="N25" s="1468"/>
      <c r="O25" s="1452"/>
    </row>
    <row r="26" spans="1:15" ht="12" customHeight="1">
      <c r="A26" s="1460" t="s">
        <v>868</v>
      </c>
      <c r="B26" s="1457"/>
      <c r="C26" s="1455">
        <v>560000</v>
      </c>
      <c r="D26" s="1455">
        <v>560000</v>
      </c>
      <c r="E26" s="1455">
        <v>560000</v>
      </c>
      <c r="F26" s="1455">
        <v>560000</v>
      </c>
      <c r="G26" s="1455">
        <v>434820</v>
      </c>
      <c r="H26" s="1455">
        <v>510612</v>
      </c>
      <c r="I26" s="1455">
        <v>434820</v>
      </c>
      <c r="J26" s="1455">
        <v>434820</v>
      </c>
      <c r="K26" s="1455">
        <v>447419</v>
      </c>
      <c r="L26" s="1455">
        <v>560000</v>
      </c>
      <c r="M26" s="1455">
        <v>560000</v>
      </c>
      <c r="N26" s="1455">
        <v>560006</v>
      </c>
      <c r="O26" s="1456">
        <f>SUM(C26:N27)</f>
        <v>6182497</v>
      </c>
    </row>
    <row r="27" spans="1:15" ht="15" customHeight="1">
      <c r="A27" s="1458"/>
      <c r="B27" s="1459"/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52"/>
    </row>
    <row r="28" spans="1:15" ht="12" customHeight="1">
      <c r="A28" s="1460" t="s">
        <v>869</v>
      </c>
      <c r="B28" s="1457"/>
      <c r="C28" s="1455">
        <v>18515</v>
      </c>
      <c r="D28" s="1455">
        <v>18515</v>
      </c>
      <c r="E28" s="1455">
        <v>22865</v>
      </c>
      <c r="F28" s="1455">
        <v>18515</v>
      </c>
      <c r="G28" s="1455">
        <v>18515</v>
      </c>
      <c r="H28" s="1455">
        <v>18515</v>
      </c>
      <c r="I28" s="1455">
        <v>18515</v>
      </c>
      <c r="J28" s="1455">
        <v>18515</v>
      </c>
      <c r="K28" s="1455">
        <v>18515</v>
      </c>
      <c r="L28" s="1455">
        <v>18515</v>
      </c>
      <c r="M28" s="1455">
        <v>18515</v>
      </c>
      <c r="N28" s="1455">
        <v>18535</v>
      </c>
      <c r="O28" s="1456">
        <f>SUM(C28:N29)</f>
        <v>226550</v>
      </c>
    </row>
    <row r="29" spans="1:15" ht="15.75" customHeight="1">
      <c r="A29" s="1458"/>
      <c r="B29" s="1459"/>
      <c r="C29" s="1468"/>
      <c r="D29" s="1468"/>
      <c r="E29" s="1468"/>
      <c r="F29" s="1468"/>
      <c r="G29" s="1468"/>
      <c r="H29" s="1468"/>
      <c r="I29" s="1468"/>
      <c r="J29" s="1468"/>
      <c r="K29" s="1468"/>
      <c r="L29" s="1468"/>
      <c r="M29" s="1468"/>
      <c r="N29" s="1468"/>
      <c r="O29" s="1452"/>
    </row>
    <row r="30" spans="1:15" ht="12" customHeight="1">
      <c r="A30" s="1460" t="s">
        <v>870</v>
      </c>
      <c r="B30" s="1457"/>
      <c r="C30" s="1455">
        <v>140370</v>
      </c>
      <c r="D30" s="1455">
        <v>110005</v>
      </c>
      <c r="E30" s="1455">
        <v>140370</v>
      </c>
      <c r="F30" s="1455">
        <v>140370</v>
      </c>
      <c r="G30" s="1455">
        <v>310370</v>
      </c>
      <c r="H30" s="1455">
        <v>140370</v>
      </c>
      <c r="I30" s="1455">
        <v>128768</v>
      </c>
      <c r="J30" s="1455">
        <v>140370</v>
      </c>
      <c r="K30" s="1455">
        <v>140370</v>
      </c>
      <c r="L30" s="1455">
        <v>140370</v>
      </c>
      <c r="M30" s="1455">
        <v>140370</v>
      </c>
      <c r="N30" s="1455">
        <v>140370</v>
      </c>
      <c r="O30" s="1456">
        <f>SUM(C30:N31)</f>
        <v>1812473</v>
      </c>
    </row>
    <row r="31" spans="1:15" ht="12" customHeight="1">
      <c r="A31" s="1458"/>
      <c r="B31" s="1459"/>
      <c r="C31" s="1450"/>
      <c r="D31" s="1450"/>
      <c r="E31" s="1450"/>
      <c r="F31" s="1450"/>
      <c r="G31" s="1450"/>
      <c r="H31" s="1450"/>
      <c r="I31" s="1450"/>
      <c r="J31" s="1450"/>
      <c r="K31" s="1450"/>
      <c r="L31" s="1450"/>
      <c r="M31" s="1450"/>
      <c r="N31" s="1450"/>
      <c r="O31" s="1452"/>
    </row>
    <row r="32" spans="1:15" ht="12" customHeight="1">
      <c r="A32" s="1460" t="s">
        <v>1115</v>
      </c>
      <c r="B32" s="1457"/>
      <c r="C32" s="1455">
        <v>186753</v>
      </c>
      <c r="D32" s="1455">
        <v>30000</v>
      </c>
      <c r="E32" s="1455">
        <v>203753</v>
      </c>
      <c r="F32" s="1455">
        <v>29126</v>
      </c>
      <c r="G32" s="1455">
        <v>30000</v>
      </c>
      <c r="H32" s="1455">
        <v>227335</v>
      </c>
      <c r="I32" s="1455">
        <v>30000</v>
      </c>
      <c r="J32" s="1455">
        <v>24195</v>
      </c>
      <c r="K32" s="1455">
        <v>240000</v>
      </c>
      <c r="L32" s="1455">
        <v>30000</v>
      </c>
      <c r="M32" s="1455">
        <v>10000</v>
      </c>
      <c r="N32" s="1455">
        <v>493413</v>
      </c>
      <c r="O32" s="1456">
        <f>SUM(C32:N33)</f>
        <v>1534575</v>
      </c>
    </row>
    <row r="33" spans="1:15" ht="14.25" customHeight="1">
      <c r="A33" s="1458"/>
      <c r="B33" s="1459"/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52"/>
    </row>
    <row r="34" spans="1:15" ht="15" customHeight="1">
      <c r="A34" s="1460" t="s">
        <v>1116</v>
      </c>
      <c r="B34" s="1457"/>
      <c r="C34" s="1455">
        <v>20900</v>
      </c>
      <c r="D34" s="1455">
        <v>279120</v>
      </c>
      <c r="E34" s="1455">
        <v>70900</v>
      </c>
      <c r="F34" s="1455">
        <v>20900</v>
      </c>
      <c r="G34" s="1455">
        <v>122100</v>
      </c>
      <c r="H34" s="1455">
        <v>479120</v>
      </c>
      <c r="I34" s="1455">
        <v>310900</v>
      </c>
      <c r="J34" s="1455">
        <v>288054</v>
      </c>
      <c r="K34" s="1455">
        <v>455560</v>
      </c>
      <c r="L34" s="1455">
        <v>340900</v>
      </c>
      <c r="M34" s="1455">
        <v>840978</v>
      </c>
      <c r="N34" s="1455">
        <v>329120</v>
      </c>
      <c r="O34" s="1456">
        <f>SUM(C34:N35)</f>
        <v>3558552</v>
      </c>
    </row>
    <row r="35" spans="1:15" ht="15" customHeight="1">
      <c r="A35" s="1458"/>
      <c r="B35" s="1459"/>
      <c r="C35" s="1468"/>
      <c r="D35" s="1468"/>
      <c r="E35" s="1468"/>
      <c r="F35" s="1468"/>
      <c r="G35" s="1468"/>
      <c r="H35" s="1468"/>
      <c r="I35" s="1468"/>
      <c r="J35" s="1468"/>
      <c r="K35" s="1468"/>
      <c r="L35" s="1468"/>
      <c r="M35" s="1468"/>
      <c r="N35" s="1468"/>
      <c r="O35" s="1452"/>
    </row>
    <row r="36" spans="1:15" ht="15" customHeight="1">
      <c r="A36" s="1460" t="s">
        <v>1117</v>
      </c>
      <c r="B36" s="1457"/>
      <c r="C36" s="1455">
        <v>10000</v>
      </c>
      <c r="D36" s="1455">
        <v>10000</v>
      </c>
      <c r="E36" s="1455">
        <v>10000</v>
      </c>
      <c r="F36" s="1455">
        <v>70000</v>
      </c>
      <c r="G36" s="1455">
        <v>70408</v>
      </c>
      <c r="H36" s="1455">
        <v>70000</v>
      </c>
      <c r="I36" s="1455">
        <v>70000</v>
      </c>
      <c r="J36" s="1455">
        <v>90000</v>
      </c>
      <c r="K36" s="1455">
        <v>100000</v>
      </c>
      <c r="L36" s="1455">
        <v>90000</v>
      </c>
      <c r="M36" s="1455">
        <v>119500</v>
      </c>
      <c r="N36" s="1455">
        <v>190000</v>
      </c>
      <c r="O36" s="1456">
        <f>SUM(C36:N37)</f>
        <v>899908</v>
      </c>
    </row>
    <row r="37" spans="1:15" ht="15" customHeight="1">
      <c r="A37" s="1458"/>
      <c r="B37" s="1459"/>
      <c r="C37" s="1468"/>
      <c r="D37" s="1468"/>
      <c r="E37" s="1468"/>
      <c r="F37" s="1468"/>
      <c r="G37" s="1468"/>
      <c r="H37" s="1468"/>
      <c r="I37" s="1468"/>
      <c r="J37" s="1468"/>
      <c r="K37" s="1468"/>
      <c r="L37" s="1468"/>
      <c r="M37" s="1468"/>
      <c r="N37" s="1468"/>
      <c r="O37" s="1452"/>
    </row>
    <row r="38" spans="1:15" ht="14.25" customHeight="1">
      <c r="A38" s="1460" t="s">
        <v>1118</v>
      </c>
      <c r="B38" s="1457"/>
      <c r="C38" s="1455"/>
      <c r="D38" s="1455">
        <v>42784</v>
      </c>
      <c r="E38" s="1455">
        <v>12000</v>
      </c>
      <c r="F38" s="1455"/>
      <c r="G38" s="1455"/>
      <c r="H38" s="1455">
        <v>12000</v>
      </c>
      <c r="I38" s="1455"/>
      <c r="J38" s="1455"/>
      <c r="K38" s="1455">
        <v>12000</v>
      </c>
      <c r="L38" s="1455"/>
      <c r="M38" s="1455"/>
      <c r="N38" s="1455">
        <v>12000</v>
      </c>
      <c r="O38" s="1456">
        <f>SUM(C38:N39)</f>
        <v>90784</v>
      </c>
    </row>
    <row r="39" spans="1:15" ht="22.5" customHeight="1" thickBot="1">
      <c r="A39" s="1461"/>
      <c r="B39" s="1462"/>
      <c r="C39" s="1463"/>
      <c r="D39" s="1463"/>
      <c r="E39" s="1463"/>
      <c r="F39" s="1463"/>
      <c r="G39" s="1463"/>
      <c r="H39" s="1463"/>
      <c r="I39" s="1463"/>
      <c r="J39" s="1463"/>
      <c r="K39" s="1463"/>
      <c r="L39" s="1463"/>
      <c r="M39" s="1463"/>
      <c r="N39" s="1463"/>
      <c r="O39" s="1464"/>
    </row>
    <row r="40" spans="1:15" ht="18" customHeight="1" thickBot="1">
      <c r="A40" s="1141" t="s">
        <v>1119</v>
      </c>
      <c r="B40" s="1142"/>
      <c r="C40" s="1136">
        <f aca="true" t="shared" si="1" ref="C40:O40">SUM(C22:C39)</f>
        <v>1376184</v>
      </c>
      <c r="D40" s="1136">
        <f t="shared" si="1"/>
        <v>1490070</v>
      </c>
      <c r="E40" s="1136">
        <f t="shared" si="1"/>
        <v>1550034</v>
      </c>
      <c r="F40" s="1136">
        <f t="shared" si="1"/>
        <v>1302557</v>
      </c>
      <c r="G40" s="1136">
        <f t="shared" si="1"/>
        <v>1425859</v>
      </c>
      <c r="H40" s="1136">
        <f t="shared" si="1"/>
        <v>1929598</v>
      </c>
      <c r="I40" s="1136">
        <f t="shared" si="1"/>
        <v>1432649</v>
      </c>
      <c r="J40" s="1136">
        <f t="shared" si="1"/>
        <v>1435600</v>
      </c>
      <c r="K40" s="1136">
        <f t="shared" si="1"/>
        <v>1853510</v>
      </c>
      <c r="L40" s="1136">
        <f t="shared" si="1"/>
        <v>1619431</v>
      </c>
      <c r="M40" s="1136">
        <f t="shared" si="1"/>
        <v>2129009</v>
      </c>
      <c r="N40" s="1136">
        <f t="shared" si="1"/>
        <v>2181587</v>
      </c>
      <c r="O40" s="1137">
        <f t="shared" si="1"/>
        <v>19726088</v>
      </c>
    </row>
    <row r="41" spans="1:15" ht="12.75">
      <c r="A41" s="1143"/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showZeros="0" zoomScaleSheetLayoutView="100" zoomScalePageLayoutView="0" workbookViewId="0" topLeftCell="A232">
      <selection activeCell="B71" sqref="B71"/>
    </sheetView>
  </sheetViews>
  <sheetFormatPr defaultColWidth="9.00390625" defaultRowHeight="12.75"/>
  <cols>
    <col min="1" max="1" width="8.375" style="149" customWidth="1"/>
    <col min="2" max="2" width="72.125" style="106" customWidth="1"/>
    <col min="3" max="4" width="12.125" style="106" customWidth="1"/>
    <col min="5" max="5" width="8.625" style="106" customWidth="1"/>
    <col min="6" max="6" width="10.375" style="106" customWidth="1"/>
    <col min="7" max="16384" width="9.125" style="106" customWidth="1"/>
  </cols>
  <sheetData>
    <row r="1" spans="1:5" ht="12.75">
      <c r="A1" s="1226" t="s">
        <v>189</v>
      </c>
      <c r="B1" s="1226"/>
      <c r="C1" s="1227"/>
      <c r="D1" s="1227"/>
      <c r="E1" s="1228"/>
    </row>
    <row r="2" spans="1:5" ht="12.75">
      <c r="A2" s="1226" t="s">
        <v>1085</v>
      </c>
      <c r="B2" s="1226"/>
      <c r="C2" s="1227"/>
      <c r="D2" s="1227"/>
      <c r="E2" s="1228"/>
    </row>
    <row r="3" spans="1:2" ht="12.75">
      <c r="A3" s="104"/>
      <c r="B3" s="105"/>
    </row>
    <row r="4" spans="1:5" ht="11.25" customHeight="1">
      <c r="A4" s="104"/>
      <c r="B4" s="104"/>
      <c r="C4" s="107"/>
      <c r="D4" s="107"/>
      <c r="E4" s="634" t="s">
        <v>190</v>
      </c>
    </row>
    <row r="5" spans="1:5" s="108" customFormat="1" ht="19.5" customHeight="1">
      <c r="A5" s="1233" t="s">
        <v>198</v>
      </c>
      <c r="B5" s="1231" t="s">
        <v>184</v>
      </c>
      <c r="C5" s="1219" t="s">
        <v>532</v>
      </c>
      <c r="D5" s="1219" t="s">
        <v>1130</v>
      </c>
      <c r="E5" s="1229" t="s">
        <v>1086</v>
      </c>
    </row>
    <row r="6" spans="1:5" s="108" customFormat="1" ht="17.25" customHeight="1">
      <c r="A6" s="1232"/>
      <c r="B6" s="1232"/>
      <c r="C6" s="1234"/>
      <c r="D6" s="1234"/>
      <c r="E6" s="1230"/>
    </row>
    <row r="7" spans="1:5" s="108" customFormat="1" ht="11.25" customHeight="1">
      <c r="A7" s="109" t="s">
        <v>171</v>
      </c>
      <c r="B7" s="110" t="s">
        <v>172</v>
      </c>
      <c r="C7" s="215" t="s">
        <v>173</v>
      </c>
      <c r="D7" s="215" t="s">
        <v>174</v>
      </c>
      <c r="E7" s="110" t="s">
        <v>175</v>
      </c>
    </row>
    <row r="8" spans="1:5" s="113" customFormat="1" ht="16.5" customHeight="1">
      <c r="A8" s="111"/>
      <c r="B8" s="241" t="s">
        <v>357</v>
      </c>
      <c r="C8" s="232"/>
      <c r="D8" s="232"/>
      <c r="E8" s="187"/>
    </row>
    <row r="9" spans="1:5" ht="12" customHeight="1">
      <c r="A9" s="114"/>
      <c r="B9" s="115"/>
      <c r="C9" s="186"/>
      <c r="D9" s="186"/>
      <c r="E9" s="115"/>
    </row>
    <row r="10" spans="1:5" ht="12" customHeight="1">
      <c r="A10" s="118">
        <v>1010</v>
      </c>
      <c r="B10" s="128" t="s">
        <v>216</v>
      </c>
      <c r="C10" s="655">
        <f>SUM(C11:C16)</f>
        <v>1701515</v>
      </c>
      <c r="D10" s="1180">
        <f>SUM(D11:D16)</f>
        <v>1813630</v>
      </c>
      <c r="E10" s="290">
        <f>SUM(D10/C10)</f>
        <v>1.0658912792423223</v>
      </c>
    </row>
    <row r="11" spans="1:5" ht="12" customHeight="1">
      <c r="A11" s="114">
        <v>1011</v>
      </c>
      <c r="B11" s="115" t="s">
        <v>217</v>
      </c>
      <c r="C11" s="732"/>
      <c r="D11" s="732"/>
      <c r="E11" s="290"/>
    </row>
    <row r="12" spans="1:5" ht="12" customHeight="1">
      <c r="A12" s="114">
        <v>1012</v>
      </c>
      <c r="B12" s="115" t="s">
        <v>218</v>
      </c>
      <c r="C12" s="733">
        <v>799388</v>
      </c>
      <c r="D12" s="733">
        <v>798837</v>
      </c>
      <c r="E12" s="877">
        <f>SUM(D12/C12)</f>
        <v>0.9993107227028677</v>
      </c>
    </row>
    <row r="13" spans="1:6" ht="12" customHeight="1">
      <c r="A13" s="114">
        <v>1013</v>
      </c>
      <c r="B13" s="115" t="s">
        <v>484</v>
      </c>
      <c r="C13" s="733">
        <v>621951</v>
      </c>
      <c r="D13" s="733">
        <v>782581</v>
      </c>
      <c r="E13" s="877">
        <f>SUM(D13/C13)</f>
        <v>1.2582679342906435</v>
      </c>
      <c r="F13" s="302"/>
    </row>
    <row r="14" spans="1:6" ht="12" customHeight="1">
      <c r="A14" s="114">
        <v>1014</v>
      </c>
      <c r="B14" s="115" t="s">
        <v>219</v>
      </c>
      <c r="C14" s="732">
        <v>280176</v>
      </c>
      <c r="D14" s="732">
        <v>232212</v>
      </c>
      <c r="E14" s="877">
        <f>SUM(D14/C14)</f>
        <v>0.8288076066472503</v>
      </c>
      <c r="F14" s="302"/>
    </row>
    <row r="15" spans="1:6" ht="12" customHeight="1">
      <c r="A15" s="114">
        <v>1015</v>
      </c>
      <c r="B15" s="115" t="s">
        <v>2</v>
      </c>
      <c r="C15" s="732"/>
      <c r="D15" s="732"/>
      <c r="E15" s="290"/>
      <c r="F15" s="637"/>
    </row>
    <row r="16" spans="1:6" ht="12" customHeight="1">
      <c r="A16" s="114">
        <v>1016</v>
      </c>
      <c r="B16" s="115" t="s">
        <v>3</v>
      </c>
      <c r="C16" s="656"/>
      <c r="D16" s="656"/>
      <c r="E16" s="290"/>
      <c r="F16" s="302"/>
    </row>
    <row r="17" spans="1:6" ht="12" customHeight="1">
      <c r="A17" s="118">
        <v>1020</v>
      </c>
      <c r="B17" s="128" t="s">
        <v>220</v>
      </c>
      <c r="C17" s="656"/>
      <c r="D17" s="656"/>
      <c r="E17" s="290"/>
      <c r="F17" s="302"/>
    </row>
    <row r="18" spans="1:6" ht="12" customHeight="1" thickBot="1">
      <c r="A18" s="144">
        <v>1030</v>
      </c>
      <c r="B18" s="189" t="s">
        <v>451</v>
      </c>
      <c r="C18" s="658"/>
      <c r="D18" s="658"/>
      <c r="E18" s="903"/>
      <c r="F18" s="302"/>
    </row>
    <row r="19" spans="1:6" ht="16.5" customHeight="1" thickBot="1">
      <c r="A19" s="142"/>
      <c r="B19" s="233" t="s">
        <v>452</v>
      </c>
      <c r="C19" s="659">
        <f>SUM(C10+C18+C17)</f>
        <v>1701515</v>
      </c>
      <c r="D19" s="659">
        <f>SUM(D10+D18+D17)</f>
        <v>1813630</v>
      </c>
      <c r="E19" s="904">
        <f>SUM(D19/C19)</f>
        <v>1.0658912792423223</v>
      </c>
      <c r="F19" s="302"/>
    </row>
    <row r="20" spans="1:5" ht="12" customHeight="1">
      <c r="A20" s="137"/>
      <c r="B20" s="151"/>
      <c r="C20" s="660"/>
      <c r="D20" s="660"/>
      <c r="E20" s="902"/>
    </row>
    <row r="21" spans="1:5" ht="12" customHeight="1">
      <c r="A21" s="116">
        <v>1040</v>
      </c>
      <c r="B21" s="117" t="s">
        <v>223</v>
      </c>
      <c r="C21" s="661">
        <f>SUM(C22:C23)</f>
        <v>3630000</v>
      </c>
      <c r="D21" s="661">
        <f>SUM(D22:D23)</f>
        <v>3780000</v>
      </c>
      <c r="E21" s="290">
        <f aca="true" t="shared" si="0" ref="E21:E29">SUM(D21/C21)</f>
        <v>1.0413223140495869</v>
      </c>
    </row>
    <row r="22" spans="1:6" ht="12" customHeight="1">
      <c r="A22" s="125">
        <v>1041</v>
      </c>
      <c r="B22" s="123" t="s">
        <v>34</v>
      </c>
      <c r="C22" s="662">
        <v>3080000</v>
      </c>
      <c r="D22" s="1181">
        <v>3280000</v>
      </c>
      <c r="E22" s="877">
        <f t="shared" si="0"/>
        <v>1.0649350649350648</v>
      </c>
      <c r="F22" s="149"/>
    </row>
    <row r="23" spans="1:5" ht="12" customHeight="1">
      <c r="A23" s="125">
        <v>1042</v>
      </c>
      <c r="B23" s="123" t="s">
        <v>35</v>
      </c>
      <c r="C23" s="662">
        <v>550000</v>
      </c>
      <c r="D23" s="1181">
        <v>500000</v>
      </c>
      <c r="E23" s="877">
        <f t="shared" si="0"/>
        <v>0.9090909090909091</v>
      </c>
    </row>
    <row r="24" spans="1:5" ht="12" customHeight="1">
      <c r="A24" s="120">
        <v>1050</v>
      </c>
      <c r="B24" s="119" t="s">
        <v>224</v>
      </c>
      <c r="C24" s="661">
        <f>SUM(C25:C27)</f>
        <v>4629284</v>
      </c>
      <c r="D24" s="661">
        <f>SUM(D25:D27)</f>
        <v>5198672</v>
      </c>
      <c r="E24" s="290">
        <f t="shared" si="0"/>
        <v>1.1229969904633201</v>
      </c>
    </row>
    <row r="25" spans="1:5" ht="12.75" customHeight="1">
      <c r="A25" s="126">
        <v>1051</v>
      </c>
      <c r="B25" s="115" t="s">
        <v>191</v>
      </c>
      <c r="C25" s="662">
        <v>4289284</v>
      </c>
      <c r="D25" s="1181">
        <v>4778672</v>
      </c>
      <c r="E25" s="877">
        <f t="shared" si="0"/>
        <v>1.114095499388709</v>
      </c>
    </row>
    <row r="26" spans="1:5" ht="12.75" customHeight="1">
      <c r="A26" s="126">
        <v>1052</v>
      </c>
      <c r="B26" s="127" t="s">
        <v>453</v>
      </c>
      <c r="C26" s="662">
        <v>200000</v>
      </c>
      <c r="D26" s="1181">
        <v>200000</v>
      </c>
      <c r="E26" s="877">
        <f t="shared" si="0"/>
        <v>1</v>
      </c>
    </row>
    <row r="27" spans="1:5" ht="12.75" customHeight="1">
      <c r="A27" s="126">
        <v>1053</v>
      </c>
      <c r="B27" s="122" t="s">
        <v>186</v>
      </c>
      <c r="C27" s="662">
        <v>140000</v>
      </c>
      <c r="D27" s="1181">
        <v>220000</v>
      </c>
      <c r="E27" s="877">
        <f t="shared" si="0"/>
        <v>1.5714285714285714</v>
      </c>
    </row>
    <row r="28" spans="1:5" ht="12" customHeight="1">
      <c r="A28" s="120">
        <v>1070</v>
      </c>
      <c r="B28" s="119" t="s">
        <v>193</v>
      </c>
      <c r="C28" s="780">
        <f>SUM(C29:C37)</f>
        <v>328560</v>
      </c>
      <c r="D28" s="780">
        <f>SUM(D29:D37)</f>
        <v>398740</v>
      </c>
      <c r="E28" s="290">
        <f t="shared" si="0"/>
        <v>1.2135987338690042</v>
      </c>
    </row>
    <row r="29" spans="1:5" ht="12" customHeight="1">
      <c r="A29" s="126">
        <v>1071</v>
      </c>
      <c r="B29" s="123" t="s">
        <v>225</v>
      </c>
      <c r="C29" s="781">
        <v>10000</v>
      </c>
      <c r="D29" s="1181">
        <v>10000</v>
      </c>
      <c r="E29" s="877">
        <f t="shared" si="0"/>
        <v>1</v>
      </c>
    </row>
    <row r="30" spans="1:5" ht="12" customHeight="1">
      <c r="A30" s="126">
        <v>1073</v>
      </c>
      <c r="B30" s="115" t="s">
        <v>226</v>
      </c>
      <c r="C30" s="781"/>
      <c r="D30" s="781"/>
      <c r="E30" s="290"/>
    </row>
    <row r="31" spans="1:6" ht="12" customHeight="1">
      <c r="A31" s="126">
        <v>1074</v>
      </c>
      <c r="B31" s="115" t="s">
        <v>227</v>
      </c>
      <c r="C31" s="781">
        <v>2000</v>
      </c>
      <c r="D31" s="781"/>
      <c r="E31" s="290">
        <f aca="true" t="shared" si="1" ref="E31:E38">SUM(D31/C31)</f>
        <v>0</v>
      </c>
      <c r="F31" s="911">
        <v>0</v>
      </c>
    </row>
    <row r="32" spans="1:5" ht="12" customHeight="1">
      <c r="A32" s="126">
        <v>1075</v>
      </c>
      <c r="B32" s="122" t="s">
        <v>454</v>
      </c>
      <c r="C32" s="781">
        <v>15000</v>
      </c>
      <c r="D32" s="1181">
        <v>15000</v>
      </c>
      <c r="E32" s="877">
        <f t="shared" si="1"/>
        <v>1</v>
      </c>
    </row>
    <row r="33" spans="1:6" ht="12" customHeight="1">
      <c r="A33" s="126">
        <v>1076</v>
      </c>
      <c r="B33" s="122" t="s">
        <v>455</v>
      </c>
      <c r="C33" s="781">
        <v>6660</v>
      </c>
      <c r="D33" s="1181">
        <v>6365</v>
      </c>
      <c r="E33" s="877">
        <f t="shared" si="1"/>
        <v>0.9557057057057057</v>
      </c>
      <c r="F33" s="106">
        <v>0</v>
      </c>
    </row>
    <row r="34" spans="1:5" ht="12" customHeight="1">
      <c r="A34" s="126">
        <v>1077</v>
      </c>
      <c r="B34" s="127" t="s">
        <v>228</v>
      </c>
      <c r="C34" s="781">
        <v>246500</v>
      </c>
      <c r="D34" s="1181">
        <v>329975</v>
      </c>
      <c r="E34" s="877">
        <f t="shared" si="1"/>
        <v>1.3386409736308316</v>
      </c>
    </row>
    <row r="35" spans="1:5" ht="12" customHeight="1">
      <c r="A35" s="126">
        <v>1078</v>
      </c>
      <c r="B35" s="123" t="s">
        <v>229</v>
      </c>
      <c r="C35" s="781">
        <v>5000</v>
      </c>
      <c r="D35" s="1181">
        <v>5000</v>
      </c>
      <c r="E35" s="877">
        <f t="shared" si="1"/>
        <v>1</v>
      </c>
    </row>
    <row r="36" spans="1:5" ht="12" customHeight="1">
      <c r="A36" s="126">
        <v>1079</v>
      </c>
      <c r="B36" s="123" t="s">
        <v>474</v>
      </c>
      <c r="C36" s="781">
        <v>2400</v>
      </c>
      <c r="D36" s="1181">
        <v>2400</v>
      </c>
      <c r="E36" s="877">
        <f t="shared" si="1"/>
        <v>1</v>
      </c>
    </row>
    <row r="37" spans="1:5" ht="13.5" customHeight="1" thickBot="1">
      <c r="A37" s="141">
        <v>1082</v>
      </c>
      <c r="B37" s="289" t="s">
        <v>177</v>
      </c>
      <c r="C37" s="663">
        <v>41000</v>
      </c>
      <c r="D37" s="1182">
        <v>30000</v>
      </c>
      <c r="E37" s="912">
        <f t="shared" si="1"/>
        <v>0.7317073170731707</v>
      </c>
    </row>
    <row r="38" spans="1:5" ht="17.25" customHeight="1" thickBot="1">
      <c r="A38" s="143"/>
      <c r="B38" s="651" t="s">
        <v>230</v>
      </c>
      <c r="C38" s="664">
        <f>SUM(C21+C24+C28)</f>
        <v>8587844</v>
      </c>
      <c r="D38" s="664">
        <f>SUM(D21+D24+D28)</f>
        <v>9377412</v>
      </c>
      <c r="E38" s="914">
        <f t="shared" si="1"/>
        <v>1.0919401889461429</v>
      </c>
    </row>
    <row r="39" spans="1:5" ht="12" customHeight="1">
      <c r="A39" s="126"/>
      <c r="B39" s="211"/>
      <c r="C39" s="660"/>
      <c r="D39" s="660"/>
      <c r="E39" s="902"/>
    </row>
    <row r="40" spans="1:5" ht="12" customHeight="1">
      <c r="A40" s="120">
        <v>1090</v>
      </c>
      <c r="B40" s="234" t="s">
        <v>231</v>
      </c>
      <c r="C40" s="661">
        <f>SUM(C41:C48)</f>
        <v>1546400</v>
      </c>
      <c r="D40" s="661">
        <f>SUM(D41:D48)</f>
        <v>1825145</v>
      </c>
      <c r="E40" s="290">
        <f aca="true" t="shared" si="2" ref="E40:E52">SUM(D40/C40)</f>
        <v>1.180254138644594</v>
      </c>
    </row>
    <row r="41" spans="1:5" ht="12" customHeight="1">
      <c r="A41" s="126">
        <v>1091</v>
      </c>
      <c r="B41" s="195" t="s">
        <v>513</v>
      </c>
      <c r="C41" s="662">
        <v>200000</v>
      </c>
      <c r="D41" s="1181">
        <v>170000</v>
      </c>
      <c r="E41" s="877">
        <f t="shared" si="2"/>
        <v>0.85</v>
      </c>
    </row>
    <row r="42" spans="1:5" ht="12" customHeight="1">
      <c r="A42" s="126">
        <v>1092</v>
      </c>
      <c r="B42" s="123" t="s">
        <v>178</v>
      </c>
      <c r="C42" s="662">
        <v>744400</v>
      </c>
      <c r="D42" s="1181">
        <v>1053145</v>
      </c>
      <c r="E42" s="877">
        <f t="shared" si="2"/>
        <v>1.4147568511552928</v>
      </c>
    </row>
    <row r="43" spans="1:5" ht="12" customHeight="1">
      <c r="A43" s="126">
        <v>1093</v>
      </c>
      <c r="B43" s="123" t="s">
        <v>514</v>
      </c>
      <c r="C43" s="662">
        <v>10000</v>
      </c>
      <c r="D43" s="1181">
        <v>10000</v>
      </c>
      <c r="E43" s="877">
        <f t="shared" si="2"/>
        <v>1</v>
      </c>
    </row>
    <row r="44" spans="1:6" ht="12" customHeight="1">
      <c r="A44" s="126">
        <v>1094</v>
      </c>
      <c r="B44" s="123" t="s">
        <v>515</v>
      </c>
      <c r="C44" s="662">
        <v>12000</v>
      </c>
      <c r="D44" s="1181">
        <v>12000</v>
      </c>
      <c r="E44" s="877">
        <f t="shared" si="2"/>
        <v>1</v>
      </c>
      <c r="F44" s="744"/>
    </row>
    <row r="45" spans="1:5" ht="12" customHeight="1">
      <c r="A45" s="126">
        <v>1095</v>
      </c>
      <c r="B45" s="127" t="s">
        <v>339</v>
      </c>
      <c r="C45" s="662">
        <v>280000</v>
      </c>
      <c r="D45" s="1181">
        <v>280000</v>
      </c>
      <c r="E45" s="877">
        <f t="shared" si="2"/>
        <v>1</v>
      </c>
    </row>
    <row r="46" spans="1:5" ht="12" customHeight="1">
      <c r="A46" s="126">
        <v>1096</v>
      </c>
      <c r="B46" s="127" t="s">
        <v>319</v>
      </c>
      <c r="C46" s="662">
        <v>290000</v>
      </c>
      <c r="D46" s="1181">
        <v>290000</v>
      </c>
      <c r="E46" s="877">
        <f t="shared" si="2"/>
        <v>1</v>
      </c>
    </row>
    <row r="47" spans="1:6" ht="12" customHeight="1">
      <c r="A47" s="126">
        <v>1097</v>
      </c>
      <c r="B47" s="127" t="s">
        <v>0</v>
      </c>
      <c r="C47" s="662">
        <v>3000</v>
      </c>
      <c r="D47" s="1181">
        <v>3000</v>
      </c>
      <c r="E47" s="877">
        <f t="shared" si="2"/>
        <v>1</v>
      </c>
      <c r="F47" s="744"/>
    </row>
    <row r="48" spans="1:6" ht="12" customHeight="1">
      <c r="A48" s="126">
        <v>1098</v>
      </c>
      <c r="B48" s="127" t="s">
        <v>4</v>
      </c>
      <c r="C48" s="662">
        <v>7000</v>
      </c>
      <c r="D48" s="1181">
        <v>7000</v>
      </c>
      <c r="E48" s="877">
        <f t="shared" si="2"/>
        <v>1</v>
      </c>
      <c r="F48" s="744"/>
    </row>
    <row r="49" spans="1:5" ht="12" customHeight="1">
      <c r="A49" s="120">
        <v>1100</v>
      </c>
      <c r="B49" s="234" t="s">
        <v>232</v>
      </c>
      <c r="C49" s="661">
        <f>SUM(C50:C52)</f>
        <v>197000</v>
      </c>
      <c r="D49" s="661">
        <f>SUM(D50:D52)</f>
        <v>166300</v>
      </c>
      <c r="E49" s="290">
        <f t="shared" si="2"/>
        <v>0.8441624365482233</v>
      </c>
    </row>
    <row r="50" spans="1:6" ht="12" customHeight="1">
      <c r="A50" s="126">
        <v>1101</v>
      </c>
      <c r="B50" s="127" t="s">
        <v>1</v>
      </c>
      <c r="C50" s="662">
        <v>20000</v>
      </c>
      <c r="D50" s="1181">
        <v>20000</v>
      </c>
      <c r="E50" s="877">
        <f t="shared" si="2"/>
        <v>1</v>
      </c>
      <c r="F50" s="744"/>
    </row>
    <row r="51" spans="1:5" ht="12" customHeight="1">
      <c r="A51" s="126">
        <v>1102</v>
      </c>
      <c r="B51" s="123" t="s">
        <v>233</v>
      </c>
      <c r="C51" s="662">
        <v>110000</v>
      </c>
      <c r="D51" s="1181">
        <v>110000</v>
      </c>
      <c r="E51" s="877">
        <f t="shared" si="2"/>
        <v>1</v>
      </c>
    </row>
    <row r="52" spans="1:5" ht="12" customHeight="1">
      <c r="A52" s="126">
        <v>1103</v>
      </c>
      <c r="B52" s="123" t="s">
        <v>234</v>
      </c>
      <c r="C52" s="662">
        <v>67000</v>
      </c>
      <c r="D52" s="1181">
        <v>36300</v>
      </c>
      <c r="E52" s="877">
        <f t="shared" si="2"/>
        <v>0.5417910447761194</v>
      </c>
    </row>
    <row r="53" spans="1:5" ht="12" customHeight="1">
      <c r="A53" s="571">
        <v>1105</v>
      </c>
      <c r="B53" s="570" t="s">
        <v>364</v>
      </c>
      <c r="C53" s="661"/>
      <c r="D53" s="661"/>
      <c r="E53" s="290"/>
    </row>
    <row r="54" spans="1:5" ht="12" customHeight="1">
      <c r="A54" s="120">
        <v>1110</v>
      </c>
      <c r="B54" s="128" t="s">
        <v>235</v>
      </c>
      <c r="C54" s="662"/>
      <c r="D54" s="662"/>
      <c r="E54" s="290"/>
    </row>
    <row r="55" spans="1:5" ht="12" customHeight="1">
      <c r="A55" s="120">
        <v>1120</v>
      </c>
      <c r="B55" s="128" t="s">
        <v>236</v>
      </c>
      <c r="C55" s="661">
        <f>SUM(C56:C58)</f>
        <v>470718</v>
      </c>
      <c r="D55" s="661">
        <f>SUM(D56:D58)</f>
        <v>537690</v>
      </c>
      <c r="E55" s="290">
        <f>SUM(D55/C55)</f>
        <v>1.1422762673192868</v>
      </c>
    </row>
    <row r="56" spans="1:5" ht="12" customHeight="1">
      <c r="A56" s="126">
        <v>1121</v>
      </c>
      <c r="B56" s="115" t="s">
        <v>315</v>
      </c>
      <c r="C56" s="662">
        <v>68040</v>
      </c>
      <c r="D56" s="1181">
        <v>59940</v>
      </c>
      <c r="E56" s="877">
        <f>SUM(D56/C56)</f>
        <v>0.8809523809523809</v>
      </c>
    </row>
    <row r="57" spans="1:5" ht="12" customHeight="1">
      <c r="A57" s="126">
        <v>1122</v>
      </c>
      <c r="B57" s="115" t="s">
        <v>457</v>
      </c>
      <c r="C57" s="662">
        <v>183600</v>
      </c>
      <c r="D57" s="1181">
        <v>183600</v>
      </c>
      <c r="E57" s="877">
        <f>SUM(D57/C57)</f>
        <v>1</v>
      </c>
    </row>
    <row r="58" spans="1:5" ht="12" customHeight="1">
      <c r="A58" s="126">
        <v>1123</v>
      </c>
      <c r="B58" s="122" t="s">
        <v>329</v>
      </c>
      <c r="C58" s="662">
        <v>219078</v>
      </c>
      <c r="D58" s="1181">
        <v>294150</v>
      </c>
      <c r="E58" s="877">
        <f>SUM(D58/C58)</f>
        <v>1.3426724728179005</v>
      </c>
    </row>
    <row r="59" spans="1:5" ht="12" customHeight="1">
      <c r="A59" s="120">
        <v>1130</v>
      </c>
      <c r="B59" s="119" t="s">
        <v>237</v>
      </c>
      <c r="C59" s="661"/>
      <c r="D59" s="661"/>
      <c r="E59" s="290"/>
    </row>
    <row r="60" spans="1:5" ht="12" customHeight="1">
      <c r="A60" s="120">
        <v>1140</v>
      </c>
      <c r="B60" s="121" t="s">
        <v>479</v>
      </c>
      <c r="C60" s="661">
        <f>SUM(C61)</f>
        <v>15000</v>
      </c>
      <c r="D60" s="661">
        <f>SUM(D61)</f>
        <v>6000</v>
      </c>
      <c r="E60" s="290">
        <f>SUM(D60/C60)</f>
        <v>0.4</v>
      </c>
    </row>
    <row r="61" spans="1:5" ht="12" customHeight="1">
      <c r="A61" s="126">
        <v>1141</v>
      </c>
      <c r="B61" s="123" t="s">
        <v>101</v>
      </c>
      <c r="C61" s="662">
        <v>15000</v>
      </c>
      <c r="D61" s="1181">
        <v>6000</v>
      </c>
      <c r="E61" s="877">
        <f>SUM(D61/C61)</f>
        <v>0.4</v>
      </c>
    </row>
    <row r="62" spans="1:5" ht="12" customHeight="1">
      <c r="A62" s="118">
        <v>1150</v>
      </c>
      <c r="B62" s="128" t="s">
        <v>238</v>
      </c>
      <c r="C62" s="661">
        <v>10000</v>
      </c>
      <c r="D62" s="1183">
        <v>10000</v>
      </c>
      <c r="E62" s="290">
        <f>SUM(D62/C62)</f>
        <v>1</v>
      </c>
    </row>
    <row r="63" spans="1:5" ht="12" customHeight="1" thickBot="1">
      <c r="A63" s="142">
        <v>1151</v>
      </c>
      <c r="B63" s="654" t="s">
        <v>456</v>
      </c>
      <c r="C63" s="669">
        <v>11000</v>
      </c>
      <c r="D63" s="1184">
        <v>11127</v>
      </c>
      <c r="E63" s="903">
        <f>SUM(D63/C63)</f>
        <v>1.0115454545454545</v>
      </c>
    </row>
    <row r="64" spans="1:5" ht="18.75" customHeight="1" thickBot="1">
      <c r="A64" s="143"/>
      <c r="B64" s="243" t="s">
        <v>362</v>
      </c>
      <c r="C64" s="664">
        <f>SUM(C60+C62+C59+C55+C54+C49+C40+C53+C63)</f>
        <v>2250118</v>
      </c>
      <c r="D64" s="664">
        <f>SUM(D60+D62+D59+D55+D54+D49+D40+D53+D63)</f>
        <v>2556262</v>
      </c>
      <c r="E64" s="914">
        <f>SUM(D64/C64)</f>
        <v>1.1360568645733247</v>
      </c>
    </row>
    <row r="65" spans="1:5" ht="12" customHeight="1">
      <c r="A65" s="138"/>
      <c r="B65" s="235"/>
      <c r="C65" s="660"/>
      <c r="D65" s="660"/>
      <c r="E65" s="902"/>
    </row>
    <row r="66" spans="1:5" ht="15" customHeight="1" thickBot="1">
      <c r="A66" s="130">
        <v>1160</v>
      </c>
      <c r="B66" s="148" t="s">
        <v>239</v>
      </c>
      <c r="C66" s="665"/>
      <c r="D66" s="665"/>
      <c r="E66" s="903"/>
    </row>
    <row r="67" spans="1:5" ht="18" customHeight="1" thickBot="1">
      <c r="A67" s="143"/>
      <c r="B67" s="233" t="s">
        <v>240</v>
      </c>
      <c r="C67" s="669"/>
      <c r="D67" s="669"/>
      <c r="E67" s="904"/>
    </row>
    <row r="68" spans="1:5" ht="12" customHeight="1" thickBot="1">
      <c r="A68" s="143"/>
      <c r="B68" s="179"/>
      <c r="C68" s="667"/>
      <c r="D68" s="667"/>
      <c r="E68" s="904"/>
    </row>
    <row r="69" spans="1:5" ht="18.75" customHeight="1" thickBot="1">
      <c r="A69" s="143"/>
      <c r="B69" s="236" t="s">
        <v>71</v>
      </c>
      <c r="C69" s="668">
        <f>SUM(C64+C38+C19+C67)</f>
        <v>12539477</v>
      </c>
      <c r="D69" s="668">
        <f>SUM(D64+D38+D19+D67)</f>
        <v>13747304</v>
      </c>
      <c r="E69" s="914">
        <f>SUM(D69/C69)</f>
        <v>1.096321959839314</v>
      </c>
    </row>
    <row r="70" spans="1:5" ht="12" customHeight="1">
      <c r="A70" s="126"/>
      <c r="B70" s="214"/>
      <c r="C70" s="660"/>
      <c r="D70" s="660"/>
      <c r="E70" s="902"/>
    </row>
    <row r="71" spans="1:5" ht="12" customHeight="1">
      <c r="A71" s="118">
        <v>1165</v>
      </c>
      <c r="B71" s="128" t="s">
        <v>241</v>
      </c>
      <c r="C71" s="661">
        <v>50000</v>
      </c>
      <c r="D71" s="661">
        <v>170000</v>
      </c>
      <c r="E71" s="290">
        <f>SUM(D71/C71)</f>
        <v>3.4</v>
      </c>
    </row>
    <row r="72" spans="1:5" ht="12" customHeight="1">
      <c r="A72" s="118">
        <v>1170</v>
      </c>
      <c r="B72" s="117" t="s">
        <v>242</v>
      </c>
      <c r="C72" s="661">
        <f>SUM(C73)</f>
        <v>209034</v>
      </c>
      <c r="D72" s="661"/>
      <c r="E72" s="290">
        <f>SUM(D72/C72)</f>
        <v>0</v>
      </c>
    </row>
    <row r="73" spans="1:5" ht="12" customHeight="1">
      <c r="A73" s="125">
        <v>1175</v>
      </c>
      <c r="B73" s="729" t="s">
        <v>425</v>
      </c>
      <c r="C73" s="662">
        <v>209034</v>
      </c>
      <c r="D73" s="662"/>
      <c r="E73" s="290">
        <f>SUM(D73/C73)</f>
        <v>0</v>
      </c>
    </row>
    <row r="74" spans="1:5" ht="12" customHeight="1">
      <c r="A74" s="118">
        <v>1180</v>
      </c>
      <c r="B74" s="134" t="s">
        <v>420</v>
      </c>
      <c r="C74" s="661">
        <f>SUM(C75:C75)</f>
        <v>250000</v>
      </c>
      <c r="D74" s="1183">
        <f>SUM(D75:D76)</f>
        <v>400000</v>
      </c>
      <c r="E74" s="290">
        <f>SUM(D74/C74)</f>
        <v>1.6</v>
      </c>
    </row>
    <row r="75" spans="1:5" ht="12" customHeight="1">
      <c r="A75" s="125">
        <v>1182</v>
      </c>
      <c r="B75" s="123" t="s">
        <v>516</v>
      </c>
      <c r="C75" s="662">
        <v>250000</v>
      </c>
      <c r="D75" s="662">
        <v>250000</v>
      </c>
      <c r="E75" s="877">
        <f>SUM(D75/C75)</f>
        <v>1</v>
      </c>
    </row>
    <row r="76" spans="1:5" ht="12" customHeight="1">
      <c r="A76" s="125">
        <v>1183</v>
      </c>
      <c r="B76" s="123" t="s">
        <v>543</v>
      </c>
      <c r="C76" s="662"/>
      <c r="D76" s="662">
        <v>150000</v>
      </c>
      <c r="E76" s="290"/>
    </row>
    <row r="77" spans="1:5" ht="12" customHeight="1" thickBot="1">
      <c r="A77" s="142">
        <v>1185</v>
      </c>
      <c r="B77" s="291" t="s">
        <v>485</v>
      </c>
      <c r="C77" s="669">
        <v>280000</v>
      </c>
      <c r="D77" s="669"/>
      <c r="E77" s="903">
        <f>SUM(D77/C77)</f>
        <v>0</v>
      </c>
    </row>
    <row r="78" spans="1:5" ht="15" customHeight="1" thickBot="1">
      <c r="A78" s="133"/>
      <c r="B78" s="179" t="s">
        <v>458</v>
      </c>
      <c r="C78" s="669">
        <f>SUM(C72+C74+C71+C77)</f>
        <v>789034</v>
      </c>
      <c r="D78" s="669">
        <f>SUM(D72+D74+D71+D77)</f>
        <v>570000</v>
      </c>
      <c r="E78" s="904">
        <f>SUM(D78/C78)</f>
        <v>0.7224023299376199</v>
      </c>
    </row>
    <row r="79" spans="1:5" ht="12" customHeight="1">
      <c r="A79" s="120"/>
      <c r="B79" s="127"/>
      <c r="C79" s="660"/>
      <c r="D79" s="660"/>
      <c r="E79" s="902"/>
    </row>
    <row r="80" spans="1:5" ht="12" customHeight="1">
      <c r="A80" s="118">
        <v>1190</v>
      </c>
      <c r="B80" s="121" t="s">
        <v>245</v>
      </c>
      <c r="C80" s="661">
        <f>SUM(C81+C82+C83)</f>
        <v>2444000</v>
      </c>
      <c r="D80" s="661">
        <f>SUM(D81+D82+D83)</f>
        <v>1975000</v>
      </c>
      <c r="E80" s="290">
        <f aca="true" t="shared" si="3" ref="E80:E85">SUM(D80/C80)</f>
        <v>0.80810147299509</v>
      </c>
    </row>
    <row r="81" spans="1:5" ht="12" customHeight="1">
      <c r="A81" s="125">
        <v>1191</v>
      </c>
      <c r="B81" s="115" t="s">
        <v>526</v>
      </c>
      <c r="C81" s="662">
        <v>1844000</v>
      </c>
      <c r="D81" s="1181">
        <v>1425000</v>
      </c>
      <c r="E81" s="877">
        <f t="shared" si="3"/>
        <v>0.7727765726681128</v>
      </c>
    </row>
    <row r="82" spans="1:5" ht="12" customHeight="1">
      <c r="A82" s="125">
        <v>1194</v>
      </c>
      <c r="B82" s="115" t="s">
        <v>192</v>
      </c>
      <c r="C82" s="662">
        <v>200000</v>
      </c>
      <c r="D82" s="1181">
        <v>150000</v>
      </c>
      <c r="E82" s="877">
        <f t="shared" si="3"/>
        <v>0.75</v>
      </c>
    </row>
    <row r="83" spans="1:5" ht="12" customHeight="1" thickBot="1">
      <c r="A83" s="125">
        <v>1195</v>
      </c>
      <c r="B83" s="115" t="s">
        <v>297</v>
      </c>
      <c r="C83" s="662">
        <v>400000</v>
      </c>
      <c r="D83" s="1181">
        <v>400000</v>
      </c>
      <c r="E83" s="912">
        <f t="shared" si="3"/>
        <v>1</v>
      </c>
    </row>
    <row r="84" spans="1:5" ht="15.75" customHeight="1" thickBot="1">
      <c r="A84" s="133"/>
      <c r="B84" s="243" t="s">
        <v>246</v>
      </c>
      <c r="C84" s="666">
        <f>SUM(C80)</f>
        <v>2444000</v>
      </c>
      <c r="D84" s="666">
        <f>SUM(D80)</f>
        <v>1975000</v>
      </c>
      <c r="E84" s="905">
        <f t="shared" si="3"/>
        <v>0.80810147299509</v>
      </c>
    </row>
    <row r="85" spans="1:5" ht="12" customHeight="1">
      <c r="A85" s="118">
        <v>1200</v>
      </c>
      <c r="B85" s="128" t="s">
        <v>486</v>
      </c>
      <c r="C85" s="661">
        <f>SUM(C86:C87)</f>
        <v>15000</v>
      </c>
      <c r="D85" s="685">
        <v>15000</v>
      </c>
      <c r="E85" s="902">
        <f t="shared" si="3"/>
        <v>1</v>
      </c>
    </row>
    <row r="86" spans="1:5" ht="12" customHeight="1">
      <c r="A86" s="125">
        <v>1201</v>
      </c>
      <c r="B86" s="115" t="s">
        <v>334</v>
      </c>
      <c r="C86" s="662"/>
      <c r="D86" s="662"/>
      <c r="E86" s="290"/>
    </row>
    <row r="87" spans="1:5" ht="12" customHeight="1">
      <c r="A87" s="125">
        <v>1202</v>
      </c>
      <c r="B87" s="115" t="s">
        <v>335</v>
      </c>
      <c r="C87" s="662">
        <v>15000</v>
      </c>
      <c r="D87" s="662">
        <v>15000</v>
      </c>
      <c r="E87" s="877">
        <f>SUM(D87/C87)</f>
        <v>1</v>
      </c>
    </row>
    <row r="88" spans="1:5" ht="12" customHeight="1">
      <c r="A88" s="118">
        <v>1210</v>
      </c>
      <c r="B88" s="128" t="s">
        <v>252</v>
      </c>
      <c r="C88" s="661">
        <v>235000</v>
      </c>
      <c r="D88" s="661"/>
      <c r="E88" s="290">
        <f>SUM(D88/C88)</f>
        <v>0</v>
      </c>
    </row>
    <row r="89" spans="1:5" ht="12" customHeight="1" thickBot="1">
      <c r="A89" s="780">
        <v>1211</v>
      </c>
      <c r="B89" s="570" t="s">
        <v>390</v>
      </c>
      <c r="C89" s="661"/>
      <c r="D89" s="864"/>
      <c r="E89" s="903"/>
    </row>
    <row r="90" spans="1:5" ht="15.75" customHeight="1" thickBot="1">
      <c r="A90" s="133"/>
      <c r="B90" s="179" t="s">
        <v>253</v>
      </c>
      <c r="C90" s="666">
        <f>SUM(C85+C88+C89)</f>
        <v>250000</v>
      </c>
      <c r="D90" s="666">
        <f>SUM(D85+D88+D89)</f>
        <v>15000</v>
      </c>
      <c r="E90" s="904">
        <f>SUM(D90/C90)</f>
        <v>0.06</v>
      </c>
    </row>
    <row r="91" spans="1:5" ht="12" customHeight="1" thickBot="1">
      <c r="A91" s="133"/>
      <c r="B91" s="132"/>
      <c r="C91" s="667"/>
      <c r="D91" s="667"/>
      <c r="E91" s="904"/>
    </row>
    <row r="92" spans="1:5" ht="24" customHeight="1" thickBot="1">
      <c r="A92" s="133"/>
      <c r="B92" s="239" t="s">
        <v>72</v>
      </c>
      <c r="C92" s="670">
        <f>SUM(C78+C84+C90)</f>
        <v>3483034</v>
      </c>
      <c r="D92" s="670">
        <f>SUM(D78+D84+D90)</f>
        <v>2560000</v>
      </c>
      <c r="E92" s="913">
        <f>SUM(D92/C92)</f>
        <v>0.7349913896907122</v>
      </c>
    </row>
    <row r="93" spans="1:5" ht="12.75" customHeight="1">
      <c r="A93" s="140"/>
      <c r="B93" s="237"/>
      <c r="C93" s="660"/>
      <c r="D93" s="660"/>
      <c r="E93" s="902"/>
    </row>
    <row r="94" spans="1:5" ht="12" customHeight="1">
      <c r="A94" s="125">
        <v>1215</v>
      </c>
      <c r="B94" s="123" t="s">
        <v>461</v>
      </c>
      <c r="C94" s="662">
        <v>108360</v>
      </c>
      <c r="D94" s="662">
        <v>61606</v>
      </c>
      <c r="E94" s="290">
        <f>SUM(D94/C94)</f>
        <v>0.568530823181986</v>
      </c>
    </row>
    <row r="95" spans="1:5" ht="12" customHeight="1" thickBot="1">
      <c r="A95" s="141">
        <v>1216</v>
      </c>
      <c r="B95" s="131" t="s">
        <v>443</v>
      </c>
      <c r="C95" s="663">
        <v>2000000</v>
      </c>
      <c r="D95" s="663"/>
      <c r="E95" s="903">
        <f>SUM(D95/C95)</f>
        <v>0</v>
      </c>
    </row>
    <row r="96" spans="1:5" ht="21.75" customHeight="1" thickBot="1">
      <c r="A96" s="133"/>
      <c r="B96" s="233" t="s">
        <v>48</v>
      </c>
      <c r="C96" s="666">
        <f>SUM(C94:C95)</f>
        <v>2108360</v>
      </c>
      <c r="D96" s="666">
        <f>SUM(D94:D95)</f>
        <v>61606</v>
      </c>
      <c r="E96" s="904">
        <f>SUM(D96/C96)</f>
        <v>0.029219867574797474</v>
      </c>
    </row>
    <row r="97" spans="1:5" ht="12" customHeight="1">
      <c r="A97" s="140"/>
      <c r="B97" s="188"/>
      <c r="C97" s="660"/>
      <c r="D97" s="660"/>
      <c r="E97" s="902"/>
    </row>
    <row r="98" spans="1:5" ht="12" customHeight="1" thickBot="1">
      <c r="A98" s="125">
        <v>1221</v>
      </c>
      <c r="B98" s="131" t="s">
        <v>461</v>
      </c>
      <c r="C98" s="665">
        <v>2130468</v>
      </c>
      <c r="D98" s="665">
        <v>2950669</v>
      </c>
      <c r="E98" s="912">
        <f>SUM(D98/C98)</f>
        <v>1.38498630347886</v>
      </c>
    </row>
    <row r="99" spans="1:5" ht="18" customHeight="1" thickBot="1">
      <c r="A99" s="133"/>
      <c r="B99" s="178" t="s">
        <v>254</v>
      </c>
      <c r="C99" s="669">
        <f>SUM(C98:C98)</f>
        <v>2130468</v>
      </c>
      <c r="D99" s="669">
        <f>SUM(D98:D98)</f>
        <v>2950669</v>
      </c>
      <c r="E99" s="904">
        <f>SUM(D99/C99)</f>
        <v>1.38498630347886</v>
      </c>
    </row>
    <row r="100" spans="1:5" ht="12" customHeight="1" thickBot="1">
      <c r="A100" s="133"/>
      <c r="B100" s="151"/>
      <c r="C100" s="667"/>
      <c r="D100" s="667"/>
      <c r="E100" s="904"/>
    </row>
    <row r="101" spans="1:5" ht="16.5" customHeight="1" thickBot="1">
      <c r="A101" s="133"/>
      <c r="B101" s="238" t="s">
        <v>358</v>
      </c>
      <c r="C101" s="670">
        <f>SUM(C99+C92+C69+C96)</f>
        <v>20261339</v>
      </c>
      <c r="D101" s="670">
        <f>SUM(D99+D92+D69+D96)</f>
        <v>19319579</v>
      </c>
      <c r="E101" s="913">
        <f>SUM(D101/C101)</f>
        <v>0.9535193601962831</v>
      </c>
    </row>
    <row r="102" spans="1:5" ht="12" customHeight="1">
      <c r="A102" s="140"/>
      <c r="B102" s="151"/>
      <c r="C102" s="671"/>
      <c r="D102" s="671"/>
      <c r="E102" s="902"/>
    </row>
    <row r="103" spans="1:5" ht="15.75" customHeight="1">
      <c r="A103" s="118"/>
      <c r="B103" s="242" t="s">
        <v>316</v>
      </c>
      <c r="C103" s="672"/>
      <c r="D103" s="672"/>
      <c r="E103" s="290"/>
    </row>
    <row r="104" spans="1:5" ht="12" customHeight="1">
      <c r="A104" s="118"/>
      <c r="B104" s="240"/>
      <c r="C104" s="673"/>
      <c r="D104" s="673"/>
      <c r="E104" s="290"/>
    </row>
    <row r="105" spans="1:5" ht="12" customHeight="1">
      <c r="A105" s="125">
        <v>1230</v>
      </c>
      <c r="B105" s="123" t="s">
        <v>220</v>
      </c>
      <c r="C105" s="672"/>
      <c r="D105" s="672"/>
      <c r="E105" s="290"/>
    </row>
    <row r="106" spans="1:5" ht="12" customHeight="1" thickBot="1">
      <c r="A106" s="130">
        <v>1231</v>
      </c>
      <c r="B106" s="131" t="s">
        <v>451</v>
      </c>
      <c r="C106" s="658">
        <v>11672</v>
      </c>
      <c r="D106" s="658">
        <v>11735</v>
      </c>
      <c r="E106" s="903">
        <f aca="true" t="shared" si="4" ref="E106:E111">SUM(D106/C106)</f>
        <v>1.0053975325565456</v>
      </c>
    </row>
    <row r="107" spans="1:5" ht="12" customHeight="1" thickBot="1">
      <c r="A107" s="133"/>
      <c r="B107" s="132" t="s">
        <v>459</v>
      </c>
      <c r="C107" s="659">
        <f>SUM(C106)</f>
        <v>11672</v>
      </c>
      <c r="D107" s="659">
        <f>SUM(D106)</f>
        <v>11735</v>
      </c>
      <c r="E107" s="904">
        <f t="shared" si="4"/>
        <v>1.0053975325565456</v>
      </c>
    </row>
    <row r="108" spans="1:5" ht="12" customHeight="1">
      <c r="A108" s="120">
        <v>1240</v>
      </c>
      <c r="B108" s="234" t="s">
        <v>231</v>
      </c>
      <c r="C108" s="674">
        <f>C109+C110</f>
        <v>8150</v>
      </c>
      <c r="D108" s="674">
        <f>D109+D110</f>
        <v>8000</v>
      </c>
      <c r="E108" s="902">
        <f t="shared" si="4"/>
        <v>0.9815950920245399</v>
      </c>
    </row>
    <row r="109" spans="1:5" ht="12" customHeight="1">
      <c r="A109" s="125">
        <v>1241</v>
      </c>
      <c r="B109" s="123" t="s">
        <v>99</v>
      </c>
      <c r="C109" s="656">
        <v>8000</v>
      </c>
      <c r="D109" s="1185">
        <v>8000</v>
      </c>
      <c r="E109" s="877">
        <f t="shared" si="4"/>
        <v>1</v>
      </c>
    </row>
    <row r="110" spans="1:5" ht="12" customHeight="1">
      <c r="A110" s="125">
        <v>1242</v>
      </c>
      <c r="B110" s="123" t="s">
        <v>100</v>
      </c>
      <c r="C110" s="656">
        <v>150</v>
      </c>
      <c r="D110" s="656"/>
      <c r="E110" s="290">
        <f t="shared" si="4"/>
        <v>0</v>
      </c>
    </row>
    <row r="111" spans="1:5" ht="12" customHeight="1">
      <c r="A111" s="125">
        <v>1250</v>
      </c>
      <c r="B111" s="195" t="s">
        <v>232</v>
      </c>
      <c r="C111" s="656">
        <v>15000</v>
      </c>
      <c r="D111" s="656">
        <v>15000</v>
      </c>
      <c r="E111" s="877">
        <f t="shared" si="4"/>
        <v>1</v>
      </c>
    </row>
    <row r="112" spans="1:5" ht="12" customHeight="1">
      <c r="A112" s="125">
        <v>1255</v>
      </c>
      <c r="B112" s="123" t="s">
        <v>235</v>
      </c>
      <c r="C112" s="656"/>
      <c r="D112" s="656"/>
      <c r="E112" s="290"/>
    </row>
    <row r="113" spans="1:5" ht="12" customHeight="1">
      <c r="A113" s="125">
        <v>1260</v>
      </c>
      <c r="B113" s="123" t="s">
        <v>236</v>
      </c>
      <c r="C113" s="656">
        <v>6250</v>
      </c>
      <c r="D113" s="1185">
        <v>6210</v>
      </c>
      <c r="E113" s="877">
        <f>SUM(D113/C113)</f>
        <v>0.9936</v>
      </c>
    </row>
    <row r="114" spans="1:5" ht="12" customHeight="1">
      <c r="A114" s="125">
        <v>1261</v>
      </c>
      <c r="B114" s="127" t="s">
        <v>237</v>
      </c>
      <c r="C114" s="656"/>
      <c r="D114" s="656"/>
      <c r="E114" s="877"/>
    </row>
    <row r="115" spans="1:5" ht="12" customHeight="1">
      <c r="A115" s="125">
        <v>1262</v>
      </c>
      <c r="B115" s="122" t="s">
        <v>479</v>
      </c>
      <c r="C115" s="656">
        <v>5</v>
      </c>
      <c r="D115" s="1185">
        <v>10</v>
      </c>
      <c r="E115" s="877">
        <f>SUM(D115/C115)</f>
        <v>2</v>
      </c>
    </row>
    <row r="116" spans="1:5" ht="12" customHeight="1" thickBot="1">
      <c r="A116" s="130">
        <v>1270</v>
      </c>
      <c r="B116" s="131" t="s">
        <v>238</v>
      </c>
      <c r="C116" s="658">
        <v>1000</v>
      </c>
      <c r="D116" s="1186">
        <v>1000</v>
      </c>
      <c r="E116" s="912">
        <f>SUM(D116/C116)</f>
        <v>1</v>
      </c>
    </row>
    <row r="117" spans="1:5" ht="16.5" customHeight="1" thickBot="1">
      <c r="A117" s="142"/>
      <c r="B117" s="179" t="s">
        <v>362</v>
      </c>
      <c r="C117" s="675">
        <f>SUM(C108+C111+C113+C115+C112+C116)</f>
        <v>30405</v>
      </c>
      <c r="D117" s="675">
        <f>SUM(D108+D111+D113+D115+D112+D116)</f>
        <v>30220</v>
      </c>
      <c r="E117" s="913">
        <f>SUM(D117/C117)</f>
        <v>0.9939154744285479</v>
      </c>
    </row>
    <row r="118" spans="1:5" ht="12" customHeight="1">
      <c r="A118" s="140"/>
      <c r="B118" s="121"/>
      <c r="C118" s="671"/>
      <c r="D118" s="671"/>
      <c r="E118" s="902"/>
    </row>
    <row r="119" spans="1:5" ht="12" customHeight="1" thickBot="1">
      <c r="A119" s="141">
        <v>1280</v>
      </c>
      <c r="B119" s="148" t="s">
        <v>239</v>
      </c>
      <c r="C119" s="676"/>
      <c r="D119" s="676"/>
      <c r="E119" s="903"/>
    </row>
    <row r="120" spans="1:5" ht="15.75" customHeight="1" thickBot="1">
      <c r="A120" s="133"/>
      <c r="B120" s="233" t="s">
        <v>240</v>
      </c>
      <c r="C120" s="677"/>
      <c r="D120" s="677"/>
      <c r="E120" s="904"/>
    </row>
    <row r="121" spans="1:5" ht="15.75" customHeight="1" thickBot="1">
      <c r="A121" s="133"/>
      <c r="B121" s="214"/>
      <c r="C121" s="677"/>
      <c r="D121" s="677"/>
      <c r="E121" s="904"/>
    </row>
    <row r="122" spans="1:5" ht="15.75" customHeight="1" thickBot="1">
      <c r="A122" s="133"/>
      <c r="B122" s="236" t="s">
        <v>71</v>
      </c>
      <c r="C122" s="678">
        <f>SUM(C117+C120+C107)</f>
        <v>42077</v>
      </c>
      <c r="D122" s="678">
        <f>SUM(D117+D120+D107)</f>
        <v>41955</v>
      </c>
      <c r="E122" s="904">
        <f>SUM(D122/C122)</f>
        <v>0.9971005537467025</v>
      </c>
    </row>
    <row r="123" spans="1:5" ht="13.5" customHeight="1">
      <c r="A123" s="120"/>
      <c r="B123" s="214"/>
      <c r="C123" s="671"/>
      <c r="D123" s="671"/>
      <c r="E123" s="902"/>
    </row>
    <row r="124" spans="1:5" ht="12" customHeight="1">
      <c r="A124" s="125">
        <v>1285</v>
      </c>
      <c r="B124" s="123" t="s">
        <v>241</v>
      </c>
      <c r="C124" s="672"/>
      <c r="D124" s="672"/>
      <c r="E124" s="290"/>
    </row>
    <row r="125" spans="1:5" ht="12" customHeight="1" thickBot="1">
      <c r="A125" s="125">
        <v>1286</v>
      </c>
      <c r="B125" s="123" t="s">
        <v>485</v>
      </c>
      <c r="C125" s="679"/>
      <c r="D125" s="679"/>
      <c r="E125" s="903"/>
    </row>
    <row r="126" spans="1:5" ht="16.5" customHeight="1" thickBot="1">
      <c r="A126" s="133"/>
      <c r="B126" s="179" t="s">
        <v>458</v>
      </c>
      <c r="C126" s="677"/>
      <c r="D126" s="677"/>
      <c r="E126" s="904"/>
    </row>
    <row r="127" spans="1:5" ht="12.75" customHeight="1">
      <c r="A127" s="140"/>
      <c r="B127" s="235"/>
      <c r="C127" s="671"/>
      <c r="D127" s="671"/>
      <c r="E127" s="902"/>
    </row>
    <row r="128" spans="1:5" ht="12.75" customHeight="1" thickBot="1">
      <c r="A128" s="130">
        <v>1290</v>
      </c>
      <c r="B128" s="131" t="s">
        <v>255</v>
      </c>
      <c r="C128" s="658"/>
      <c r="D128" s="658"/>
      <c r="E128" s="903"/>
    </row>
    <row r="129" spans="1:5" ht="16.5" customHeight="1" thickBot="1">
      <c r="A129" s="142"/>
      <c r="B129" s="233" t="s">
        <v>246</v>
      </c>
      <c r="C129" s="681"/>
      <c r="D129" s="681"/>
      <c r="E129" s="904"/>
    </row>
    <row r="130" spans="1:5" ht="9" customHeight="1">
      <c r="A130" s="140"/>
      <c r="B130" s="235"/>
      <c r="C130" s="680"/>
      <c r="D130" s="680"/>
      <c r="E130" s="902"/>
    </row>
    <row r="131" spans="1:5" ht="12.75" customHeight="1">
      <c r="A131" s="118"/>
      <c r="B131" s="128" t="s">
        <v>460</v>
      </c>
      <c r="C131" s="672"/>
      <c r="D131" s="672"/>
      <c r="E131" s="290"/>
    </row>
    <row r="132" spans="1:5" ht="13.5" customHeight="1" thickBot="1">
      <c r="A132" s="130">
        <v>1291</v>
      </c>
      <c r="B132" s="823" t="s">
        <v>69</v>
      </c>
      <c r="C132" s="658">
        <v>8000</v>
      </c>
      <c r="D132" s="658">
        <v>8000</v>
      </c>
      <c r="E132" s="912">
        <f>SUM(D132/C132)</f>
        <v>1</v>
      </c>
    </row>
    <row r="133" spans="1:5" ht="16.5" customHeight="1" thickBot="1">
      <c r="A133" s="133"/>
      <c r="B133" s="179" t="s">
        <v>253</v>
      </c>
      <c r="C133" s="681">
        <f>SUM(C132)</f>
        <v>8000</v>
      </c>
      <c r="D133" s="681">
        <f>SUM(D132)</f>
        <v>8000</v>
      </c>
      <c r="E133" s="904">
        <f>SUM(D133/C133)</f>
        <v>1</v>
      </c>
    </row>
    <row r="134" spans="1:5" ht="12.75" customHeight="1">
      <c r="A134" s="140"/>
      <c r="B134" s="235"/>
      <c r="C134" s="682"/>
      <c r="D134" s="682"/>
      <c r="E134" s="902"/>
    </row>
    <row r="135" spans="1:5" ht="12.75" customHeight="1">
      <c r="A135" s="125">
        <v>1292</v>
      </c>
      <c r="B135" s="123" t="s">
        <v>461</v>
      </c>
      <c r="C135" s="656"/>
      <c r="D135" s="656"/>
      <c r="E135" s="290"/>
    </row>
    <row r="136" spans="1:5" ht="12.75" customHeight="1" thickBot="1">
      <c r="A136" s="125">
        <v>1293</v>
      </c>
      <c r="B136" s="123" t="s">
        <v>498</v>
      </c>
      <c r="C136" s="793">
        <v>1901255</v>
      </c>
      <c r="D136" s="793">
        <v>1936478</v>
      </c>
      <c r="E136" s="912">
        <f>SUM(D136/C136)</f>
        <v>1.0185261840205548</v>
      </c>
    </row>
    <row r="137" spans="1:5" ht="17.25" customHeight="1" thickBot="1">
      <c r="A137" s="133"/>
      <c r="B137" s="179" t="s">
        <v>48</v>
      </c>
      <c r="C137" s="681">
        <f>SUM(C135:C136)</f>
        <v>1901255</v>
      </c>
      <c r="D137" s="681">
        <f>SUM(D135:D136)</f>
        <v>1936478</v>
      </c>
      <c r="E137" s="904">
        <f>SUM(D137/C137)</f>
        <v>1.0185261840205548</v>
      </c>
    </row>
    <row r="138" spans="1:5" ht="12" customHeight="1">
      <c r="A138" s="140"/>
      <c r="B138" s="201"/>
      <c r="C138" s="682"/>
      <c r="D138" s="682"/>
      <c r="E138" s="902"/>
    </row>
    <row r="139" spans="1:5" ht="12" customHeight="1" thickBot="1">
      <c r="A139" s="125">
        <v>1294</v>
      </c>
      <c r="B139" s="123" t="s">
        <v>462</v>
      </c>
      <c r="C139" s="793"/>
      <c r="D139" s="793"/>
      <c r="E139" s="903"/>
    </row>
    <row r="140" spans="1:5" ht="17.25" customHeight="1" thickBot="1">
      <c r="A140" s="133"/>
      <c r="B140" s="243" t="s">
        <v>254</v>
      </c>
      <c r="C140" s="681"/>
      <c r="D140" s="681"/>
      <c r="E140" s="904"/>
    </row>
    <row r="141" spans="1:5" ht="12" customHeight="1" thickBot="1">
      <c r="A141" s="133"/>
      <c r="B141" s="124"/>
      <c r="C141" s="684"/>
      <c r="D141" s="684"/>
      <c r="E141" s="904"/>
    </row>
    <row r="142" spans="1:5" ht="18" customHeight="1" thickBot="1">
      <c r="A142" s="133"/>
      <c r="B142" s="238" t="s">
        <v>359</v>
      </c>
      <c r="C142" s="675">
        <f>SUM(C140+C137+C122+C129+C133)</f>
        <v>1951332</v>
      </c>
      <c r="D142" s="675">
        <f>SUM(D140+D137+D122+D129+D133)</f>
        <v>1986433</v>
      </c>
      <c r="E142" s="904">
        <f>SUM(D142/C142)</f>
        <v>1.017988225478801</v>
      </c>
    </row>
    <row r="143" spans="1:5" s="108" customFormat="1" ht="12">
      <c r="A143" s="138"/>
      <c r="B143" s="139"/>
      <c r="C143" s="685"/>
      <c r="D143" s="685"/>
      <c r="E143" s="902"/>
    </row>
    <row r="144" spans="1:6" s="108" customFormat="1" ht="15">
      <c r="A144" s="126"/>
      <c r="B144" s="218" t="s">
        <v>324</v>
      </c>
      <c r="C144" s="686"/>
      <c r="D144" s="686"/>
      <c r="E144" s="290"/>
      <c r="F144" s="303"/>
    </row>
    <row r="145" spans="1:5" s="108" customFormat="1" ht="15">
      <c r="A145" s="126"/>
      <c r="B145" s="218"/>
      <c r="C145" s="686"/>
      <c r="D145" s="686"/>
      <c r="E145" s="290"/>
    </row>
    <row r="146" spans="1:5" s="108" customFormat="1" ht="12">
      <c r="A146" s="125">
        <v>1301</v>
      </c>
      <c r="B146" s="123" t="s">
        <v>220</v>
      </c>
      <c r="C146" s="687"/>
      <c r="D146" s="687"/>
      <c r="E146" s="290"/>
    </row>
    <row r="147" spans="1:5" s="108" customFormat="1" ht="12.75" thickBot="1">
      <c r="A147" s="130">
        <v>1302</v>
      </c>
      <c r="B147" s="131" t="s">
        <v>451</v>
      </c>
      <c r="C147" s="688"/>
      <c r="D147" s="688"/>
      <c r="E147" s="903"/>
    </row>
    <row r="148" spans="1:5" s="108" customFormat="1" ht="12.75" thickBot="1">
      <c r="A148" s="133"/>
      <c r="B148" s="132" t="s">
        <v>459</v>
      </c>
      <c r="C148" s="681"/>
      <c r="D148" s="681"/>
      <c r="E148" s="904"/>
    </row>
    <row r="149" spans="1:5" s="108" customFormat="1" ht="12">
      <c r="A149" s="120"/>
      <c r="B149" s="119"/>
      <c r="C149" s="685"/>
      <c r="D149" s="685"/>
      <c r="E149" s="902"/>
    </row>
    <row r="150" spans="1:5" s="108" customFormat="1" ht="12.75">
      <c r="A150" s="118"/>
      <c r="B150" s="617" t="s">
        <v>193</v>
      </c>
      <c r="C150" s="661"/>
      <c r="D150" s="661"/>
      <c r="E150" s="290"/>
    </row>
    <row r="151" spans="1:5" s="108" customFormat="1" ht="12.75" thickBot="1">
      <c r="A151" s="130">
        <v>1305</v>
      </c>
      <c r="B151" s="616" t="s">
        <v>9</v>
      </c>
      <c r="C151" s="567">
        <v>20000</v>
      </c>
      <c r="D151" s="1187">
        <v>20000</v>
      </c>
      <c r="E151" s="912">
        <f>SUM(D151/C151)</f>
        <v>1</v>
      </c>
    </row>
    <row r="152" spans="1:5" s="108" customFormat="1" ht="15.75" thickBot="1">
      <c r="A152" s="141"/>
      <c r="B152" s="618" t="s">
        <v>230</v>
      </c>
      <c r="C152" s="689">
        <f>SUM(C151)</f>
        <v>20000</v>
      </c>
      <c r="D152" s="689">
        <f>SUM(D151)</f>
        <v>20000</v>
      </c>
      <c r="E152" s="904">
        <f>SUM(D152/C152)</f>
        <v>1</v>
      </c>
    </row>
    <row r="153" spans="1:5" s="108" customFormat="1" ht="12">
      <c r="A153" s="120"/>
      <c r="B153" s="119"/>
      <c r="C153" s="685"/>
      <c r="D153" s="685"/>
      <c r="E153" s="902"/>
    </row>
    <row r="154" spans="1:5" s="108" customFormat="1" ht="12">
      <c r="A154" s="118">
        <v>1310</v>
      </c>
      <c r="B154" s="234" t="s">
        <v>231</v>
      </c>
      <c r="C154" s="661"/>
      <c r="D154" s="661"/>
      <c r="E154" s="290"/>
    </row>
    <row r="155" spans="1:5" s="108" customFormat="1" ht="12">
      <c r="A155" s="125">
        <v>1311</v>
      </c>
      <c r="B155" s="123" t="s">
        <v>99</v>
      </c>
      <c r="C155" s="690"/>
      <c r="D155" s="690"/>
      <c r="E155" s="290"/>
    </row>
    <row r="156" spans="1:5" s="108" customFormat="1" ht="12">
      <c r="A156" s="125">
        <v>1312</v>
      </c>
      <c r="B156" s="123" t="s">
        <v>100</v>
      </c>
      <c r="C156" s="690"/>
      <c r="D156" s="690"/>
      <c r="E156" s="290"/>
    </row>
    <row r="157" spans="1:5" s="108" customFormat="1" ht="12">
      <c r="A157" s="125">
        <v>1320</v>
      </c>
      <c r="B157" s="195" t="s">
        <v>232</v>
      </c>
      <c r="C157" s="687"/>
      <c r="D157" s="687"/>
      <c r="E157" s="290"/>
    </row>
    <row r="158" spans="1:5" s="108" customFormat="1" ht="12">
      <c r="A158" s="125">
        <v>1321</v>
      </c>
      <c r="B158" s="123" t="s">
        <v>235</v>
      </c>
      <c r="C158" s="687"/>
      <c r="D158" s="687"/>
      <c r="E158" s="290"/>
    </row>
    <row r="159" spans="1:5" s="108" customFormat="1" ht="12">
      <c r="A159" s="125">
        <v>1322</v>
      </c>
      <c r="B159" s="123" t="s">
        <v>236</v>
      </c>
      <c r="C159" s="687"/>
      <c r="D159" s="687"/>
      <c r="E159" s="290"/>
    </row>
    <row r="160" spans="1:5" s="108" customFormat="1" ht="12">
      <c r="A160" s="125">
        <v>1323</v>
      </c>
      <c r="B160" s="127" t="s">
        <v>237</v>
      </c>
      <c r="C160" s="687"/>
      <c r="D160" s="687"/>
      <c r="E160" s="290"/>
    </row>
    <row r="161" spans="1:5" s="108" customFormat="1" ht="12">
      <c r="A161" s="125">
        <v>1324</v>
      </c>
      <c r="B161" s="122" t="s">
        <v>479</v>
      </c>
      <c r="C161" s="687"/>
      <c r="D161" s="687"/>
      <c r="E161" s="290"/>
    </row>
    <row r="162" spans="1:5" s="108" customFormat="1" ht="12.75" thickBot="1">
      <c r="A162" s="130">
        <v>1325</v>
      </c>
      <c r="B162" s="131" t="s">
        <v>238</v>
      </c>
      <c r="C162" s="691"/>
      <c r="D162" s="691"/>
      <c r="E162" s="903"/>
    </row>
    <row r="163" spans="1:5" s="108" customFormat="1" ht="15.75" thickBot="1">
      <c r="A163" s="142"/>
      <c r="B163" s="179" t="s">
        <v>362</v>
      </c>
      <c r="C163" s="681"/>
      <c r="D163" s="681"/>
      <c r="E163" s="904"/>
    </row>
    <row r="164" spans="1:5" s="108" customFormat="1" ht="12">
      <c r="A164" s="140"/>
      <c r="B164" s="121"/>
      <c r="C164" s="671"/>
      <c r="D164" s="671"/>
      <c r="E164" s="902"/>
    </row>
    <row r="165" spans="1:5" s="108" customFormat="1" ht="12.75" thickBot="1">
      <c r="A165" s="141">
        <v>1330</v>
      </c>
      <c r="B165" s="148" t="s">
        <v>239</v>
      </c>
      <c r="C165" s="676"/>
      <c r="D165" s="676"/>
      <c r="E165" s="903"/>
    </row>
    <row r="166" spans="1:5" s="108" customFormat="1" ht="15.75" thickBot="1">
      <c r="A166" s="133"/>
      <c r="B166" s="233" t="s">
        <v>240</v>
      </c>
      <c r="C166" s="677"/>
      <c r="D166" s="677"/>
      <c r="E166" s="904"/>
    </row>
    <row r="167" spans="1:5" s="108" customFormat="1" ht="15.75" thickBot="1">
      <c r="A167" s="133"/>
      <c r="B167" s="214"/>
      <c r="C167" s="692"/>
      <c r="D167" s="692"/>
      <c r="E167" s="904"/>
    </row>
    <row r="168" spans="1:5" s="108" customFormat="1" ht="16.5" thickBot="1">
      <c r="A168" s="133"/>
      <c r="B168" s="236" t="s">
        <v>71</v>
      </c>
      <c r="C168" s="678">
        <f>SUM(C152+C163)</f>
        <v>20000</v>
      </c>
      <c r="D168" s="678">
        <f>SUM(D152+D163)</f>
        <v>20000</v>
      </c>
      <c r="E168" s="904">
        <f>SUM(D168/C168)</f>
        <v>1</v>
      </c>
    </row>
    <row r="169" spans="1:5" s="108" customFormat="1" ht="15">
      <c r="A169" s="120"/>
      <c r="B169" s="214"/>
      <c r="C169" s="671"/>
      <c r="D169" s="671"/>
      <c r="E169" s="902"/>
    </row>
    <row r="170" spans="1:5" s="108" customFormat="1" ht="12">
      <c r="A170" s="125">
        <v>1335</v>
      </c>
      <c r="B170" s="123" t="s">
        <v>241</v>
      </c>
      <c r="C170" s="672"/>
      <c r="D170" s="672"/>
      <c r="E170" s="290"/>
    </row>
    <row r="171" spans="1:5" s="108" customFormat="1" ht="12.75" thickBot="1">
      <c r="A171" s="125">
        <v>1336</v>
      </c>
      <c r="B171" s="123" t="s">
        <v>487</v>
      </c>
      <c r="C171" s="679"/>
      <c r="D171" s="679"/>
      <c r="E171" s="903"/>
    </row>
    <row r="172" spans="1:5" s="108" customFormat="1" ht="15.75" thickBot="1">
      <c r="A172" s="133"/>
      <c r="B172" s="179" t="s">
        <v>458</v>
      </c>
      <c r="C172" s="677"/>
      <c r="D172" s="677"/>
      <c r="E172" s="904"/>
    </row>
    <row r="173" spans="1:5" s="108" customFormat="1" ht="12.75" thickBot="1">
      <c r="A173" s="143">
        <v>1340</v>
      </c>
      <c r="B173" s="251" t="s">
        <v>255</v>
      </c>
      <c r="C173" s="677"/>
      <c r="D173" s="677"/>
      <c r="E173" s="904"/>
    </row>
    <row r="174" spans="1:5" s="108" customFormat="1" ht="15.75" thickBot="1">
      <c r="A174" s="142"/>
      <c r="B174" s="233" t="s">
        <v>246</v>
      </c>
      <c r="C174" s="692"/>
      <c r="D174" s="692"/>
      <c r="E174" s="904"/>
    </row>
    <row r="175" spans="1:5" s="108" customFormat="1" ht="12">
      <c r="A175" s="841"/>
      <c r="B175" s="129"/>
      <c r="C175" s="673"/>
      <c r="D175" s="673"/>
      <c r="E175" s="902"/>
    </row>
    <row r="176" spans="1:5" s="108" customFormat="1" ht="12.75" thickBot="1">
      <c r="A176" s="130">
        <v>1345</v>
      </c>
      <c r="B176" s="131" t="s">
        <v>252</v>
      </c>
      <c r="C176" s="676"/>
      <c r="D176" s="676"/>
      <c r="E176" s="903"/>
    </row>
    <row r="177" spans="1:5" s="108" customFormat="1" ht="15.75" thickBot="1">
      <c r="A177" s="142"/>
      <c r="B177" s="233" t="s">
        <v>253</v>
      </c>
      <c r="C177" s="692"/>
      <c r="D177" s="692"/>
      <c r="E177" s="904"/>
    </row>
    <row r="178" spans="1:5" s="108" customFormat="1" ht="15">
      <c r="A178" s="140"/>
      <c r="B178" s="235"/>
      <c r="C178" s="682"/>
      <c r="D178" s="682"/>
      <c r="E178" s="902"/>
    </row>
    <row r="179" spans="1:5" s="108" customFormat="1" ht="12">
      <c r="A179" s="125">
        <v>1350</v>
      </c>
      <c r="B179" s="123" t="s">
        <v>461</v>
      </c>
      <c r="C179" s="656"/>
      <c r="D179" s="656"/>
      <c r="E179" s="290"/>
    </row>
    <row r="180" spans="1:5" s="108" customFormat="1" ht="12">
      <c r="A180" s="125">
        <v>1351</v>
      </c>
      <c r="B180" s="123" t="s">
        <v>498</v>
      </c>
      <c r="C180" s="656">
        <v>698998</v>
      </c>
      <c r="D180" s="656">
        <v>684798</v>
      </c>
      <c r="E180" s="877">
        <f>SUM(D180/C180)</f>
        <v>0.9796852065385022</v>
      </c>
    </row>
    <row r="181" spans="1:5" s="108" customFormat="1" ht="12.75" thickBot="1">
      <c r="A181" s="141">
        <v>1352</v>
      </c>
      <c r="B181" s="129" t="s">
        <v>476</v>
      </c>
      <c r="C181" s="683"/>
      <c r="D181" s="683"/>
      <c r="E181" s="903"/>
    </row>
    <row r="182" spans="1:5" s="108" customFormat="1" ht="15.75" thickBot="1">
      <c r="A182" s="133"/>
      <c r="B182" s="179" t="s">
        <v>48</v>
      </c>
      <c r="C182" s="681">
        <f>SUM(C179:C181)</f>
        <v>698998</v>
      </c>
      <c r="D182" s="681">
        <f>SUM(D179:D181)</f>
        <v>684798</v>
      </c>
      <c r="E182" s="904">
        <f>SUM(D182/C182)</f>
        <v>0.9796852065385022</v>
      </c>
    </row>
    <row r="183" spans="1:5" s="108" customFormat="1" ht="12">
      <c r="A183" s="140"/>
      <c r="B183" s="201"/>
      <c r="C183" s="682"/>
      <c r="D183" s="682"/>
      <c r="E183" s="902"/>
    </row>
    <row r="184" spans="1:5" s="108" customFormat="1" ht="12.75" thickBot="1">
      <c r="A184" s="125">
        <v>1355</v>
      </c>
      <c r="B184" s="123" t="s">
        <v>462</v>
      </c>
      <c r="C184" s="793"/>
      <c r="D184" s="793"/>
      <c r="E184" s="903"/>
    </row>
    <row r="185" spans="1:5" s="108" customFormat="1" ht="15.75" thickBot="1">
      <c r="A185" s="133"/>
      <c r="B185" s="243" t="s">
        <v>254</v>
      </c>
      <c r="C185" s="681"/>
      <c r="D185" s="681"/>
      <c r="E185" s="904"/>
    </row>
    <row r="186" spans="1:5" s="108" customFormat="1" ht="12.75" thickBot="1">
      <c r="A186" s="133"/>
      <c r="B186" s="124"/>
      <c r="C186" s="684"/>
      <c r="D186" s="684"/>
      <c r="E186" s="904"/>
    </row>
    <row r="187" spans="1:5" s="108" customFormat="1" ht="16.5" thickBot="1">
      <c r="A187" s="133"/>
      <c r="B187" s="238" t="s">
        <v>73</v>
      </c>
      <c r="C187" s="782">
        <f>SUM(C185+C182+C168)</f>
        <v>718998</v>
      </c>
      <c r="D187" s="782">
        <f>SUM(D185+D182+D168)</f>
        <v>704798</v>
      </c>
      <c r="E187" s="904">
        <f>SUM(D187/C187)</f>
        <v>0.9802502927685474</v>
      </c>
    </row>
    <row r="188" spans="1:5" s="108" customFormat="1" ht="12" customHeight="1">
      <c r="A188" s="140"/>
      <c r="B188" s="244"/>
      <c r="C188" s="686"/>
      <c r="D188" s="686"/>
      <c r="E188" s="902"/>
    </row>
    <row r="189" spans="1:5" s="108" customFormat="1" ht="15" customHeight="1">
      <c r="A189" s="118"/>
      <c r="B189" s="241" t="s">
        <v>52</v>
      </c>
      <c r="C189" s="655"/>
      <c r="D189" s="655"/>
      <c r="E189" s="290"/>
    </row>
    <row r="190" spans="1:5" s="108" customFormat="1" ht="12.75" customHeight="1">
      <c r="A190" s="118"/>
      <c r="B190" s="245"/>
      <c r="C190" s="655"/>
      <c r="D190" s="655"/>
      <c r="E190" s="290"/>
    </row>
    <row r="191" spans="1:5" s="108" customFormat="1" ht="12">
      <c r="A191" s="125">
        <v>1400</v>
      </c>
      <c r="B191" s="123" t="s">
        <v>220</v>
      </c>
      <c r="C191" s="672"/>
      <c r="D191" s="672"/>
      <c r="E191" s="290"/>
    </row>
    <row r="192" spans="1:5" s="108" customFormat="1" ht="12.75" thickBot="1">
      <c r="A192" s="130">
        <v>1401</v>
      </c>
      <c r="B192" s="131" t="s">
        <v>451</v>
      </c>
      <c r="C192" s="665">
        <f>SUM('2.mell'!C577)</f>
        <v>8812</v>
      </c>
      <c r="D192" s="665">
        <f>SUM('2.mell'!D577)</f>
        <v>0</v>
      </c>
      <c r="E192" s="903">
        <f>SUM(D192/C192)</f>
        <v>0</v>
      </c>
    </row>
    <row r="193" spans="1:5" s="108" customFormat="1" ht="12.75" thickBot="1">
      <c r="A193" s="133"/>
      <c r="B193" s="132" t="s">
        <v>459</v>
      </c>
      <c r="C193" s="659">
        <f>SUM(C192)</f>
        <v>8812</v>
      </c>
      <c r="D193" s="659">
        <f>SUM(D192)</f>
        <v>0</v>
      </c>
      <c r="E193" s="904">
        <f>SUM(D193/C193)</f>
        <v>0</v>
      </c>
    </row>
    <row r="194" spans="1:5" s="108" customFormat="1" ht="12">
      <c r="A194" s="138">
        <v>1409</v>
      </c>
      <c r="B194" s="129" t="s">
        <v>438</v>
      </c>
      <c r="C194" s="827">
        <f>SUM('2.mell'!C579)</f>
        <v>0</v>
      </c>
      <c r="D194" s="827">
        <f>SUM('2.mell'!D579)</f>
        <v>0</v>
      </c>
      <c r="E194" s="902"/>
    </row>
    <row r="195" spans="1:5" s="108" customFormat="1" ht="12">
      <c r="A195" s="120">
        <v>1410</v>
      </c>
      <c r="B195" s="234" t="s">
        <v>231</v>
      </c>
      <c r="C195" s="686">
        <f>SUM(C196:C197)</f>
        <v>78886</v>
      </c>
      <c r="D195" s="686">
        <f>SUM(D196:D197)</f>
        <v>74917</v>
      </c>
      <c r="E195" s="290">
        <f aca="true" t="shared" si="5" ref="E195:E200">SUM(D195/C195)</f>
        <v>0.9496868899424485</v>
      </c>
    </row>
    <row r="196" spans="1:5" s="108" customFormat="1" ht="12">
      <c r="A196" s="125">
        <v>1411</v>
      </c>
      <c r="B196" s="123" t="s">
        <v>99</v>
      </c>
      <c r="C196" s="656">
        <f>SUM('2.mell'!C581)</f>
        <v>41971</v>
      </c>
      <c r="D196" s="1185">
        <f>SUM('2.mell'!D581)</f>
        <v>23150</v>
      </c>
      <c r="E196" s="877">
        <f t="shared" si="5"/>
        <v>0.5515713230563961</v>
      </c>
    </row>
    <row r="197" spans="1:5" s="108" customFormat="1" ht="12">
      <c r="A197" s="125">
        <v>1412</v>
      </c>
      <c r="B197" s="123" t="s">
        <v>100</v>
      </c>
      <c r="C197" s="656">
        <f>SUM('2.mell'!C582)</f>
        <v>36915</v>
      </c>
      <c r="D197" s="1185">
        <f>SUM('2.mell'!D582)</f>
        <v>51767</v>
      </c>
      <c r="E197" s="877">
        <f t="shared" si="5"/>
        <v>1.4023296762833537</v>
      </c>
    </row>
    <row r="198" spans="1:5" s="108" customFormat="1" ht="12">
      <c r="A198" s="125">
        <v>1420</v>
      </c>
      <c r="B198" s="195" t="s">
        <v>232</v>
      </c>
      <c r="C198" s="656">
        <f>SUM('2.mell'!C583)</f>
        <v>8225</v>
      </c>
      <c r="D198" s="1185">
        <f>SUM('2.mell'!D583)</f>
        <v>8845</v>
      </c>
      <c r="E198" s="877">
        <f t="shared" si="5"/>
        <v>1.0753799392097265</v>
      </c>
    </row>
    <row r="199" spans="1:5" s="108" customFormat="1" ht="12">
      <c r="A199" s="125">
        <v>1421</v>
      </c>
      <c r="B199" s="123" t="s">
        <v>235</v>
      </c>
      <c r="C199" s="656">
        <f>SUM('2.mell'!C584)</f>
        <v>178375</v>
      </c>
      <c r="D199" s="656">
        <f>SUM('2.mell'!D584)</f>
        <v>182189</v>
      </c>
      <c r="E199" s="877">
        <f t="shared" si="5"/>
        <v>1.0213819201121233</v>
      </c>
    </row>
    <row r="200" spans="1:5" s="108" customFormat="1" ht="12">
      <c r="A200" s="125">
        <v>1422</v>
      </c>
      <c r="B200" s="123" t="s">
        <v>236</v>
      </c>
      <c r="C200" s="656">
        <f>SUM('2.mell'!C585)</f>
        <v>68879</v>
      </c>
      <c r="D200" s="1185">
        <f>SUM('2.mell'!D585)</f>
        <v>66202</v>
      </c>
      <c r="E200" s="877">
        <f t="shared" si="5"/>
        <v>0.9611347435357657</v>
      </c>
    </row>
    <row r="201" spans="1:5" s="108" customFormat="1" ht="12">
      <c r="A201" s="125">
        <v>1423</v>
      </c>
      <c r="B201" s="127" t="s">
        <v>237</v>
      </c>
      <c r="C201" s="656">
        <f>SUM('2.mell'!C586)</f>
        <v>0</v>
      </c>
      <c r="D201" s="1185">
        <f>SUM('2.mell'!D586)</f>
        <v>4401</v>
      </c>
      <c r="E201" s="877"/>
    </row>
    <row r="202" spans="1:5" s="108" customFormat="1" ht="12">
      <c r="A202" s="125">
        <v>1424</v>
      </c>
      <c r="B202" s="122" t="s">
        <v>479</v>
      </c>
      <c r="C202" s="656">
        <f>SUM('2.mell'!C587)</f>
        <v>0</v>
      </c>
      <c r="D202" s="656">
        <f>SUM('2.mell'!D587)</f>
        <v>0</v>
      </c>
      <c r="E202" s="290"/>
    </row>
    <row r="203" spans="1:5" s="108" customFormat="1" ht="12.75" thickBot="1">
      <c r="A203" s="130">
        <v>1425</v>
      </c>
      <c r="B203" s="131" t="s">
        <v>238</v>
      </c>
      <c r="C203" s="656">
        <f>SUM('2.mell'!C588)</f>
        <v>0</v>
      </c>
      <c r="D203" s="656">
        <f>SUM('2.mell'!D588)</f>
        <v>0</v>
      </c>
      <c r="E203" s="903"/>
    </row>
    <row r="204" spans="1:5" s="108" customFormat="1" ht="15.75" thickBot="1">
      <c r="A204" s="142"/>
      <c r="B204" s="179" t="s">
        <v>362</v>
      </c>
      <c r="C204" s="681">
        <f>SUM(C195+C198+C200+C199+C203+C201+C194)</f>
        <v>334365</v>
      </c>
      <c r="D204" s="681">
        <f>SUM(D195+D198+D200+D199+D203+D201+D194)</f>
        <v>336554</v>
      </c>
      <c r="E204" s="904">
        <f>SUM(D204/C204)</f>
        <v>1.0065467378463655</v>
      </c>
    </row>
    <row r="205" spans="1:5" s="108" customFormat="1" ht="12">
      <c r="A205" s="140"/>
      <c r="B205" s="121"/>
      <c r="C205" s="671"/>
      <c r="D205" s="671"/>
      <c r="E205" s="902"/>
    </row>
    <row r="206" spans="1:5" s="108" customFormat="1" ht="12.75" thickBot="1">
      <c r="A206" s="141">
        <v>1430</v>
      </c>
      <c r="B206" s="148" t="s">
        <v>239</v>
      </c>
      <c r="C206" s="676"/>
      <c r="D206" s="676"/>
      <c r="E206" s="903"/>
    </row>
    <row r="207" spans="1:5" s="108" customFormat="1" ht="15.75" thickBot="1">
      <c r="A207" s="133"/>
      <c r="B207" s="233" t="s">
        <v>240</v>
      </c>
      <c r="C207" s="677"/>
      <c r="D207" s="677"/>
      <c r="E207" s="904"/>
    </row>
    <row r="208" spans="1:5" s="108" customFormat="1" ht="12" customHeight="1" thickBot="1">
      <c r="A208" s="133"/>
      <c r="B208" s="214"/>
      <c r="C208" s="677"/>
      <c r="D208" s="677"/>
      <c r="E208" s="904"/>
    </row>
    <row r="209" spans="1:5" s="108" customFormat="1" ht="16.5" thickBot="1">
      <c r="A209" s="133"/>
      <c r="B209" s="236" t="s">
        <v>71</v>
      </c>
      <c r="C209" s="678">
        <f>SUM(C204+C207+C193)</f>
        <v>343177</v>
      </c>
      <c r="D209" s="678">
        <f>SUM(D204+D207+D193)</f>
        <v>336554</v>
      </c>
      <c r="E209" s="904">
        <f>SUM(D209/C209)</f>
        <v>0.9807009210990247</v>
      </c>
    </row>
    <row r="210" spans="1:5" s="108" customFormat="1" ht="10.5" customHeight="1">
      <c r="A210" s="120"/>
      <c r="B210" s="785"/>
      <c r="C210" s="671"/>
      <c r="D210" s="671"/>
      <c r="E210" s="902"/>
    </row>
    <row r="211" spans="1:5" s="108" customFormat="1" ht="12">
      <c r="A211" s="125">
        <v>1435</v>
      </c>
      <c r="B211" s="123" t="s">
        <v>241</v>
      </c>
      <c r="C211" s="672"/>
      <c r="D211" s="672"/>
      <c r="E211" s="290"/>
    </row>
    <row r="212" spans="1:5" s="108" customFormat="1" ht="12.75" thickBot="1">
      <c r="A212" s="125">
        <v>1436</v>
      </c>
      <c r="B212" s="123" t="s">
        <v>463</v>
      </c>
      <c r="C212" s="793">
        <f>SUM('2.mell'!C592)</f>
        <v>0</v>
      </c>
      <c r="D212" s="793">
        <f>SUM('2.mell'!D592)</f>
        <v>0</v>
      </c>
      <c r="E212" s="903"/>
    </row>
    <row r="213" spans="1:5" s="108" customFormat="1" ht="15.75" thickBot="1">
      <c r="A213" s="133"/>
      <c r="B213" s="179" t="s">
        <v>458</v>
      </c>
      <c r="C213" s="681">
        <f>SUM(C212)</f>
        <v>0</v>
      </c>
      <c r="D213" s="681">
        <f>SUM(D212)</f>
        <v>0</v>
      </c>
      <c r="E213" s="904"/>
    </row>
    <row r="214" spans="1:5" s="108" customFormat="1" ht="9.75" customHeight="1">
      <c r="A214" s="140"/>
      <c r="B214" s="235"/>
      <c r="C214" s="671"/>
      <c r="D214" s="671"/>
      <c r="E214" s="902"/>
    </row>
    <row r="215" spans="1:5" s="108" customFormat="1" ht="12.75" thickBot="1">
      <c r="A215" s="130">
        <v>1440</v>
      </c>
      <c r="B215" s="131" t="s">
        <v>255</v>
      </c>
      <c r="C215" s="658">
        <f>SUM('2.mell'!C593)</f>
        <v>0</v>
      </c>
      <c r="D215" s="658">
        <f>SUM('2.mell'!D593)</f>
        <v>0</v>
      </c>
      <c r="E215" s="903"/>
    </row>
    <row r="216" spans="1:5" s="108" customFormat="1" ht="15.75" thickBot="1">
      <c r="A216" s="142"/>
      <c r="B216" s="233" t="s">
        <v>246</v>
      </c>
      <c r="C216" s="681">
        <f>SUM(C215)</f>
        <v>0</v>
      </c>
      <c r="D216" s="681">
        <f>SUM(D215)</f>
        <v>0</v>
      </c>
      <c r="E216" s="904"/>
    </row>
    <row r="217" spans="1:5" s="108" customFormat="1" ht="15">
      <c r="A217" s="140"/>
      <c r="B217" s="235"/>
      <c r="C217" s="671"/>
      <c r="D217" s="671"/>
      <c r="E217" s="902"/>
    </row>
    <row r="218" spans="1:5" s="108" customFormat="1" ht="12.75" thickBot="1">
      <c r="A218" s="216">
        <v>1445</v>
      </c>
      <c r="B218" s="135" t="s">
        <v>252</v>
      </c>
      <c r="C218" s="793">
        <f>SUM('2.mell'!C590)</f>
        <v>0</v>
      </c>
      <c r="D218" s="793">
        <f>SUM('2.mell'!D590)</f>
        <v>0</v>
      </c>
      <c r="E218" s="903"/>
    </row>
    <row r="219" spans="1:5" s="108" customFormat="1" ht="15.75" thickBot="1">
      <c r="A219" s="133"/>
      <c r="B219" s="179" t="s">
        <v>253</v>
      </c>
      <c r="C219" s="681">
        <f>SUM(C218)</f>
        <v>0</v>
      </c>
      <c r="D219" s="681">
        <f>SUM(D218)</f>
        <v>0</v>
      </c>
      <c r="E219" s="904"/>
    </row>
    <row r="220" spans="1:5" s="108" customFormat="1" ht="15">
      <c r="A220" s="140"/>
      <c r="B220" s="235"/>
      <c r="C220" s="682"/>
      <c r="D220" s="682"/>
      <c r="E220" s="902"/>
    </row>
    <row r="221" spans="1:5" s="108" customFormat="1" ht="12">
      <c r="A221" s="125">
        <v>1450</v>
      </c>
      <c r="B221" s="123" t="s">
        <v>461</v>
      </c>
      <c r="C221" s="656">
        <f>SUM('2.mell'!C595)</f>
        <v>0</v>
      </c>
      <c r="D221" s="656">
        <f>SUM('2.mell'!D595)</f>
        <v>0</v>
      </c>
      <c r="E221" s="290"/>
    </row>
    <row r="222" spans="1:5" s="108" customFormat="1" ht="12.75" thickBot="1">
      <c r="A222" s="141">
        <v>1451</v>
      </c>
      <c r="B222" s="129" t="s">
        <v>498</v>
      </c>
      <c r="C222" s="683">
        <f>SUM('2.mell'!C596+'2.mell'!C597)</f>
        <v>3978656</v>
      </c>
      <c r="D222" s="683">
        <f>SUM('2.mell'!D596+'2.mell'!D597)</f>
        <v>4452852</v>
      </c>
      <c r="E222" s="912">
        <f>SUM(D222/C222)</f>
        <v>1.1191849710052841</v>
      </c>
    </row>
    <row r="223" spans="1:5" s="108" customFormat="1" ht="15.75" thickBot="1">
      <c r="A223" s="133"/>
      <c r="B223" s="179" t="s">
        <v>48</v>
      </c>
      <c r="C223" s="681">
        <f>SUM(C221:C222)</f>
        <v>3978656</v>
      </c>
      <c r="D223" s="681">
        <f>SUM(D221:D222)</f>
        <v>4452852</v>
      </c>
      <c r="E223" s="904">
        <f>SUM(D223/C223)</f>
        <v>1.1191849710052841</v>
      </c>
    </row>
    <row r="224" spans="1:5" s="146" customFormat="1" ht="13.5" customHeight="1">
      <c r="A224" s="140"/>
      <c r="B224" s="201"/>
      <c r="C224" s="682"/>
      <c r="D224" s="682"/>
      <c r="E224" s="902"/>
    </row>
    <row r="225" spans="1:5" s="146" customFormat="1" ht="13.5" thickBot="1">
      <c r="A225" s="125">
        <v>1455</v>
      </c>
      <c r="B225" s="123" t="s">
        <v>462</v>
      </c>
      <c r="C225" s="656">
        <f>SUM('2.mell'!C600)</f>
        <v>0</v>
      </c>
      <c r="D225" s="656">
        <f>SUM('2.mell'!D600)</f>
        <v>0</v>
      </c>
      <c r="E225" s="903"/>
    </row>
    <row r="226" spans="1:5" s="108" customFormat="1" ht="15.75" thickBot="1">
      <c r="A226" s="133"/>
      <c r="B226" s="243" t="s">
        <v>254</v>
      </c>
      <c r="C226" s="681">
        <f>SUM(C225)</f>
        <v>0</v>
      </c>
      <c r="D226" s="681">
        <f>SUM(D225)</f>
        <v>0</v>
      </c>
      <c r="E226" s="904"/>
    </row>
    <row r="227" spans="1:5" s="108" customFormat="1" ht="12.75" thickBot="1">
      <c r="A227" s="133"/>
      <c r="B227" s="124"/>
      <c r="C227" s="684"/>
      <c r="D227" s="684"/>
      <c r="E227" s="904"/>
    </row>
    <row r="228" spans="1:5" s="108" customFormat="1" ht="16.5" thickBot="1">
      <c r="A228" s="133"/>
      <c r="B228" s="238" t="s">
        <v>53</v>
      </c>
      <c r="C228" s="782">
        <f>SUM(C226+C223+C209+C219+C213+C216)</f>
        <v>4321833</v>
      </c>
      <c r="D228" s="782">
        <f>SUM(D226+D223+D209+D219+D213+D216)</f>
        <v>4789406</v>
      </c>
      <c r="E228" s="915">
        <f>SUM(D228/C228)</f>
        <v>1.108188585722771</v>
      </c>
    </row>
    <row r="229" spans="1:5" s="146" customFormat="1" ht="12.75">
      <c r="A229" s="145"/>
      <c r="B229" s="168"/>
      <c r="C229" s="693"/>
      <c r="D229" s="693"/>
      <c r="E229" s="902"/>
    </row>
    <row r="230" spans="1:5" s="146" customFormat="1" ht="17.25" customHeight="1">
      <c r="A230" s="147"/>
      <c r="B230" s="241" t="s">
        <v>360</v>
      </c>
      <c r="C230" s="694"/>
      <c r="D230" s="694"/>
      <c r="E230" s="290"/>
    </row>
    <row r="231" spans="1:5" s="146" customFormat="1" ht="12.75">
      <c r="A231" s="147"/>
      <c r="B231" s="112"/>
      <c r="C231" s="694"/>
      <c r="D231" s="694"/>
      <c r="E231" s="290"/>
    </row>
    <row r="232" spans="1:5" s="146" customFormat="1" ht="12.75">
      <c r="A232" s="125">
        <v>1500</v>
      </c>
      <c r="B232" s="123" t="s">
        <v>216</v>
      </c>
      <c r="C232" s="657">
        <f>SUM(C10)</f>
        <v>1701515</v>
      </c>
      <c r="D232" s="657">
        <f>SUM(D10)</f>
        <v>1813630</v>
      </c>
      <c r="E232" s="877">
        <f>SUM(D232/C232)</f>
        <v>1.0658912792423223</v>
      </c>
    </row>
    <row r="233" spans="1:5" s="146" customFormat="1" ht="12.75">
      <c r="A233" s="125">
        <v>1501</v>
      </c>
      <c r="B233" s="123" t="s">
        <v>220</v>
      </c>
      <c r="C233" s="657">
        <f>SUM(C17)</f>
        <v>0</v>
      </c>
      <c r="D233" s="657">
        <f>SUM(D17)</f>
        <v>0</v>
      </c>
      <c r="E233" s="290"/>
    </row>
    <row r="234" spans="1:5" s="146" customFormat="1" ht="13.5" thickBot="1">
      <c r="A234" s="130">
        <v>1502</v>
      </c>
      <c r="B234" s="131" t="s">
        <v>451</v>
      </c>
      <c r="C234" s="657">
        <f>SUM(C192+C18+C106+C147)</f>
        <v>20484</v>
      </c>
      <c r="D234" s="657">
        <f>SUM(D192+D18+D106+D147)</f>
        <v>11735</v>
      </c>
      <c r="E234" s="903">
        <f aca="true" t="shared" si="6" ref="E234:E239">SUM(D234/C234)</f>
        <v>0.5728861550478422</v>
      </c>
    </row>
    <row r="235" spans="1:5" s="146" customFormat="1" ht="13.5" thickBot="1">
      <c r="A235" s="133"/>
      <c r="B235" s="136" t="s">
        <v>452</v>
      </c>
      <c r="C235" s="695">
        <f>SUM(C232:C234)</f>
        <v>1721999</v>
      </c>
      <c r="D235" s="695">
        <f>SUM(D232:D234)</f>
        <v>1825365</v>
      </c>
      <c r="E235" s="904">
        <f t="shared" si="6"/>
        <v>1.0600267479830128</v>
      </c>
    </row>
    <row r="236" spans="1:5" s="146" customFormat="1" ht="12.75">
      <c r="A236" s="126">
        <v>1510</v>
      </c>
      <c r="B236" s="127" t="s">
        <v>223</v>
      </c>
      <c r="C236" s="696">
        <f>SUM(C21)</f>
        <v>3630000</v>
      </c>
      <c r="D236" s="696">
        <f>SUM(D21)</f>
        <v>3780000</v>
      </c>
      <c r="E236" s="916">
        <f t="shared" si="6"/>
        <v>1.0413223140495869</v>
      </c>
    </row>
    <row r="237" spans="1:5" s="146" customFormat="1" ht="12.75">
      <c r="A237" s="125">
        <v>1511</v>
      </c>
      <c r="B237" s="127" t="s">
        <v>224</v>
      </c>
      <c r="C237" s="657">
        <f>SUM(C24)</f>
        <v>4629284</v>
      </c>
      <c r="D237" s="657">
        <f>SUM(D24)</f>
        <v>5198672</v>
      </c>
      <c r="E237" s="877">
        <f t="shared" si="6"/>
        <v>1.1229969904633201</v>
      </c>
    </row>
    <row r="238" spans="1:5" s="146" customFormat="1" ht="13.5" thickBot="1">
      <c r="A238" s="130">
        <v>1514</v>
      </c>
      <c r="B238" s="131" t="s">
        <v>193</v>
      </c>
      <c r="C238" s="697">
        <f>SUM(C28+C152)</f>
        <v>348560</v>
      </c>
      <c r="D238" s="697">
        <f>SUM(D28+D152)</f>
        <v>418740</v>
      </c>
      <c r="E238" s="912">
        <f t="shared" si="6"/>
        <v>1.2013426669726877</v>
      </c>
    </row>
    <row r="239" spans="1:5" s="146" customFormat="1" ht="13.5" thickBot="1">
      <c r="A239" s="133"/>
      <c r="B239" s="246" t="s">
        <v>230</v>
      </c>
      <c r="C239" s="695">
        <f>SUM(C236:C238)</f>
        <v>8607844</v>
      </c>
      <c r="D239" s="695">
        <f>SUM(D236:D238)</f>
        <v>9397412</v>
      </c>
      <c r="E239" s="904">
        <f t="shared" si="6"/>
        <v>1.091726569394148</v>
      </c>
    </row>
    <row r="240" spans="1:5" s="146" customFormat="1" ht="12.75">
      <c r="A240" s="126">
        <v>1519</v>
      </c>
      <c r="B240" s="211" t="s">
        <v>438</v>
      </c>
      <c r="C240" s="696">
        <f>SUM(C194)</f>
        <v>0</v>
      </c>
      <c r="D240" s="696">
        <f>SUM(D194)</f>
        <v>0</v>
      </c>
      <c r="E240" s="902"/>
    </row>
    <row r="241" spans="1:5" s="146" customFormat="1" ht="12.75">
      <c r="A241" s="126">
        <v>1520</v>
      </c>
      <c r="B241" s="211" t="s">
        <v>231</v>
      </c>
      <c r="C241" s="696">
        <f>SUM(C40+C108+C154+C195)</f>
        <v>1633436</v>
      </c>
      <c r="D241" s="696">
        <f>SUM(D40+D108+D154+D195)</f>
        <v>1908062</v>
      </c>
      <c r="E241" s="877">
        <f>SUM(D241/C241)</f>
        <v>1.168127799313839</v>
      </c>
    </row>
    <row r="242" spans="1:5" s="146" customFormat="1" ht="12.75">
      <c r="A242" s="125">
        <v>1521</v>
      </c>
      <c r="B242" s="195" t="s">
        <v>232</v>
      </c>
      <c r="C242" s="657">
        <f>SUM(C49+C111+C157+C198)</f>
        <v>220225</v>
      </c>
      <c r="D242" s="657">
        <f>SUM(D49+D111+D157+D198)</f>
        <v>190145</v>
      </c>
      <c r="E242" s="877">
        <f>SUM(D242/C242)</f>
        <v>0.8634124191168123</v>
      </c>
    </row>
    <row r="243" spans="1:5" s="146" customFormat="1" ht="12.75">
      <c r="A243" s="572">
        <v>1522</v>
      </c>
      <c r="B243" s="569" t="s">
        <v>364</v>
      </c>
      <c r="C243" s="657">
        <f>SUM(C53)</f>
        <v>0</v>
      </c>
      <c r="D243" s="657">
        <f>SUM(D53)</f>
        <v>0</v>
      </c>
      <c r="E243" s="877"/>
    </row>
    <row r="244" spans="1:5" s="146" customFormat="1" ht="12.75">
      <c r="A244" s="125">
        <v>1523</v>
      </c>
      <c r="B244" s="123" t="s">
        <v>235</v>
      </c>
      <c r="C244" s="657">
        <f>SUM(C112+C158+C199+C54)</f>
        <v>178375</v>
      </c>
      <c r="D244" s="657">
        <f>SUM(D112+D158+D199+D54)</f>
        <v>182189</v>
      </c>
      <c r="E244" s="877">
        <f>SUM(D244/C244)</f>
        <v>1.0213819201121233</v>
      </c>
    </row>
    <row r="245" spans="1:5" s="146" customFormat="1" ht="12.75">
      <c r="A245" s="125">
        <v>1524</v>
      </c>
      <c r="B245" s="123" t="s">
        <v>236</v>
      </c>
      <c r="C245" s="657">
        <f>SUM(C55+C113+C159+C200)</f>
        <v>545847</v>
      </c>
      <c r="D245" s="657">
        <f>SUM(D55+D113+D159+D200)</f>
        <v>610102</v>
      </c>
      <c r="E245" s="877">
        <f>SUM(D245/C245)</f>
        <v>1.117716136573069</v>
      </c>
    </row>
    <row r="246" spans="1:5" s="146" customFormat="1" ht="12.75">
      <c r="A246" s="125">
        <v>1525</v>
      </c>
      <c r="B246" s="127" t="s">
        <v>237</v>
      </c>
      <c r="C246" s="657">
        <f>SUM(C59+C114+C160+C201)</f>
        <v>0</v>
      </c>
      <c r="D246" s="657">
        <f>SUM(D59+D114+D160+D201)</f>
        <v>4401</v>
      </c>
      <c r="E246" s="877"/>
    </row>
    <row r="247" spans="1:5" s="146" customFormat="1" ht="12.75">
      <c r="A247" s="125">
        <v>1526</v>
      </c>
      <c r="B247" s="122" t="s">
        <v>479</v>
      </c>
      <c r="C247" s="657">
        <f>SUM(C60+C115+C161+C202)</f>
        <v>15005</v>
      </c>
      <c r="D247" s="657">
        <f>SUM(D60+D115+D161+D202)</f>
        <v>6010</v>
      </c>
      <c r="E247" s="877">
        <f>SUM(D247/C247)</f>
        <v>0.4005331556147951</v>
      </c>
    </row>
    <row r="248" spans="1:5" s="146" customFormat="1" ht="13.5" thickBot="1">
      <c r="A248" s="130">
        <v>1528</v>
      </c>
      <c r="B248" s="131" t="s">
        <v>238</v>
      </c>
      <c r="C248" s="697">
        <f>SUM(C62+C116+C162+C203+C63)</f>
        <v>22000</v>
      </c>
      <c r="D248" s="697">
        <f>SUM(D62+D116+D162+D203+D63)</f>
        <v>22127</v>
      </c>
      <c r="E248" s="912">
        <f>SUM(D248/C248)</f>
        <v>1.0057727272727273</v>
      </c>
    </row>
    <row r="249" spans="1:5" s="146" customFormat="1" ht="13.5" thickBot="1">
      <c r="A249" s="133"/>
      <c r="B249" s="136" t="s">
        <v>362</v>
      </c>
      <c r="C249" s="695">
        <f>SUM(C240:C248)</f>
        <v>2614888</v>
      </c>
      <c r="D249" s="695">
        <f>SUM(D240:D248)</f>
        <v>2923036</v>
      </c>
      <c r="E249" s="904">
        <f>SUM(D249/C249)</f>
        <v>1.1178436705510906</v>
      </c>
    </row>
    <row r="250" spans="1:5" s="146" customFormat="1" ht="13.5" thickBot="1">
      <c r="A250" s="143">
        <v>1530</v>
      </c>
      <c r="B250" s="251" t="s">
        <v>239</v>
      </c>
      <c r="C250" s="698">
        <f>SUM(C66+C219)</f>
        <v>0</v>
      </c>
      <c r="D250" s="698">
        <f>SUM(D66+D219)</f>
        <v>0</v>
      </c>
      <c r="E250" s="904"/>
    </row>
    <row r="251" spans="1:5" s="146" customFormat="1" ht="13.5" thickBot="1">
      <c r="A251" s="266"/>
      <c r="B251" s="249" t="s">
        <v>240</v>
      </c>
      <c r="C251" s="699">
        <f>SUM(C250)</f>
        <v>0</v>
      </c>
      <c r="D251" s="699">
        <f>SUM(D250)</f>
        <v>0</v>
      </c>
      <c r="E251" s="917"/>
    </row>
    <row r="252" spans="1:5" s="146" customFormat="1" ht="17.25" thickBot="1" thickTop="1">
      <c r="A252" s="267"/>
      <c r="B252" s="248" t="s">
        <v>71</v>
      </c>
      <c r="C252" s="700">
        <f>SUM(C235+C239+C249+C251)</f>
        <v>12944731</v>
      </c>
      <c r="D252" s="700">
        <f>SUM(D235+D239+D249+D251)</f>
        <v>14145813</v>
      </c>
      <c r="E252" s="918">
        <f aca="true" t="shared" si="7" ref="E252:E258">SUM(D252/C252)</f>
        <v>1.0927853966219925</v>
      </c>
    </row>
    <row r="253" spans="1:5" s="146" customFormat="1" ht="13.5" thickTop="1">
      <c r="A253" s="126">
        <v>1540</v>
      </c>
      <c r="B253" s="127" t="s">
        <v>241</v>
      </c>
      <c r="C253" s="696">
        <f>SUM(C71)</f>
        <v>50000</v>
      </c>
      <c r="D253" s="696">
        <f>SUM(D71)</f>
        <v>170000</v>
      </c>
      <c r="E253" s="902">
        <f t="shared" si="7"/>
        <v>3.4</v>
      </c>
    </row>
    <row r="254" spans="1:5" s="146" customFormat="1" ht="12.75">
      <c r="A254" s="125">
        <v>1541</v>
      </c>
      <c r="B254" s="123" t="s">
        <v>464</v>
      </c>
      <c r="C254" s="657">
        <f>SUM(C72)</f>
        <v>209034</v>
      </c>
      <c r="D254" s="657">
        <f>SUM(D72)</f>
        <v>0</v>
      </c>
      <c r="E254" s="290">
        <f t="shared" si="7"/>
        <v>0</v>
      </c>
    </row>
    <row r="255" spans="1:5" s="146" customFormat="1" ht="12.75">
      <c r="A255" s="125">
        <v>1542</v>
      </c>
      <c r="B255" s="123" t="s">
        <v>465</v>
      </c>
      <c r="C255" s="657">
        <f>SUM(C74)</f>
        <v>250000</v>
      </c>
      <c r="D255" s="657">
        <f>SUM(D74)</f>
        <v>400000</v>
      </c>
      <c r="E255" s="877">
        <f t="shared" si="7"/>
        <v>1.6</v>
      </c>
    </row>
    <row r="256" spans="1:5" s="146" customFormat="1" ht="13.5" thickBot="1">
      <c r="A256" s="130">
        <v>1543</v>
      </c>
      <c r="B256" s="131" t="s">
        <v>463</v>
      </c>
      <c r="C256" s="697">
        <f>SUM(C77+C212)</f>
        <v>280000</v>
      </c>
      <c r="D256" s="697">
        <f>SUM(D77+D212)</f>
        <v>0</v>
      </c>
      <c r="E256" s="903">
        <f t="shared" si="7"/>
        <v>0</v>
      </c>
    </row>
    <row r="257" spans="1:5" s="146" customFormat="1" ht="13.5" thickBot="1">
      <c r="A257" s="142"/>
      <c r="B257" s="588" t="s">
        <v>458</v>
      </c>
      <c r="C257" s="701">
        <f>SUM(C253:C256)</f>
        <v>789034</v>
      </c>
      <c r="D257" s="701">
        <f>SUM(D253:D256)</f>
        <v>570000</v>
      </c>
      <c r="E257" s="904">
        <f t="shared" si="7"/>
        <v>0.7224023299376199</v>
      </c>
    </row>
    <row r="258" spans="1:5" s="146" customFormat="1" ht="12.75">
      <c r="A258" s="126">
        <v>1550</v>
      </c>
      <c r="B258" s="127" t="s">
        <v>245</v>
      </c>
      <c r="C258" s="696">
        <f>SUM(C80)</f>
        <v>2444000</v>
      </c>
      <c r="D258" s="696">
        <f>SUM(D80)</f>
        <v>1975000</v>
      </c>
      <c r="E258" s="916">
        <f t="shared" si="7"/>
        <v>0.80810147299509</v>
      </c>
    </row>
    <row r="259" spans="1:5" s="146" customFormat="1" ht="13.5" thickBot="1">
      <c r="A259" s="125">
        <v>1551</v>
      </c>
      <c r="B259" s="123" t="s">
        <v>255</v>
      </c>
      <c r="C259" s="657">
        <f>SUM(C215+C173+C128)</f>
        <v>0</v>
      </c>
      <c r="D259" s="657"/>
      <c r="E259" s="903"/>
    </row>
    <row r="260" spans="1:5" s="146" customFormat="1" ht="13.5" thickBot="1">
      <c r="A260" s="133"/>
      <c r="B260" s="136" t="s">
        <v>246</v>
      </c>
      <c r="C260" s="695">
        <f>SUM(C258:C259)</f>
        <v>2444000</v>
      </c>
      <c r="D260" s="695">
        <f>SUM(D258:D259)</f>
        <v>1975000</v>
      </c>
      <c r="E260" s="904">
        <f>SUM(D260/C260)</f>
        <v>0.80810147299509</v>
      </c>
    </row>
    <row r="261" spans="1:5" s="146" customFormat="1" ht="12.75">
      <c r="A261" s="126">
        <v>1560</v>
      </c>
      <c r="B261" s="139" t="s">
        <v>466</v>
      </c>
      <c r="C261" s="696">
        <f>SUM(C85+C132)</f>
        <v>23000</v>
      </c>
      <c r="D261" s="1188">
        <f>SUM(D85+D132)</f>
        <v>23000</v>
      </c>
      <c r="E261" s="916">
        <f>SUM(D261/C261)</f>
        <v>1</v>
      </c>
    </row>
    <row r="262" spans="1:5" s="146" customFormat="1" ht="12.75">
      <c r="A262" s="216">
        <v>1561</v>
      </c>
      <c r="B262" s="129" t="s">
        <v>252</v>
      </c>
      <c r="C262" s="703">
        <f>SUM(C88)</f>
        <v>235000</v>
      </c>
      <c r="D262" s="703">
        <f>SUM(D88)</f>
        <v>0</v>
      </c>
      <c r="E262" s="290">
        <f>SUM(D262/C262)</f>
        <v>0</v>
      </c>
    </row>
    <row r="263" spans="1:5" s="146" customFormat="1" ht="13.5" thickBot="1">
      <c r="A263" s="567">
        <v>1562</v>
      </c>
      <c r="B263" s="568" t="s">
        <v>390</v>
      </c>
      <c r="C263" s="697">
        <f>C89</f>
        <v>0</v>
      </c>
      <c r="D263" s="697">
        <f>D89</f>
        <v>0</v>
      </c>
      <c r="E263" s="903"/>
    </row>
    <row r="264" spans="1:5" s="146" customFormat="1" ht="13.5" thickBot="1">
      <c r="A264" s="268"/>
      <c r="B264" s="247" t="s">
        <v>253</v>
      </c>
      <c r="C264" s="700">
        <f>SUM(C261:C263)</f>
        <v>258000</v>
      </c>
      <c r="D264" s="700">
        <f>SUM(D261:D263)</f>
        <v>23000</v>
      </c>
      <c r="E264" s="904">
        <f>SUM(D264/C264)</f>
        <v>0.08914728682170543</v>
      </c>
    </row>
    <row r="265" spans="1:5" s="146" customFormat="1" ht="17.25" thickBot="1" thickTop="1">
      <c r="A265" s="267"/>
      <c r="B265" s="250" t="s">
        <v>72</v>
      </c>
      <c r="C265" s="704">
        <f>SUM(C257+C260+C264)</f>
        <v>3491034</v>
      </c>
      <c r="D265" s="704">
        <f>SUM(D257+D260+D264)</f>
        <v>2568000</v>
      </c>
      <c r="E265" s="919">
        <f>SUM(D265/C265)</f>
        <v>0.7355986793597542</v>
      </c>
    </row>
    <row r="266" spans="1:5" s="146" customFormat="1" ht="13.5" thickTop="1">
      <c r="A266" s="126">
        <v>1570</v>
      </c>
      <c r="B266" s="127" t="s">
        <v>461</v>
      </c>
      <c r="C266" s="696">
        <f>SUM(C179+C135+C94+C221)</f>
        <v>108360</v>
      </c>
      <c r="D266" s="696">
        <f>SUM(D179+D135+D94+D221)</f>
        <v>61606</v>
      </c>
      <c r="E266" s="902">
        <f>SUM(D266/C266)</f>
        <v>0.568530823181986</v>
      </c>
    </row>
    <row r="267" spans="1:5" s="146" customFormat="1" ht="12.75">
      <c r="A267" s="125">
        <v>1571</v>
      </c>
      <c r="B267" s="123" t="s">
        <v>498</v>
      </c>
      <c r="C267" s="657">
        <f>SUM(C222+C180+C136)</f>
        <v>6578909</v>
      </c>
      <c r="D267" s="657">
        <f>SUM(D222+D180+D136)</f>
        <v>7074128</v>
      </c>
      <c r="E267" s="877">
        <f>SUM(D267/C267)</f>
        <v>1.075273726996376</v>
      </c>
    </row>
    <row r="268" spans="1:5" s="146" customFormat="1" ht="12.75">
      <c r="A268" s="125">
        <v>1572</v>
      </c>
      <c r="B268" s="123" t="s">
        <v>443</v>
      </c>
      <c r="C268" s="657">
        <v>2000000</v>
      </c>
      <c r="D268" s="657"/>
      <c r="E268" s="290">
        <f>SUM(D268/C268)</f>
        <v>0</v>
      </c>
    </row>
    <row r="269" spans="1:5" s="146" customFormat="1" ht="13.5" thickBot="1">
      <c r="A269" s="141">
        <v>1573</v>
      </c>
      <c r="B269" s="129" t="s">
        <v>476</v>
      </c>
      <c r="C269" s="702"/>
      <c r="D269" s="702">
        <f>SUM(D181)</f>
        <v>0</v>
      </c>
      <c r="E269" s="903"/>
    </row>
    <row r="270" spans="1:5" s="146" customFormat="1" ht="15" thickBot="1">
      <c r="A270" s="133"/>
      <c r="B270" s="265" t="s">
        <v>65</v>
      </c>
      <c r="C270" s="695">
        <f>SUM(C266:C269)</f>
        <v>8687269</v>
      </c>
      <c r="D270" s="695">
        <f>SUM(D266:D269)</f>
        <v>7135734</v>
      </c>
      <c r="E270" s="904">
        <f>SUM(D270/C270)</f>
        <v>0.8214012942387302</v>
      </c>
    </row>
    <row r="271" spans="1:5" s="146" customFormat="1" ht="12" customHeight="1" thickBot="1">
      <c r="A271" s="125">
        <v>1581</v>
      </c>
      <c r="B271" s="123" t="s">
        <v>461</v>
      </c>
      <c r="C271" s="657">
        <f>SUM(C98+C139+C184+C225)</f>
        <v>2130468</v>
      </c>
      <c r="D271" s="1189">
        <f>SUM(D98+D139+D184+D226)</f>
        <v>2950669</v>
      </c>
      <c r="E271" s="920">
        <f>SUM(D271/C271)</f>
        <v>1.38498630347886</v>
      </c>
    </row>
    <row r="272" spans="1:5" s="146" customFormat="1" ht="13.5" thickBot="1">
      <c r="A272" s="133"/>
      <c r="B272" s="177" t="s">
        <v>254</v>
      </c>
      <c r="C272" s="695">
        <f>SUM(C271:C271)</f>
        <v>2130468</v>
      </c>
      <c r="D272" s="695">
        <f>SUM(D271:D271)</f>
        <v>2950669</v>
      </c>
      <c r="E272" s="905">
        <f>SUM(D272/C272)</f>
        <v>1.38498630347886</v>
      </c>
    </row>
    <row r="273" spans="1:6" s="146" customFormat="1" ht="18.75" customHeight="1" thickBot="1">
      <c r="A273" s="133"/>
      <c r="B273" s="185" t="s">
        <v>430</v>
      </c>
      <c r="C273" s="705">
        <f>SUM(C252+C265+C271+C266+C268+C269)</f>
        <v>20674593</v>
      </c>
      <c r="D273" s="705">
        <f>SUM(D252+D265+D271+D266+D268+D269)</f>
        <v>19726088</v>
      </c>
      <c r="E273" s="913">
        <f>SUM(D273/C273)</f>
        <v>0.95412219239334</v>
      </c>
      <c r="F273" s="299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85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9.125" style="1144" customWidth="1"/>
    <col min="2" max="2" width="31.875" style="1144" customWidth="1"/>
    <col min="3" max="3" width="13.875" style="1144" customWidth="1"/>
    <col min="4" max="4" width="12.875" style="1144" customWidth="1"/>
    <col min="5" max="5" width="13.125" style="1144" customWidth="1"/>
    <col min="6" max="6" width="13.875" style="1144" customWidth="1"/>
    <col min="7" max="16384" width="9.125" style="1144" customWidth="1"/>
  </cols>
  <sheetData>
    <row r="2" spans="2:6" ht="12.75">
      <c r="B2" s="1469" t="s">
        <v>871</v>
      </c>
      <c r="C2" s="1470"/>
      <c r="D2" s="1470"/>
      <c r="E2" s="1470"/>
      <c r="F2" s="1470"/>
    </row>
    <row r="3" spans="2:6" ht="12.75">
      <c r="B3" s="1471" t="s">
        <v>872</v>
      </c>
      <c r="C3" s="1472"/>
      <c r="D3" s="1472"/>
      <c r="E3" s="1472"/>
      <c r="F3" s="1472"/>
    </row>
    <row r="4" spans="2:6" ht="12.75">
      <c r="B4" s="1472"/>
      <c r="C4" s="1472"/>
      <c r="D4" s="1472"/>
      <c r="E4" s="1472"/>
      <c r="F4" s="1472"/>
    </row>
    <row r="5" spans="2:6" ht="12.75">
      <c r="B5" s="1145"/>
      <c r="C5" s="1145"/>
      <c r="D5" s="1145"/>
      <c r="E5" s="1145"/>
      <c r="F5" s="1145"/>
    </row>
    <row r="6" ht="12.75">
      <c r="F6" s="1146" t="s">
        <v>381</v>
      </c>
    </row>
    <row r="7" spans="2:6" ht="12.75" customHeight="1">
      <c r="B7" s="1473" t="s">
        <v>873</v>
      </c>
      <c r="C7" s="1474" t="s">
        <v>1120</v>
      </c>
      <c r="D7" s="1474" t="s">
        <v>874</v>
      </c>
      <c r="E7" s="1474" t="s">
        <v>875</v>
      </c>
      <c r="F7" s="1474" t="s">
        <v>1121</v>
      </c>
    </row>
    <row r="8" spans="2:6" ht="30.75" customHeight="1">
      <c r="B8" s="1473"/>
      <c r="C8" s="1474"/>
      <c r="D8" s="1474"/>
      <c r="E8" s="1474"/>
      <c r="F8" s="1474"/>
    </row>
    <row r="9" spans="2:6" ht="12.75" customHeight="1">
      <c r="B9" s="1475" t="s">
        <v>876</v>
      </c>
      <c r="C9" s="1476">
        <v>8778672</v>
      </c>
      <c r="D9" s="1476">
        <v>8778672</v>
      </c>
      <c r="E9" s="1476">
        <v>8778672</v>
      </c>
      <c r="F9" s="1476">
        <v>8778672</v>
      </c>
    </row>
    <row r="10" spans="2:6" ht="12.75" customHeight="1">
      <c r="B10" s="1475"/>
      <c r="C10" s="1476"/>
      <c r="D10" s="1476"/>
      <c r="E10" s="1476"/>
      <c r="F10" s="1476"/>
    </row>
    <row r="11" spans="2:6" ht="27" customHeight="1">
      <c r="B11" s="1475"/>
      <c r="C11" s="1476"/>
      <c r="D11" s="1476"/>
      <c r="E11" s="1476"/>
      <c r="F11" s="1476"/>
    </row>
    <row r="12" spans="2:6" ht="12.75">
      <c r="B12" s="1475" t="s">
        <v>877</v>
      </c>
      <c r="C12" s="1476">
        <v>573000</v>
      </c>
      <c r="D12" s="1476">
        <v>573000</v>
      </c>
      <c r="E12" s="1476">
        <v>573000</v>
      </c>
      <c r="F12" s="1476">
        <v>573000</v>
      </c>
    </row>
    <row r="13" spans="2:6" ht="12.75">
      <c r="B13" s="1475"/>
      <c r="C13" s="1476"/>
      <c r="D13" s="1476"/>
      <c r="E13" s="1476"/>
      <c r="F13" s="1476"/>
    </row>
    <row r="14" spans="2:6" ht="60" customHeight="1">
      <c r="B14" s="1475"/>
      <c r="C14" s="1476"/>
      <c r="D14" s="1476"/>
      <c r="E14" s="1476"/>
      <c r="F14" s="1476"/>
    </row>
    <row r="15" spans="2:6" ht="12.75" customHeight="1">
      <c r="B15" s="1475" t="s">
        <v>878</v>
      </c>
      <c r="C15" s="1477" t="s">
        <v>879</v>
      </c>
      <c r="D15" s="1477" t="s">
        <v>879</v>
      </c>
      <c r="E15" s="1477" t="s">
        <v>879</v>
      </c>
      <c r="F15" s="1477" t="s">
        <v>879</v>
      </c>
    </row>
    <row r="16" spans="2:6" ht="12.75" customHeight="1">
      <c r="B16" s="1475"/>
      <c r="C16" s="1478"/>
      <c r="D16" s="1478"/>
      <c r="E16" s="1478"/>
      <c r="F16" s="1478"/>
    </row>
    <row r="17" spans="2:6" ht="27" customHeight="1">
      <c r="B17" s="1475"/>
      <c r="C17" s="1479"/>
      <c r="D17" s="1479"/>
      <c r="E17" s="1479"/>
      <c r="F17" s="1479"/>
    </row>
    <row r="18" spans="2:6" ht="12.75" customHeight="1">
      <c r="B18" s="1475" t="s">
        <v>880</v>
      </c>
      <c r="C18" s="1476">
        <v>1975000</v>
      </c>
      <c r="D18" s="1476">
        <v>1975000</v>
      </c>
      <c r="E18" s="1476">
        <v>1975000</v>
      </c>
      <c r="F18" s="1476">
        <v>1975000</v>
      </c>
    </row>
    <row r="19" spans="2:6" ht="15.75" customHeight="1">
      <c r="B19" s="1475"/>
      <c r="C19" s="1476"/>
      <c r="D19" s="1476"/>
      <c r="E19" s="1476"/>
      <c r="F19" s="1476"/>
    </row>
    <row r="20" spans="2:6" ht="43.5" customHeight="1">
      <c r="B20" s="1475"/>
      <c r="C20" s="1476"/>
      <c r="D20" s="1476"/>
      <c r="E20" s="1476"/>
      <c r="F20" s="1476"/>
    </row>
    <row r="21" spans="2:6" ht="12.75" customHeight="1">
      <c r="B21" s="1475" t="s">
        <v>881</v>
      </c>
      <c r="C21" s="1476">
        <v>398740</v>
      </c>
      <c r="D21" s="1476">
        <v>398740</v>
      </c>
      <c r="E21" s="1476">
        <v>398740</v>
      </c>
      <c r="F21" s="1476">
        <v>398740</v>
      </c>
    </row>
    <row r="22" spans="2:6" ht="12.75" customHeight="1">
      <c r="B22" s="1475"/>
      <c r="C22" s="1476"/>
      <c r="D22" s="1476"/>
      <c r="E22" s="1476"/>
      <c r="F22" s="1476"/>
    </row>
    <row r="23" spans="2:6" ht="27" customHeight="1">
      <c r="B23" s="1475"/>
      <c r="C23" s="1476"/>
      <c r="D23" s="1476"/>
      <c r="E23" s="1476"/>
      <c r="F23" s="1476"/>
    </row>
    <row r="24" spans="2:6" ht="12.75" customHeight="1">
      <c r="B24" s="1475" t="s">
        <v>882</v>
      </c>
      <c r="C24" s="1477" t="s">
        <v>879</v>
      </c>
      <c r="D24" s="1477" t="s">
        <v>879</v>
      </c>
      <c r="E24" s="1477" t="s">
        <v>879</v>
      </c>
      <c r="F24" s="1477" t="s">
        <v>879</v>
      </c>
    </row>
    <row r="25" spans="2:6" ht="12.75" customHeight="1">
      <c r="B25" s="1475"/>
      <c r="C25" s="1478"/>
      <c r="D25" s="1478"/>
      <c r="E25" s="1478"/>
      <c r="F25" s="1478"/>
    </row>
    <row r="26" spans="2:6" ht="27" customHeight="1">
      <c r="B26" s="1475"/>
      <c r="C26" s="1479"/>
      <c r="D26" s="1479"/>
      <c r="E26" s="1479"/>
      <c r="F26" s="1479"/>
    </row>
    <row r="27" spans="2:6" ht="12.75" customHeight="1">
      <c r="B27" s="1480" t="s">
        <v>185</v>
      </c>
      <c r="C27" s="1482">
        <f>SUM(C9:C26)</f>
        <v>11725412</v>
      </c>
      <c r="D27" s="1482">
        <f>SUM(D9:D26)</f>
        <v>11725412</v>
      </c>
      <c r="E27" s="1482">
        <f>SUM(E9:E26)</f>
        <v>11725412</v>
      </c>
      <c r="F27" s="1482">
        <f>SUM(F9:F26)</f>
        <v>11725412</v>
      </c>
    </row>
    <row r="28" spans="2:6" ht="12.75" customHeight="1">
      <c r="B28" s="1480"/>
      <c r="C28" s="1482"/>
      <c r="D28" s="1482"/>
      <c r="E28" s="1482"/>
      <c r="F28" s="1482"/>
    </row>
    <row r="29" spans="2:6" ht="27.75" customHeight="1" thickBot="1">
      <c r="B29" s="1481"/>
      <c r="C29" s="1483"/>
      <c r="D29" s="1483"/>
      <c r="E29" s="1483"/>
      <c r="F29" s="1483"/>
    </row>
    <row r="30" spans="2:6" ht="21" customHeight="1" thickTop="1">
      <c r="B30" s="1484" t="s">
        <v>883</v>
      </c>
      <c r="C30" s="1485">
        <v>49331</v>
      </c>
      <c r="D30" s="1485">
        <v>49075</v>
      </c>
      <c r="E30" s="1485">
        <v>48812</v>
      </c>
      <c r="F30" s="1485">
        <v>48552</v>
      </c>
    </row>
    <row r="31" spans="1:6" ht="18.75" customHeight="1">
      <c r="A31" s="1147"/>
      <c r="B31" s="1480"/>
      <c r="C31" s="1482"/>
      <c r="D31" s="1482"/>
      <c r="E31" s="1482"/>
      <c r="F31" s="1482"/>
    </row>
    <row r="32" spans="2:6" ht="18.75" customHeight="1" thickBot="1">
      <c r="B32" s="1481"/>
      <c r="C32" s="1483"/>
      <c r="D32" s="1483"/>
      <c r="E32" s="1483"/>
      <c r="F32" s="1483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9"/>
  <sheetViews>
    <sheetView view="pageBreakPreview" zoomScale="60" zoomScalePageLayoutView="0" workbookViewId="0" topLeftCell="A304">
      <selection activeCell="G244" sqref="A244:IV244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8.875" style="0" bestFit="1" customWidth="1"/>
  </cols>
  <sheetData>
    <row r="1" spans="1:6" ht="12.75">
      <c r="A1" s="1490" t="s">
        <v>884</v>
      </c>
      <c r="B1" s="1490"/>
      <c r="C1" s="1490"/>
      <c r="D1" s="1490"/>
      <c r="E1" s="1490"/>
      <c r="F1" s="1490"/>
    </row>
    <row r="2" spans="1:6" ht="12.75">
      <c r="A2" s="1490" t="s">
        <v>885</v>
      </c>
      <c r="B2" s="1490"/>
      <c r="C2" s="1490"/>
      <c r="D2" s="1490"/>
      <c r="E2" s="1490"/>
      <c r="F2" s="1490"/>
    </row>
    <row r="3" spans="1:6" ht="12.75">
      <c r="A3" s="1490" t="s">
        <v>1102</v>
      </c>
      <c r="B3" s="1490"/>
      <c r="C3" s="1490"/>
      <c r="D3" s="1490"/>
      <c r="E3" s="1490"/>
      <c r="F3" s="1490"/>
    </row>
    <row r="4" ht="12.75">
      <c r="F4" s="1148" t="s">
        <v>381</v>
      </c>
    </row>
    <row r="5" spans="1:7" ht="15">
      <c r="A5" s="1491" t="s">
        <v>886</v>
      </c>
      <c r="B5" s="1492" t="s">
        <v>887</v>
      </c>
      <c r="C5" s="1492"/>
      <c r="D5" s="1492"/>
      <c r="E5" s="1492"/>
      <c r="F5" s="1493">
        <f>SUM(F8:F15)</f>
        <v>2511692</v>
      </c>
      <c r="G5" s="1149"/>
    </row>
    <row r="6" spans="1:7" ht="15">
      <c r="A6" s="1491"/>
      <c r="B6" s="1492"/>
      <c r="C6" s="1492"/>
      <c r="D6" s="1492"/>
      <c r="E6" s="1492"/>
      <c r="F6" s="1494"/>
      <c r="G6" s="1149"/>
    </row>
    <row r="7" spans="1:7" ht="15">
      <c r="A7" s="1491"/>
      <c r="B7" s="1492"/>
      <c r="C7" s="1492"/>
      <c r="D7" s="1492"/>
      <c r="E7" s="1492"/>
      <c r="F7" s="1495"/>
      <c r="G7" s="1149"/>
    </row>
    <row r="8" spans="1:7" ht="15">
      <c r="A8" s="1486">
        <v>3200</v>
      </c>
      <c r="B8" s="1486"/>
      <c r="C8" s="1487" t="s">
        <v>448</v>
      </c>
      <c r="D8" s="1488"/>
      <c r="E8" s="1489"/>
      <c r="F8" s="1153">
        <f>SUM('3c.m.'!D196)</f>
        <v>121674</v>
      </c>
      <c r="G8" s="1154"/>
    </row>
    <row r="9" spans="1:7" ht="15">
      <c r="A9" s="1486">
        <v>3201</v>
      </c>
      <c r="B9" s="1486"/>
      <c r="C9" s="1487" t="s">
        <v>370</v>
      </c>
      <c r="D9" s="1488"/>
      <c r="E9" s="1489"/>
      <c r="F9" s="1153">
        <f>SUM('3c.m.'!D204)</f>
        <v>120000</v>
      </c>
      <c r="G9" s="1154"/>
    </row>
    <row r="10" spans="1:7" ht="15">
      <c r="A10" s="1496">
        <v>3208</v>
      </c>
      <c r="B10" s="1496"/>
      <c r="C10" s="1497" t="s">
        <v>199</v>
      </c>
      <c r="D10" s="1498"/>
      <c r="E10" s="1499"/>
      <c r="F10" s="1153">
        <f>SUM('3c.m.'!D254)</f>
        <v>68585</v>
      </c>
      <c r="G10" s="1154"/>
    </row>
    <row r="11" spans="1:8" ht="15">
      <c r="A11" s="1496">
        <v>3209</v>
      </c>
      <c r="B11" s="1496"/>
      <c r="C11" s="1497" t="s">
        <v>82</v>
      </c>
      <c r="D11" s="1498"/>
      <c r="E11" s="1499"/>
      <c r="F11" s="1153">
        <f>SUM('3c.m.'!D262)</f>
        <v>10000</v>
      </c>
      <c r="G11" s="1149"/>
      <c r="H11" s="60"/>
    </row>
    <row r="12" spans="1:7" ht="15">
      <c r="A12" s="1496">
        <v>3223</v>
      </c>
      <c r="B12" s="1496"/>
      <c r="C12" s="1497" t="s">
        <v>85</v>
      </c>
      <c r="D12" s="1498"/>
      <c r="E12" s="1499"/>
      <c r="F12" s="1153">
        <f>SUM('3c.m.'!D320)</f>
        <v>25000</v>
      </c>
      <c r="G12" s="1149"/>
    </row>
    <row r="13" spans="1:7" ht="15">
      <c r="A13" s="1496">
        <v>3000</v>
      </c>
      <c r="B13" s="1496"/>
      <c r="C13" s="1497" t="s">
        <v>888</v>
      </c>
      <c r="D13" s="1498"/>
      <c r="E13" s="1499"/>
      <c r="F13" s="1153">
        <f>SUM('3a.m.'!D85)</f>
        <v>1986433</v>
      </c>
      <c r="G13" s="1149"/>
    </row>
    <row r="14" spans="1:7" ht="15">
      <c r="A14" s="1496">
        <v>1801</v>
      </c>
      <c r="B14" s="1496"/>
      <c r="C14" s="1497" t="s">
        <v>889</v>
      </c>
      <c r="D14" s="1498"/>
      <c r="E14" s="1499"/>
      <c r="F14" s="1153">
        <f>SUM('1c.mell '!D74)</f>
        <v>30000</v>
      </c>
      <c r="G14" s="1149"/>
    </row>
    <row r="15" spans="1:7" ht="15">
      <c r="A15" s="1496">
        <v>1804</v>
      </c>
      <c r="B15" s="1496"/>
      <c r="C15" s="1497" t="s">
        <v>890</v>
      </c>
      <c r="D15" s="1498"/>
      <c r="E15" s="1499"/>
      <c r="F15" s="1153">
        <f>SUM('1c.mell '!D80)</f>
        <v>150000</v>
      </c>
      <c r="G15" s="1149"/>
    </row>
    <row r="16" spans="1:7" ht="15">
      <c r="A16" s="1491" t="s">
        <v>891</v>
      </c>
      <c r="B16" s="1492" t="s">
        <v>892</v>
      </c>
      <c r="C16" s="1492"/>
      <c r="D16" s="1492"/>
      <c r="E16" s="1492"/>
      <c r="F16" s="1501">
        <f>SUM(F19:F48)</f>
        <v>5399432</v>
      </c>
      <c r="G16" s="1149"/>
    </row>
    <row r="17" spans="1:7" ht="15">
      <c r="A17" s="1491"/>
      <c r="B17" s="1492"/>
      <c r="C17" s="1492"/>
      <c r="D17" s="1492"/>
      <c r="E17" s="1492"/>
      <c r="F17" s="1502"/>
      <c r="G17" s="1149"/>
    </row>
    <row r="18" spans="1:7" ht="15">
      <c r="A18" s="1500"/>
      <c r="B18" s="1492"/>
      <c r="C18" s="1492"/>
      <c r="D18" s="1492"/>
      <c r="E18" s="1492"/>
      <c r="F18" s="1503"/>
      <c r="G18" s="1149"/>
    </row>
    <row r="19" spans="1:7" ht="15">
      <c r="A19" s="1496">
        <v>3054</v>
      </c>
      <c r="B19" s="1496"/>
      <c r="C19" s="1497" t="s">
        <v>248</v>
      </c>
      <c r="D19" s="1498"/>
      <c r="E19" s="1499"/>
      <c r="F19" s="1160">
        <f>SUM('3c.m.'!D25)</f>
        <v>5000</v>
      </c>
      <c r="G19" s="1149"/>
    </row>
    <row r="20" spans="1:7" ht="15">
      <c r="A20" s="1496">
        <v>3111</v>
      </c>
      <c r="B20" s="1496"/>
      <c r="C20" s="1497" t="s">
        <v>165</v>
      </c>
      <c r="D20" s="1498"/>
      <c r="E20" s="1499"/>
      <c r="F20" s="1161">
        <f>SUM('3c.m.'!D61)</f>
        <v>450000</v>
      </c>
      <c r="G20" s="1149"/>
    </row>
    <row r="21" spans="1:7" ht="15">
      <c r="A21" s="1496">
        <v>3114</v>
      </c>
      <c r="B21" s="1496"/>
      <c r="C21" s="1497" t="s">
        <v>127</v>
      </c>
      <c r="D21" s="1498"/>
      <c r="E21" s="1499"/>
      <c r="F21" s="1161">
        <f>SUM('3c.m.'!D78)</f>
        <v>149406</v>
      </c>
      <c r="G21" s="1149"/>
    </row>
    <row r="22" spans="1:7" ht="15">
      <c r="A22" s="1496">
        <v>3116</v>
      </c>
      <c r="B22" s="1496"/>
      <c r="C22" s="1497" t="s">
        <v>1157</v>
      </c>
      <c r="D22" s="1498"/>
      <c r="E22" s="1499"/>
      <c r="F22" s="1161">
        <f>SUM('3c.m.'!D94)</f>
        <v>5334</v>
      </c>
      <c r="G22" s="1149"/>
    </row>
    <row r="23" spans="1:7" ht="15">
      <c r="A23" s="1496">
        <v>3121</v>
      </c>
      <c r="B23" s="1496"/>
      <c r="C23" s="1497" t="s">
        <v>194</v>
      </c>
      <c r="D23" s="1498"/>
      <c r="E23" s="1499"/>
      <c r="F23" s="1161">
        <f>SUM('3c.m.'!D103)</f>
        <v>15000</v>
      </c>
      <c r="G23" s="1149"/>
    </row>
    <row r="24" spans="1:7" ht="15">
      <c r="A24" s="1496">
        <v>3122</v>
      </c>
      <c r="B24" s="1496"/>
      <c r="C24" s="1497" t="s">
        <v>187</v>
      </c>
      <c r="D24" s="1498"/>
      <c r="E24" s="1499"/>
      <c r="F24" s="1161">
        <f>SUM('3c.m.'!D111)</f>
        <v>25000</v>
      </c>
      <c r="G24" s="1149"/>
    </row>
    <row r="25" spans="1:7" ht="15">
      <c r="A25" s="1496">
        <v>3123</v>
      </c>
      <c r="B25" s="1496"/>
      <c r="C25" s="1497" t="s">
        <v>126</v>
      </c>
      <c r="D25" s="1498"/>
      <c r="E25" s="1499"/>
      <c r="F25" s="1153">
        <f>SUM('3c.m.'!D119)</f>
        <v>30000</v>
      </c>
      <c r="G25" s="1149"/>
    </row>
    <row r="26" spans="1:7" ht="15">
      <c r="A26" s="1496">
        <v>3124</v>
      </c>
      <c r="B26" s="1496"/>
      <c r="C26" s="1497" t="s">
        <v>129</v>
      </c>
      <c r="D26" s="1498"/>
      <c r="E26" s="1499"/>
      <c r="F26" s="1153">
        <f>SUM('3c.m.'!D127)</f>
        <v>10000</v>
      </c>
      <c r="G26" s="1149"/>
    </row>
    <row r="27" spans="1:6" ht="15">
      <c r="A27" s="1496">
        <v>3211</v>
      </c>
      <c r="B27" s="1496"/>
      <c r="C27" s="1497" t="s">
        <v>27</v>
      </c>
      <c r="D27" s="1498"/>
      <c r="E27" s="1499"/>
      <c r="F27" s="1153">
        <f>SUM('3c.m.'!D279)</f>
        <v>444500</v>
      </c>
    </row>
    <row r="28" spans="1:6" ht="15">
      <c r="A28" s="1496">
        <v>3213</v>
      </c>
      <c r="B28" s="1496"/>
      <c r="C28" s="1497" t="s">
        <v>361</v>
      </c>
      <c r="D28" s="1498"/>
      <c r="E28" s="1499"/>
      <c r="F28" s="1162">
        <f>SUM('3c.m.'!D295)</f>
        <v>495300</v>
      </c>
    </row>
    <row r="29" spans="1:6" ht="15.75" customHeight="1">
      <c r="A29" s="1496">
        <v>3925</v>
      </c>
      <c r="B29" s="1496"/>
      <c r="C29" s="1497" t="s">
        <v>28</v>
      </c>
      <c r="D29" s="1498"/>
      <c r="E29" s="1499"/>
      <c r="F29" s="1162">
        <f>SUM('3d.m.'!D15)</f>
        <v>488720</v>
      </c>
    </row>
    <row r="30" spans="1:6" ht="15">
      <c r="A30" s="1496">
        <v>4112</v>
      </c>
      <c r="B30" s="1496"/>
      <c r="C30" s="1497" t="s">
        <v>247</v>
      </c>
      <c r="D30" s="1498"/>
      <c r="E30" s="1499"/>
      <c r="F30" s="1162">
        <f>SUM('4.mell.'!D17)</f>
        <v>1032878</v>
      </c>
    </row>
    <row r="31" spans="1:6" ht="15">
      <c r="A31" s="1496">
        <v>4121</v>
      </c>
      <c r="B31" s="1496"/>
      <c r="C31" s="1497" t="s">
        <v>893</v>
      </c>
      <c r="D31" s="1498"/>
      <c r="E31" s="1499"/>
      <c r="F31" s="1162">
        <f>SUM('4.mell.'!D21)</f>
        <v>40000</v>
      </c>
    </row>
    <row r="32" spans="1:6" ht="15">
      <c r="A32" s="1496">
        <v>4125</v>
      </c>
      <c r="B32" s="1496"/>
      <c r="C32" s="1497" t="s">
        <v>894</v>
      </c>
      <c r="D32" s="1498"/>
      <c r="E32" s="1499"/>
      <c r="F32" s="1162">
        <f>SUM('4.mell.'!D24)</f>
        <v>401320</v>
      </c>
    </row>
    <row r="33" spans="1:6" ht="15">
      <c r="A33" s="1496">
        <v>4122</v>
      </c>
      <c r="B33" s="1496"/>
      <c r="C33" s="1497" t="s">
        <v>895</v>
      </c>
      <c r="D33" s="1498"/>
      <c r="E33" s="1499"/>
      <c r="F33" s="1162">
        <f>SUM('4.mell.'!D22)</f>
        <v>150000</v>
      </c>
    </row>
    <row r="34" spans="1:6" ht="15">
      <c r="A34" s="1496">
        <v>4123</v>
      </c>
      <c r="B34" s="1496"/>
      <c r="C34" s="1497" t="s">
        <v>1141</v>
      </c>
      <c r="D34" s="1498"/>
      <c r="E34" s="1499"/>
      <c r="F34" s="1162">
        <f>SUM('4.mell.'!D23)</f>
        <v>12000</v>
      </c>
    </row>
    <row r="35" spans="1:6" ht="15">
      <c r="A35" s="1496">
        <v>3115</v>
      </c>
      <c r="B35" s="1496"/>
      <c r="C35" s="1497" t="s">
        <v>409</v>
      </c>
      <c r="D35" s="1498"/>
      <c r="E35" s="1499"/>
      <c r="F35" s="1162">
        <f>SUM('3c.m.'!D86)</f>
        <v>70000</v>
      </c>
    </row>
    <row r="36" spans="1:6" ht="15">
      <c r="A36" s="1496">
        <v>4131</v>
      </c>
      <c r="B36" s="1496"/>
      <c r="C36" s="1497" t="s">
        <v>299</v>
      </c>
      <c r="D36" s="1498"/>
      <c r="E36" s="1499"/>
      <c r="F36" s="1162">
        <f>SUM('4.mell.'!D26)</f>
        <v>61000</v>
      </c>
    </row>
    <row r="37" spans="1:6" ht="15">
      <c r="A37" s="1496">
        <v>4133</v>
      </c>
      <c r="B37" s="1496"/>
      <c r="C37" s="1497" t="s">
        <v>300</v>
      </c>
      <c r="D37" s="1498"/>
      <c r="E37" s="1499"/>
      <c r="F37" s="1162">
        <f>SUM('4.mell.'!D28)</f>
        <v>150000</v>
      </c>
    </row>
    <row r="38" spans="1:6" ht="15">
      <c r="A38" s="1496">
        <v>4141</v>
      </c>
      <c r="B38" s="1496"/>
      <c r="C38" s="1497" t="s">
        <v>400</v>
      </c>
      <c r="D38" s="1498"/>
      <c r="E38" s="1499"/>
      <c r="F38" s="1162">
        <f>SUM('4.mell.'!D30)</f>
        <v>30000</v>
      </c>
    </row>
    <row r="39" spans="1:6" ht="15">
      <c r="A39" s="1496">
        <v>4136</v>
      </c>
      <c r="B39" s="1496"/>
      <c r="C39" s="1497" t="s">
        <v>415</v>
      </c>
      <c r="D39" s="1498"/>
      <c r="E39" s="1499"/>
      <c r="F39" s="1162">
        <f>SUM('4.mell.'!D29)</f>
        <v>51200</v>
      </c>
    </row>
    <row r="40" spans="1:6" ht="15">
      <c r="A40" s="1496">
        <v>4225</v>
      </c>
      <c r="B40" s="1496"/>
      <c r="C40" s="1497" t="s">
        <v>1151</v>
      </c>
      <c r="D40" s="1498"/>
      <c r="E40" s="1499"/>
      <c r="F40" s="1162">
        <f>SUM('4.mell.'!D40)</f>
        <v>7105</v>
      </c>
    </row>
    <row r="41" spans="1:6" ht="15">
      <c r="A41" s="1496">
        <v>4265</v>
      </c>
      <c r="B41" s="1496"/>
      <c r="C41" s="1497" t="s">
        <v>896</v>
      </c>
      <c r="D41" s="1498"/>
      <c r="E41" s="1499"/>
      <c r="F41" s="1162">
        <f>SUM('4.mell.'!D42)</f>
        <v>291049</v>
      </c>
    </row>
    <row r="42" spans="1:6" ht="15">
      <c r="A42" s="1496">
        <v>4310</v>
      </c>
      <c r="B42" s="1496"/>
      <c r="C42" s="1497" t="s">
        <v>388</v>
      </c>
      <c r="D42" s="1498"/>
      <c r="E42" s="1499"/>
      <c r="F42" s="1162">
        <f>SUM('4.mell.'!D45)</f>
        <v>127000</v>
      </c>
    </row>
    <row r="43" spans="1:6" ht="15">
      <c r="A43" s="1496">
        <v>5021</v>
      </c>
      <c r="B43" s="1496"/>
      <c r="C43" s="1497" t="s">
        <v>12</v>
      </c>
      <c r="D43" s="1498"/>
      <c r="E43" s="1499"/>
      <c r="F43" s="1162">
        <f>SUM('5.mell. '!D14)</f>
        <v>20000</v>
      </c>
    </row>
    <row r="44" spans="1:6" ht="15">
      <c r="A44" s="1486">
        <v>5024</v>
      </c>
      <c r="B44" s="1486"/>
      <c r="C44" s="1487" t="s">
        <v>432</v>
      </c>
      <c r="D44" s="1488"/>
      <c r="E44" s="1489"/>
      <c r="F44" s="1162">
        <f>SUM('5.mell. '!D16)</f>
        <v>712595</v>
      </c>
    </row>
    <row r="45" spans="1:6" ht="15">
      <c r="A45" s="1486">
        <v>5027</v>
      </c>
      <c r="B45" s="1486"/>
      <c r="C45" s="1487" t="s">
        <v>547</v>
      </c>
      <c r="D45" s="1488"/>
      <c r="E45" s="1489"/>
      <c r="F45" s="1162">
        <f>SUM('5.mell. '!D18)</f>
        <v>17000</v>
      </c>
    </row>
    <row r="46" spans="1:6" ht="15">
      <c r="A46" s="1486">
        <v>5049</v>
      </c>
      <c r="B46" s="1486"/>
      <c r="C46" s="1159" t="s">
        <v>542</v>
      </c>
      <c r="D46" s="1151"/>
      <c r="E46" s="1152"/>
      <c r="F46" s="1162">
        <f>SUM('5.mell. '!D30)</f>
        <v>41902</v>
      </c>
    </row>
    <row r="47" spans="1:6" ht="15">
      <c r="A47" s="1496">
        <v>1851</v>
      </c>
      <c r="B47" s="1496"/>
      <c r="C47" s="1497" t="s">
        <v>490</v>
      </c>
      <c r="D47" s="1498"/>
      <c r="E47" s="1499"/>
      <c r="F47" s="1162">
        <f>SUM('1c.mell '!D113)</f>
        <v>48000</v>
      </c>
    </row>
    <row r="48" spans="1:6" ht="15">
      <c r="A48" s="1496">
        <v>1790</v>
      </c>
      <c r="B48" s="1496"/>
      <c r="C48" s="1497" t="s">
        <v>897</v>
      </c>
      <c r="D48" s="1498"/>
      <c r="E48" s="1499"/>
      <c r="F48" s="1162">
        <f>SUM('1c.mell '!D71)</f>
        <v>18123</v>
      </c>
    </row>
    <row r="49" spans="1:6" ht="12.75">
      <c r="A49" s="1491" t="s">
        <v>898</v>
      </c>
      <c r="B49" s="1492" t="s">
        <v>899</v>
      </c>
      <c r="C49" s="1492"/>
      <c r="D49" s="1492"/>
      <c r="E49" s="1492"/>
      <c r="F49" s="1501">
        <f>SUM(F52:F52)</f>
        <v>79000</v>
      </c>
    </row>
    <row r="50" spans="1:6" ht="12.75">
      <c r="A50" s="1491"/>
      <c r="B50" s="1492"/>
      <c r="C50" s="1492"/>
      <c r="D50" s="1492"/>
      <c r="E50" s="1492"/>
      <c r="F50" s="1502"/>
    </row>
    <row r="51" spans="1:6" ht="12.75">
      <c r="A51" s="1491"/>
      <c r="B51" s="1492"/>
      <c r="C51" s="1492"/>
      <c r="D51" s="1492"/>
      <c r="E51" s="1492"/>
      <c r="F51" s="1503"/>
    </row>
    <row r="52" spans="1:8" ht="13.5" customHeight="1">
      <c r="A52" s="1496">
        <v>2985</v>
      </c>
      <c r="B52" s="1496"/>
      <c r="C52" s="1497" t="s">
        <v>666</v>
      </c>
      <c r="D52" s="1498"/>
      <c r="E52" s="1499"/>
      <c r="F52" s="1162">
        <v>79000</v>
      </c>
      <c r="G52" s="60"/>
      <c r="H52" s="60"/>
    </row>
    <row r="53" spans="1:7" ht="13.5" customHeight="1">
      <c r="A53" s="1491" t="s">
        <v>900</v>
      </c>
      <c r="B53" s="1492" t="s">
        <v>901</v>
      </c>
      <c r="C53" s="1492"/>
      <c r="D53" s="1492"/>
      <c r="E53" s="1492"/>
      <c r="F53" s="1501">
        <f>SUM(F56:F56)</f>
        <v>213196</v>
      </c>
      <c r="G53" s="60"/>
    </row>
    <row r="54" spans="1:7" ht="13.5" customHeight="1">
      <c r="A54" s="1491"/>
      <c r="B54" s="1492"/>
      <c r="C54" s="1492"/>
      <c r="D54" s="1492"/>
      <c r="E54" s="1492"/>
      <c r="F54" s="1502"/>
      <c r="G54" s="60"/>
    </row>
    <row r="55" spans="1:7" ht="13.5" customHeight="1">
      <c r="A55" s="1491"/>
      <c r="B55" s="1492"/>
      <c r="C55" s="1492"/>
      <c r="D55" s="1492"/>
      <c r="E55" s="1492"/>
      <c r="F55" s="1503"/>
      <c r="G55" s="60"/>
    </row>
    <row r="56" spans="1:7" ht="13.5" customHeight="1">
      <c r="A56" s="1496">
        <v>1803</v>
      </c>
      <c r="B56" s="1496"/>
      <c r="C56" s="1497" t="s">
        <v>902</v>
      </c>
      <c r="D56" s="1498"/>
      <c r="E56" s="1499"/>
      <c r="F56" s="1153">
        <f>SUM('1c.mell '!D78)</f>
        <v>213196</v>
      </c>
      <c r="G56" s="60"/>
    </row>
    <row r="57" spans="1:6" ht="13.5" customHeight="1">
      <c r="A57" s="1491" t="s">
        <v>903</v>
      </c>
      <c r="B57" s="1492" t="s">
        <v>904</v>
      </c>
      <c r="C57" s="1492"/>
      <c r="D57" s="1492"/>
      <c r="E57" s="1492"/>
      <c r="F57" s="1501">
        <f>SUM(F60:F60)</f>
        <v>704798</v>
      </c>
    </row>
    <row r="58" spans="1:6" ht="13.5" customHeight="1">
      <c r="A58" s="1491"/>
      <c r="B58" s="1492"/>
      <c r="C58" s="1492"/>
      <c r="D58" s="1492"/>
      <c r="E58" s="1492"/>
      <c r="F58" s="1502"/>
    </row>
    <row r="59" spans="1:6" ht="12" customHeight="1">
      <c r="A59" s="1491"/>
      <c r="B59" s="1492"/>
      <c r="C59" s="1492"/>
      <c r="D59" s="1492"/>
      <c r="E59" s="1492"/>
      <c r="F59" s="1503"/>
    </row>
    <row r="60" spans="1:6" ht="15">
      <c r="A60" s="1496">
        <v>3030</v>
      </c>
      <c r="B60" s="1496"/>
      <c r="C60" s="1497" t="s">
        <v>905</v>
      </c>
      <c r="D60" s="1498"/>
      <c r="E60" s="1499"/>
      <c r="F60" s="1163">
        <f>SUM('3b.m.'!D48)</f>
        <v>704798</v>
      </c>
    </row>
    <row r="61" spans="1:6" ht="15">
      <c r="A61" s="1155"/>
      <c r="B61" s="1155"/>
      <c r="C61" s="1156"/>
      <c r="D61" s="1157"/>
      <c r="E61" s="1158"/>
      <c r="F61" s="1213"/>
    </row>
    <row r="62" spans="1:6" ht="12.75">
      <c r="A62" s="1491" t="s">
        <v>906</v>
      </c>
      <c r="B62" s="1492" t="s">
        <v>42</v>
      </c>
      <c r="C62" s="1492"/>
      <c r="D62" s="1492"/>
      <c r="E62" s="1492"/>
      <c r="F62" s="1501">
        <f>SUM(F65:F66)</f>
        <v>43000</v>
      </c>
    </row>
    <row r="63" spans="1:6" ht="12.75">
      <c r="A63" s="1491"/>
      <c r="B63" s="1492"/>
      <c r="C63" s="1492"/>
      <c r="D63" s="1492"/>
      <c r="E63" s="1492"/>
      <c r="F63" s="1502"/>
    </row>
    <row r="64" spans="1:6" ht="12.75">
      <c r="A64" s="1491"/>
      <c r="B64" s="1492"/>
      <c r="C64" s="1492"/>
      <c r="D64" s="1492"/>
      <c r="E64" s="1492"/>
      <c r="F64" s="1503"/>
    </row>
    <row r="65" spans="1:6" ht="15">
      <c r="A65" s="1496">
        <v>3204</v>
      </c>
      <c r="B65" s="1496"/>
      <c r="C65" s="1497" t="s">
        <v>907</v>
      </c>
      <c r="D65" s="1498"/>
      <c r="E65" s="1499"/>
      <c r="F65" s="1153">
        <f>SUM('3c.m.'!D229)</f>
        <v>13000</v>
      </c>
    </row>
    <row r="66" spans="1:6" ht="15">
      <c r="A66" s="1496">
        <v>5033</v>
      </c>
      <c r="B66" s="1496"/>
      <c r="C66" s="1497" t="s">
        <v>1152</v>
      </c>
      <c r="D66" s="1498"/>
      <c r="E66" s="1499"/>
      <c r="F66" s="1162">
        <f>SUM('5.mell. '!D23)</f>
        <v>30000</v>
      </c>
    </row>
    <row r="67" spans="1:6" ht="12.75">
      <c r="A67" s="1491" t="s">
        <v>908</v>
      </c>
      <c r="B67" s="1492" t="s">
        <v>909</v>
      </c>
      <c r="C67" s="1492"/>
      <c r="D67" s="1492"/>
      <c r="E67" s="1492"/>
      <c r="F67" s="1501">
        <f>SUM(F70)</f>
        <v>1000</v>
      </c>
    </row>
    <row r="68" spans="1:6" ht="12.75">
      <c r="A68" s="1491"/>
      <c r="B68" s="1492"/>
      <c r="C68" s="1492"/>
      <c r="D68" s="1492"/>
      <c r="E68" s="1492"/>
      <c r="F68" s="1502"/>
    </row>
    <row r="69" spans="1:6" ht="12.75">
      <c r="A69" s="1491"/>
      <c r="B69" s="1492"/>
      <c r="C69" s="1492"/>
      <c r="D69" s="1492"/>
      <c r="E69" s="1492"/>
      <c r="F69" s="1503"/>
    </row>
    <row r="70" spans="1:6" ht="15">
      <c r="A70" s="1496">
        <v>3452</v>
      </c>
      <c r="B70" s="1496"/>
      <c r="C70" s="1497" t="s">
        <v>910</v>
      </c>
      <c r="D70" s="1498"/>
      <c r="E70" s="1499"/>
      <c r="F70" s="1153">
        <f>SUM('3c.m.'!D797)</f>
        <v>1000</v>
      </c>
    </row>
    <row r="71" spans="1:6" ht="12" customHeight="1">
      <c r="A71" s="1491" t="s">
        <v>911</v>
      </c>
      <c r="B71" s="1492" t="s">
        <v>912</v>
      </c>
      <c r="C71" s="1492"/>
      <c r="D71" s="1492"/>
      <c r="E71" s="1492"/>
      <c r="F71" s="1501">
        <f>SUM(F74)</f>
        <v>1006163</v>
      </c>
    </row>
    <row r="72" spans="1:6" ht="12" customHeight="1">
      <c r="A72" s="1491"/>
      <c r="B72" s="1492"/>
      <c r="C72" s="1492"/>
      <c r="D72" s="1492"/>
      <c r="E72" s="1492"/>
      <c r="F72" s="1502"/>
    </row>
    <row r="73" spans="1:6" ht="12" customHeight="1">
      <c r="A73" s="1491"/>
      <c r="B73" s="1492"/>
      <c r="C73" s="1492"/>
      <c r="D73" s="1492"/>
      <c r="E73" s="1492"/>
      <c r="F73" s="1503"/>
    </row>
    <row r="74" spans="1:7" ht="15">
      <c r="A74" s="1496">
        <v>2795</v>
      </c>
      <c r="B74" s="1496"/>
      <c r="C74" s="1497" t="s">
        <v>913</v>
      </c>
      <c r="D74" s="1498"/>
      <c r="E74" s="1499"/>
      <c r="F74" s="1153">
        <v>1006163</v>
      </c>
      <c r="G74" s="60"/>
    </row>
    <row r="75" spans="1:6" ht="12.75">
      <c r="A75" s="1491" t="s">
        <v>914</v>
      </c>
      <c r="B75" s="1492" t="s">
        <v>915</v>
      </c>
      <c r="C75" s="1492"/>
      <c r="D75" s="1492"/>
      <c r="E75" s="1492"/>
      <c r="F75" s="1501">
        <f>SUM(F78)</f>
        <v>15000</v>
      </c>
    </row>
    <row r="76" spans="1:6" ht="12.75">
      <c r="A76" s="1491"/>
      <c r="B76" s="1492"/>
      <c r="C76" s="1492"/>
      <c r="D76" s="1492"/>
      <c r="E76" s="1492"/>
      <c r="F76" s="1502"/>
    </row>
    <row r="77" spans="1:6" ht="12.75">
      <c r="A77" s="1491"/>
      <c r="B77" s="1492"/>
      <c r="C77" s="1492"/>
      <c r="D77" s="1492"/>
      <c r="E77" s="1492"/>
      <c r="F77" s="1503"/>
    </row>
    <row r="78" spans="1:6" ht="15">
      <c r="A78" s="1496">
        <v>3356</v>
      </c>
      <c r="B78" s="1496"/>
      <c r="C78" s="1497" t="s">
        <v>916</v>
      </c>
      <c r="D78" s="1498"/>
      <c r="E78" s="1499"/>
      <c r="F78" s="1153">
        <f>SUM('3c.m.'!D592)</f>
        <v>15000</v>
      </c>
    </row>
    <row r="79" spans="1:6" ht="12" customHeight="1">
      <c r="A79" s="1491" t="s">
        <v>917</v>
      </c>
      <c r="B79" s="1492" t="s">
        <v>918</v>
      </c>
      <c r="C79" s="1492"/>
      <c r="D79" s="1492"/>
      <c r="E79" s="1492"/>
      <c r="F79" s="1501">
        <f>SUM(F82)</f>
        <v>350160</v>
      </c>
    </row>
    <row r="80" spans="1:6" ht="12" customHeight="1">
      <c r="A80" s="1491"/>
      <c r="B80" s="1492"/>
      <c r="C80" s="1492"/>
      <c r="D80" s="1492"/>
      <c r="E80" s="1492"/>
      <c r="F80" s="1502"/>
    </row>
    <row r="81" spans="1:6" ht="12" customHeight="1">
      <c r="A81" s="1491"/>
      <c r="B81" s="1492"/>
      <c r="C81" s="1492"/>
      <c r="D81" s="1492"/>
      <c r="E81" s="1492"/>
      <c r="F81" s="1503"/>
    </row>
    <row r="82" spans="1:6" ht="15">
      <c r="A82" s="1496">
        <v>3941</v>
      </c>
      <c r="B82" s="1496"/>
      <c r="C82" s="1497" t="s">
        <v>919</v>
      </c>
      <c r="D82" s="1498"/>
      <c r="E82" s="1499"/>
      <c r="F82" s="1153">
        <f>SUM('3d.m.'!D31)</f>
        <v>350160</v>
      </c>
    </row>
    <row r="83" spans="1:6" ht="12.75">
      <c r="A83" s="1491" t="s">
        <v>920</v>
      </c>
      <c r="B83" s="1492" t="s">
        <v>921</v>
      </c>
      <c r="C83" s="1492"/>
      <c r="D83" s="1492"/>
      <c r="E83" s="1492"/>
      <c r="F83" s="1501">
        <f>SUM(F86)</f>
        <v>27220</v>
      </c>
    </row>
    <row r="84" spans="1:6" ht="12.75">
      <c r="A84" s="1491"/>
      <c r="B84" s="1492"/>
      <c r="C84" s="1492"/>
      <c r="D84" s="1492"/>
      <c r="E84" s="1492"/>
      <c r="F84" s="1502"/>
    </row>
    <row r="85" spans="1:6" ht="12.75">
      <c r="A85" s="1491"/>
      <c r="B85" s="1492"/>
      <c r="C85" s="1492"/>
      <c r="D85" s="1492"/>
      <c r="E85" s="1492"/>
      <c r="F85" s="1503"/>
    </row>
    <row r="86" spans="1:6" ht="15">
      <c r="A86" s="1496">
        <v>3207</v>
      </c>
      <c r="B86" s="1496"/>
      <c r="C86" s="1497" t="s">
        <v>301</v>
      </c>
      <c r="D86" s="1498"/>
      <c r="E86" s="1499"/>
      <c r="F86" s="1153">
        <f>SUM('3c.m.'!D246)</f>
        <v>27220</v>
      </c>
    </row>
    <row r="87" spans="1:6" ht="12.75">
      <c r="A87" s="1491" t="s">
        <v>922</v>
      </c>
      <c r="B87" s="1492" t="s">
        <v>923</v>
      </c>
      <c r="C87" s="1492"/>
      <c r="D87" s="1492"/>
      <c r="E87" s="1492"/>
      <c r="F87" s="1501">
        <f>SUM(F90:F90)</f>
        <v>1302182</v>
      </c>
    </row>
    <row r="88" spans="1:6" ht="12.75">
      <c r="A88" s="1491"/>
      <c r="B88" s="1492"/>
      <c r="C88" s="1492"/>
      <c r="D88" s="1492"/>
      <c r="E88" s="1492"/>
      <c r="F88" s="1502"/>
    </row>
    <row r="89" spans="1:6" ht="12.75">
      <c r="A89" s="1491"/>
      <c r="B89" s="1492"/>
      <c r="C89" s="1492"/>
      <c r="D89" s="1492"/>
      <c r="E89" s="1492"/>
      <c r="F89" s="1503"/>
    </row>
    <row r="90" spans="1:6" ht="15">
      <c r="A90" s="1496">
        <v>3212</v>
      </c>
      <c r="B90" s="1496"/>
      <c r="C90" s="1497" t="s">
        <v>924</v>
      </c>
      <c r="D90" s="1498"/>
      <c r="E90" s="1499"/>
      <c r="F90" s="1153">
        <f>SUM('3c.m.'!D287)</f>
        <v>1302182</v>
      </c>
    </row>
    <row r="91" spans="1:6" ht="12" customHeight="1">
      <c r="A91" s="1491" t="s">
        <v>925</v>
      </c>
      <c r="B91" s="1492" t="s">
        <v>926</v>
      </c>
      <c r="C91" s="1492"/>
      <c r="D91" s="1492"/>
      <c r="E91" s="1492"/>
      <c r="F91" s="1501">
        <f>SUM(F94)</f>
        <v>31500</v>
      </c>
    </row>
    <row r="92" spans="1:6" ht="12" customHeight="1">
      <c r="A92" s="1491"/>
      <c r="B92" s="1492"/>
      <c r="C92" s="1492"/>
      <c r="D92" s="1492"/>
      <c r="E92" s="1492"/>
      <c r="F92" s="1502"/>
    </row>
    <row r="93" spans="1:6" ht="12" customHeight="1">
      <c r="A93" s="1491"/>
      <c r="B93" s="1492"/>
      <c r="C93" s="1492"/>
      <c r="D93" s="1492"/>
      <c r="E93" s="1492"/>
      <c r="F93" s="1503"/>
    </row>
    <row r="94" spans="1:6" ht="15">
      <c r="A94" s="1496">
        <v>3205</v>
      </c>
      <c r="B94" s="1496"/>
      <c r="C94" s="1497" t="s">
        <v>372</v>
      </c>
      <c r="D94" s="1498"/>
      <c r="E94" s="1499"/>
      <c r="F94" s="1153">
        <f>SUM('3c.m.'!D238)</f>
        <v>31500</v>
      </c>
    </row>
    <row r="95" spans="1:6" ht="12.75">
      <c r="A95" s="1491" t="s">
        <v>927</v>
      </c>
      <c r="B95" s="1492" t="s">
        <v>928</v>
      </c>
      <c r="C95" s="1492"/>
      <c r="D95" s="1492"/>
      <c r="E95" s="1492"/>
      <c r="F95" s="1501"/>
    </row>
    <row r="96" spans="1:6" ht="12.75">
      <c r="A96" s="1491"/>
      <c r="B96" s="1492"/>
      <c r="C96" s="1492"/>
      <c r="D96" s="1492"/>
      <c r="E96" s="1492"/>
      <c r="F96" s="1502"/>
    </row>
    <row r="97" spans="1:6" ht="12.75">
      <c r="A97" s="1491"/>
      <c r="B97" s="1492"/>
      <c r="C97" s="1492"/>
      <c r="D97" s="1492"/>
      <c r="E97" s="1492"/>
      <c r="F97" s="1503"/>
    </row>
    <row r="98" spans="1:6" ht="12.75">
      <c r="A98" s="1491" t="s">
        <v>929</v>
      </c>
      <c r="B98" s="1492" t="s">
        <v>930</v>
      </c>
      <c r="C98" s="1492"/>
      <c r="D98" s="1492"/>
      <c r="E98" s="1492"/>
      <c r="F98" s="1501">
        <f>SUM(F101)</f>
        <v>450729</v>
      </c>
    </row>
    <row r="99" spans="1:6" ht="12.75">
      <c r="A99" s="1491"/>
      <c r="B99" s="1492"/>
      <c r="C99" s="1492"/>
      <c r="D99" s="1492"/>
      <c r="E99" s="1492"/>
      <c r="F99" s="1502"/>
    </row>
    <row r="100" spans="1:6" ht="12.75">
      <c r="A100" s="1491"/>
      <c r="B100" s="1492"/>
      <c r="C100" s="1492"/>
      <c r="D100" s="1492"/>
      <c r="E100" s="1492"/>
      <c r="F100" s="1503"/>
    </row>
    <row r="101" spans="1:6" ht="15">
      <c r="A101" s="1496">
        <v>3216</v>
      </c>
      <c r="B101" s="1496"/>
      <c r="C101" s="1497" t="s">
        <v>931</v>
      </c>
      <c r="D101" s="1498"/>
      <c r="E101" s="1499"/>
      <c r="F101" s="1153">
        <f>SUM('3c.m.'!D311)</f>
        <v>450729</v>
      </c>
    </row>
    <row r="102" spans="1:6" ht="12.75">
      <c r="A102" s="1491" t="s">
        <v>932</v>
      </c>
      <c r="B102" s="1492" t="s">
        <v>933</v>
      </c>
      <c r="C102" s="1492"/>
      <c r="D102" s="1492"/>
      <c r="E102" s="1492"/>
      <c r="F102" s="1501">
        <f>SUM(F105:F123)</f>
        <v>2297976</v>
      </c>
    </row>
    <row r="103" spans="1:6" ht="12.75">
      <c r="A103" s="1491"/>
      <c r="B103" s="1492"/>
      <c r="C103" s="1492"/>
      <c r="D103" s="1492"/>
      <c r="E103" s="1492"/>
      <c r="F103" s="1502"/>
    </row>
    <row r="104" spans="1:6" ht="12.75">
      <c r="A104" s="1491"/>
      <c r="B104" s="1492"/>
      <c r="C104" s="1492"/>
      <c r="D104" s="1492"/>
      <c r="E104" s="1492"/>
      <c r="F104" s="1503"/>
    </row>
    <row r="105" spans="1:6" ht="15">
      <c r="A105" s="1496">
        <v>3052</v>
      </c>
      <c r="B105" s="1496"/>
      <c r="C105" s="1497" t="s">
        <v>23</v>
      </c>
      <c r="D105" s="1498"/>
      <c r="E105" s="1499"/>
      <c r="F105" s="1153">
        <f>SUM('3c.m.'!D17)</f>
        <v>5000</v>
      </c>
    </row>
    <row r="106" spans="1:6" ht="15">
      <c r="A106" s="1496">
        <v>3061</v>
      </c>
      <c r="B106" s="1496"/>
      <c r="C106" s="1497" t="s">
        <v>125</v>
      </c>
      <c r="D106" s="1498"/>
      <c r="E106" s="1499"/>
      <c r="F106" s="1153">
        <f>SUM('3c.m.'!D34)</f>
        <v>4000</v>
      </c>
    </row>
    <row r="107" spans="1:6" ht="15">
      <c r="A107" s="1496">
        <v>3071</v>
      </c>
      <c r="B107" s="1496"/>
      <c r="C107" s="1497" t="s">
        <v>144</v>
      </c>
      <c r="D107" s="1498"/>
      <c r="E107" s="1499"/>
      <c r="F107" s="1153">
        <f>SUM('3c.m.'!D42)</f>
        <v>6000</v>
      </c>
    </row>
    <row r="108" spans="1:6" ht="15">
      <c r="A108" s="1496">
        <v>3203</v>
      </c>
      <c r="B108" s="1496"/>
      <c r="C108" s="1497" t="s">
        <v>176</v>
      </c>
      <c r="D108" s="1498"/>
      <c r="E108" s="1499"/>
      <c r="F108" s="1153">
        <f>SUM('3c.m.'!D221)</f>
        <v>8000</v>
      </c>
    </row>
    <row r="109" spans="1:6" ht="15">
      <c r="A109" s="1496">
        <v>3214</v>
      </c>
      <c r="B109" s="1496"/>
      <c r="C109" s="1497" t="s">
        <v>376</v>
      </c>
      <c r="D109" s="1498"/>
      <c r="E109" s="1499"/>
      <c r="F109" s="1153">
        <f>SUM('3c.m.'!D303)</f>
        <v>0</v>
      </c>
    </row>
    <row r="110" spans="1:6" ht="15">
      <c r="A110" s="1496">
        <v>3224</v>
      </c>
      <c r="B110" s="1496"/>
      <c r="C110" s="1497" t="s">
        <v>832</v>
      </c>
      <c r="D110" s="1498"/>
      <c r="E110" s="1499"/>
      <c r="F110" s="1153">
        <f>SUM('3c.m.'!D328)</f>
        <v>12000</v>
      </c>
    </row>
    <row r="111" spans="1:6" ht="15">
      <c r="A111" s="1496">
        <v>3424</v>
      </c>
      <c r="B111" s="1496"/>
      <c r="C111" s="1497" t="s">
        <v>308</v>
      </c>
      <c r="D111" s="1498"/>
      <c r="E111" s="1499"/>
      <c r="F111" s="1153">
        <f>SUM('3c.m.'!D700)</f>
        <v>22500</v>
      </c>
    </row>
    <row r="112" spans="1:6" ht="15">
      <c r="A112" s="1496">
        <v>3425</v>
      </c>
      <c r="B112" s="1496"/>
      <c r="C112" s="1497" t="s">
        <v>43</v>
      </c>
      <c r="D112" s="1498"/>
      <c r="E112" s="1499"/>
      <c r="F112" s="1153">
        <f>SUM('3c.m.'!D708)</f>
        <v>6000</v>
      </c>
    </row>
    <row r="113" spans="1:6" ht="15">
      <c r="A113" s="1496">
        <v>3427</v>
      </c>
      <c r="B113" s="1496"/>
      <c r="C113" s="1497" t="s">
        <v>44</v>
      </c>
      <c r="D113" s="1498"/>
      <c r="E113" s="1499"/>
      <c r="F113" s="1153">
        <f>SUM('3c.m.'!D724)</f>
        <v>24000</v>
      </c>
    </row>
    <row r="114" spans="1:6" ht="15">
      <c r="A114" s="1496">
        <v>3928</v>
      </c>
      <c r="B114" s="1496"/>
      <c r="C114" s="1497" t="s">
        <v>159</v>
      </c>
      <c r="D114" s="1498"/>
      <c r="E114" s="1499"/>
      <c r="F114" s="1153">
        <f>SUM('3d.m.'!D17)</f>
        <v>324000</v>
      </c>
    </row>
    <row r="115" spans="1:6" ht="15">
      <c r="A115" s="1496">
        <v>3112</v>
      </c>
      <c r="B115" s="1496"/>
      <c r="C115" s="1497" t="s">
        <v>446</v>
      </c>
      <c r="D115" s="1498"/>
      <c r="E115" s="1499"/>
      <c r="F115" s="1153">
        <f>SUM('3c.m.'!D69)</f>
        <v>40000</v>
      </c>
    </row>
    <row r="116" spans="1:6" ht="15">
      <c r="A116" s="1496">
        <v>3911</v>
      </c>
      <c r="B116" s="1496"/>
      <c r="C116" s="1497" t="s">
        <v>934</v>
      </c>
      <c r="D116" s="1498"/>
      <c r="E116" s="1499"/>
      <c r="F116" s="1162">
        <f>SUM('3d.m.'!D9)</f>
        <v>18400</v>
      </c>
    </row>
    <row r="117" spans="1:6" ht="15">
      <c r="A117" s="1496">
        <v>4012</v>
      </c>
      <c r="B117" s="1496"/>
      <c r="C117" s="1497" t="s">
        <v>935</v>
      </c>
      <c r="D117" s="1498"/>
      <c r="E117" s="1499"/>
      <c r="F117" s="1162">
        <f>SUM('4.mell.'!D10)</f>
        <v>405000</v>
      </c>
    </row>
    <row r="118" spans="1:6" ht="15">
      <c r="A118" s="1496">
        <v>4014</v>
      </c>
      <c r="B118" s="1496"/>
      <c r="C118" s="1497" t="s">
        <v>936</v>
      </c>
      <c r="D118" s="1498"/>
      <c r="E118" s="1499"/>
      <c r="F118" s="1153">
        <f>SUM('4.mell.'!D12)</f>
        <v>50000</v>
      </c>
    </row>
    <row r="119" spans="1:6" ht="15">
      <c r="A119" s="1496">
        <v>4120</v>
      </c>
      <c r="B119" s="1496"/>
      <c r="C119" s="1497" t="s">
        <v>1142</v>
      </c>
      <c r="D119" s="1498"/>
      <c r="E119" s="1499"/>
      <c r="F119" s="1153">
        <f>SUM('4.mell.'!D20)</f>
        <v>750000</v>
      </c>
    </row>
    <row r="120" spans="1:6" ht="15">
      <c r="A120" s="1496">
        <v>4132</v>
      </c>
      <c r="B120" s="1496"/>
      <c r="C120" s="1497" t="s">
        <v>128</v>
      </c>
      <c r="D120" s="1498"/>
      <c r="E120" s="1499"/>
      <c r="F120" s="1153">
        <f>SUM('4.mell.'!D27)</f>
        <v>40000</v>
      </c>
    </row>
    <row r="121" spans="1:6" ht="15">
      <c r="A121" s="1496">
        <v>5012</v>
      </c>
      <c r="B121" s="1496"/>
      <c r="C121" s="1497" t="s">
        <v>447</v>
      </c>
      <c r="D121" s="1498"/>
      <c r="E121" s="1499"/>
      <c r="F121" s="1153">
        <f>SUM('5.mell. '!D11)</f>
        <v>2000</v>
      </c>
    </row>
    <row r="122" spans="1:6" ht="15">
      <c r="A122" s="1496">
        <v>5035</v>
      </c>
      <c r="B122" s="1496"/>
      <c r="C122" s="1497" t="s">
        <v>543</v>
      </c>
      <c r="D122" s="1498"/>
      <c r="E122" s="1499"/>
      <c r="F122" s="1162">
        <f>SUM('5.mell. '!D25)</f>
        <v>547516</v>
      </c>
    </row>
    <row r="123" spans="1:6" ht="15">
      <c r="A123" s="1496">
        <v>5038</v>
      </c>
      <c r="B123" s="1496"/>
      <c r="C123" s="1497" t="s">
        <v>546</v>
      </c>
      <c r="D123" s="1498"/>
      <c r="E123" s="1499"/>
      <c r="F123" s="1162">
        <f>SUM('5.mell. '!D28)</f>
        <v>33560</v>
      </c>
    </row>
    <row r="124" spans="1:6" ht="12" customHeight="1">
      <c r="A124" s="1491" t="s">
        <v>937</v>
      </c>
      <c r="B124" s="1492" t="s">
        <v>938</v>
      </c>
      <c r="C124" s="1492"/>
      <c r="D124" s="1492"/>
      <c r="E124" s="1492"/>
      <c r="F124" s="1501">
        <f>SUM(F127:F129)</f>
        <v>250239</v>
      </c>
    </row>
    <row r="125" spans="1:6" ht="12" customHeight="1">
      <c r="A125" s="1491"/>
      <c r="B125" s="1492"/>
      <c r="C125" s="1492"/>
      <c r="D125" s="1492"/>
      <c r="E125" s="1492"/>
      <c r="F125" s="1502"/>
    </row>
    <row r="126" spans="1:6" ht="12" customHeight="1">
      <c r="A126" s="1491"/>
      <c r="B126" s="1492"/>
      <c r="C126" s="1492"/>
      <c r="D126" s="1492"/>
      <c r="E126" s="1492"/>
      <c r="F126" s="1503"/>
    </row>
    <row r="127" spans="1:6" ht="12" customHeight="1">
      <c r="A127" s="1496">
        <v>3944</v>
      </c>
      <c r="B127" s="1496"/>
      <c r="C127" s="1497" t="s">
        <v>442</v>
      </c>
      <c r="D127" s="1498"/>
      <c r="E127" s="1499"/>
      <c r="F127" s="1153">
        <f>SUM('3d.m.'!D37)</f>
        <v>15000</v>
      </c>
    </row>
    <row r="128" spans="1:6" ht="12" customHeight="1">
      <c r="A128" s="1496">
        <v>3945</v>
      </c>
      <c r="B128" s="1496"/>
      <c r="C128" s="1497" t="s">
        <v>1154</v>
      </c>
      <c r="D128" s="1498"/>
      <c r="E128" s="1499"/>
      <c r="F128" s="1153">
        <f>SUM('3d.m.'!D38)</f>
        <v>15000</v>
      </c>
    </row>
    <row r="129" spans="1:6" ht="15">
      <c r="A129" s="1496">
        <v>3302</v>
      </c>
      <c r="B129" s="1496"/>
      <c r="C129" s="1497" t="s">
        <v>939</v>
      </c>
      <c r="D129" s="1498"/>
      <c r="E129" s="1499"/>
      <c r="F129" s="1153">
        <f>SUM('3c.m.'!D345)</f>
        <v>220239</v>
      </c>
    </row>
    <row r="130" spans="1:6" ht="12" customHeight="1">
      <c r="A130" s="1491" t="s">
        <v>940</v>
      </c>
      <c r="B130" s="1492" t="s">
        <v>941</v>
      </c>
      <c r="C130" s="1492"/>
      <c r="D130" s="1492"/>
      <c r="E130" s="1492"/>
      <c r="F130" s="1501">
        <f>SUM(F133)</f>
        <v>6000</v>
      </c>
    </row>
    <row r="131" spans="1:6" ht="12" customHeight="1">
      <c r="A131" s="1491"/>
      <c r="B131" s="1492"/>
      <c r="C131" s="1492"/>
      <c r="D131" s="1492"/>
      <c r="E131" s="1492"/>
      <c r="F131" s="1502"/>
    </row>
    <row r="132" spans="1:6" ht="12" customHeight="1">
      <c r="A132" s="1491"/>
      <c r="B132" s="1492"/>
      <c r="C132" s="1492"/>
      <c r="D132" s="1492"/>
      <c r="E132" s="1492"/>
      <c r="F132" s="1503"/>
    </row>
    <row r="133" spans="1:6" ht="12" customHeight="1">
      <c r="A133" s="1496">
        <v>3357</v>
      </c>
      <c r="B133" s="1496"/>
      <c r="C133" s="1497" t="s">
        <v>942</v>
      </c>
      <c r="D133" s="1498"/>
      <c r="E133" s="1499"/>
      <c r="F133" s="1153">
        <f>SUM('3c.m.'!D600)</f>
        <v>6000</v>
      </c>
    </row>
    <row r="134" spans="1:6" ht="12.75">
      <c r="A134" s="1491" t="s">
        <v>943</v>
      </c>
      <c r="B134" s="1492" t="s">
        <v>944</v>
      </c>
      <c r="C134" s="1492"/>
      <c r="D134" s="1492"/>
      <c r="E134" s="1492"/>
      <c r="F134" s="1501">
        <f>SUM(F137:F137)</f>
        <v>13000</v>
      </c>
    </row>
    <row r="135" spans="1:6" ht="12.75">
      <c r="A135" s="1491"/>
      <c r="B135" s="1492"/>
      <c r="C135" s="1492"/>
      <c r="D135" s="1492"/>
      <c r="E135" s="1492"/>
      <c r="F135" s="1502"/>
    </row>
    <row r="136" spans="1:6" ht="12.75">
      <c r="A136" s="1491"/>
      <c r="B136" s="1492"/>
      <c r="C136" s="1492"/>
      <c r="D136" s="1492"/>
      <c r="E136" s="1492"/>
      <c r="F136" s="1503"/>
    </row>
    <row r="137" spans="1:6" ht="15">
      <c r="A137" s="1496">
        <v>3301</v>
      </c>
      <c r="B137" s="1496"/>
      <c r="C137" s="1497" t="s">
        <v>156</v>
      </c>
      <c r="D137" s="1498"/>
      <c r="E137" s="1499"/>
      <c r="F137" s="1153">
        <f>SUM('3c.m.'!D337)</f>
        <v>13000</v>
      </c>
    </row>
    <row r="138" spans="1:6" ht="12.75">
      <c r="A138" s="1491" t="s">
        <v>945</v>
      </c>
      <c r="B138" s="1492" t="s">
        <v>946</v>
      </c>
      <c r="C138" s="1492"/>
      <c r="D138" s="1492"/>
      <c r="E138" s="1492"/>
      <c r="F138" s="1501">
        <f>SUM(F141)</f>
        <v>20000</v>
      </c>
    </row>
    <row r="139" spans="1:6" ht="12.75">
      <c r="A139" s="1491"/>
      <c r="B139" s="1492"/>
      <c r="C139" s="1492"/>
      <c r="D139" s="1492"/>
      <c r="E139" s="1492"/>
      <c r="F139" s="1502"/>
    </row>
    <row r="140" spans="1:6" ht="12.75">
      <c r="A140" s="1491"/>
      <c r="B140" s="1492"/>
      <c r="C140" s="1492"/>
      <c r="D140" s="1492"/>
      <c r="E140" s="1492"/>
      <c r="F140" s="1503"/>
    </row>
    <row r="141" spans="1:6" ht="15">
      <c r="A141" s="1496">
        <v>3416</v>
      </c>
      <c r="B141" s="1496"/>
      <c r="C141" s="1497" t="s">
        <v>181</v>
      </c>
      <c r="D141" s="1498"/>
      <c r="E141" s="1499"/>
      <c r="F141" s="1153">
        <f>SUM('3c.m.'!D667)</f>
        <v>20000</v>
      </c>
    </row>
    <row r="142" spans="1:6" ht="12.75">
      <c r="A142" s="1491" t="s">
        <v>947</v>
      </c>
      <c r="B142" s="1492" t="s">
        <v>948</v>
      </c>
      <c r="C142" s="1492"/>
      <c r="D142" s="1492"/>
      <c r="E142" s="1492"/>
      <c r="F142" s="1501">
        <f>SUM(F145:F145)</f>
        <v>8000</v>
      </c>
    </row>
    <row r="143" spans="1:6" ht="12.75">
      <c r="A143" s="1491"/>
      <c r="B143" s="1492"/>
      <c r="C143" s="1492"/>
      <c r="D143" s="1492"/>
      <c r="E143" s="1492"/>
      <c r="F143" s="1502"/>
    </row>
    <row r="144" spans="1:6" ht="12.75">
      <c r="A144" s="1491"/>
      <c r="B144" s="1492"/>
      <c r="C144" s="1492"/>
      <c r="D144" s="1492"/>
      <c r="E144" s="1492"/>
      <c r="F144" s="1503"/>
    </row>
    <row r="145" spans="1:6" ht="15">
      <c r="A145" s="1496">
        <v>3413</v>
      </c>
      <c r="B145" s="1496"/>
      <c r="C145" s="1497" t="s">
        <v>145</v>
      </c>
      <c r="D145" s="1498"/>
      <c r="E145" s="1499"/>
      <c r="F145" s="1153">
        <f>SUM('3c.m.'!D642)</f>
        <v>8000</v>
      </c>
    </row>
    <row r="146" spans="1:6" ht="12.75">
      <c r="A146" s="1491" t="s">
        <v>949</v>
      </c>
      <c r="B146" s="1492" t="s">
        <v>950</v>
      </c>
      <c r="C146" s="1492"/>
      <c r="D146" s="1492"/>
      <c r="E146" s="1492"/>
      <c r="F146" s="1501">
        <f>SUM(F149:F151)</f>
        <v>20500</v>
      </c>
    </row>
    <row r="147" spans="1:6" ht="12.75">
      <c r="A147" s="1491"/>
      <c r="B147" s="1492"/>
      <c r="C147" s="1492"/>
      <c r="D147" s="1492"/>
      <c r="E147" s="1492"/>
      <c r="F147" s="1502"/>
    </row>
    <row r="148" spans="1:6" ht="12.75">
      <c r="A148" s="1491"/>
      <c r="B148" s="1492"/>
      <c r="C148" s="1492"/>
      <c r="D148" s="1492"/>
      <c r="E148" s="1492"/>
      <c r="F148" s="1503"/>
    </row>
    <row r="149" spans="1:6" ht="15">
      <c r="A149" s="1496">
        <v>3412</v>
      </c>
      <c r="B149" s="1496"/>
      <c r="C149" s="1497" t="s">
        <v>407</v>
      </c>
      <c r="D149" s="1498"/>
      <c r="E149" s="1499"/>
      <c r="F149" s="1153">
        <f>SUM('3c.m.'!D634)</f>
        <v>12000</v>
      </c>
    </row>
    <row r="150" spans="1:6" ht="15">
      <c r="A150" s="1496">
        <v>3414</v>
      </c>
      <c r="B150" s="1496"/>
      <c r="C150" s="1497" t="s">
        <v>87</v>
      </c>
      <c r="D150" s="1498"/>
      <c r="E150" s="1499"/>
      <c r="F150" s="1153">
        <f>SUM('3c.m.'!D651)</f>
        <v>4500</v>
      </c>
    </row>
    <row r="151" spans="1:6" ht="15">
      <c r="A151" s="1496">
        <v>3415</v>
      </c>
      <c r="B151" s="1496"/>
      <c r="C151" s="1497" t="s">
        <v>62</v>
      </c>
      <c r="D151" s="1498"/>
      <c r="E151" s="1499"/>
      <c r="F151" s="1153">
        <f>SUM('3c.m.'!D659)</f>
        <v>4000</v>
      </c>
    </row>
    <row r="152" spans="1:6" ht="12.75">
      <c r="A152" s="1491" t="s">
        <v>951</v>
      </c>
      <c r="B152" s="1492" t="s">
        <v>952</v>
      </c>
      <c r="C152" s="1492"/>
      <c r="D152" s="1492"/>
      <c r="E152" s="1492"/>
      <c r="F152" s="1501">
        <f>SUM(F155)</f>
        <v>30000</v>
      </c>
    </row>
    <row r="153" spans="1:6" ht="12.75">
      <c r="A153" s="1491"/>
      <c r="B153" s="1492"/>
      <c r="C153" s="1492"/>
      <c r="D153" s="1492"/>
      <c r="E153" s="1492"/>
      <c r="F153" s="1502"/>
    </row>
    <row r="154" spans="1:6" ht="12.75">
      <c r="A154" s="1491"/>
      <c r="B154" s="1492"/>
      <c r="C154" s="1492"/>
      <c r="D154" s="1492"/>
      <c r="E154" s="1492"/>
      <c r="F154" s="1503"/>
    </row>
    <row r="155" spans="1:6" ht="15">
      <c r="A155" s="1496">
        <v>2795</v>
      </c>
      <c r="B155" s="1496"/>
      <c r="C155" s="1497" t="s">
        <v>953</v>
      </c>
      <c r="D155" s="1498"/>
      <c r="E155" s="1499"/>
      <c r="F155" s="1153">
        <v>30000</v>
      </c>
    </row>
    <row r="156" spans="1:6" ht="12.75">
      <c r="A156" s="1491" t="s">
        <v>954</v>
      </c>
      <c r="B156" s="1492" t="s">
        <v>955</v>
      </c>
      <c r="C156" s="1492"/>
      <c r="D156" s="1492"/>
      <c r="E156" s="1492"/>
      <c r="F156" s="1501">
        <f>SUM(F159:F166)</f>
        <v>31980</v>
      </c>
    </row>
    <row r="157" spans="1:6" ht="12.75">
      <c r="A157" s="1491"/>
      <c r="B157" s="1492"/>
      <c r="C157" s="1492"/>
      <c r="D157" s="1492"/>
      <c r="E157" s="1492"/>
      <c r="F157" s="1502"/>
    </row>
    <row r="158" spans="1:6" ht="12.75">
      <c r="A158" s="1491"/>
      <c r="B158" s="1492"/>
      <c r="C158" s="1492"/>
      <c r="D158" s="1492"/>
      <c r="E158" s="1492"/>
      <c r="F158" s="1503"/>
    </row>
    <row r="159" spans="1:6" ht="15">
      <c r="A159" s="1496">
        <v>3421</v>
      </c>
      <c r="B159" s="1496"/>
      <c r="C159" s="1497" t="s">
        <v>421</v>
      </c>
      <c r="D159" s="1498"/>
      <c r="E159" s="1499"/>
      <c r="F159" s="1153">
        <f>SUM('3c.m.'!D676)</f>
        <v>4000</v>
      </c>
    </row>
    <row r="160" spans="1:6" ht="15">
      <c r="A160" s="1496">
        <v>3429</v>
      </c>
      <c r="B160" s="1496"/>
      <c r="C160" s="1497" t="s">
        <v>31</v>
      </c>
      <c r="D160" s="1498"/>
      <c r="E160" s="1499"/>
      <c r="F160" s="1153">
        <f>SUM('3c.m.'!D740)</f>
        <v>2500</v>
      </c>
    </row>
    <row r="161" spans="1:6" ht="15">
      <c r="A161" s="1496">
        <v>3431</v>
      </c>
      <c r="B161" s="1496"/>
      <c r="C161" s="1497" t="s">
        <v>586</v>
      </c>
      <c r="D161" s="1498"/>
      <c r="E161" s="1499"/>
      <c r="F161" s="1153">
        <f>SUM('3c.m.'!D748)</f>
        <v>5000</v>
      </c>
    </row>
    <row r="162" spans="1:6" ht="15">
      <c r="A162" s="1496">
        <v>3432</v>
      </c>
      <c r="B162" s="1496"/>
      <c r="C162" s="1497" t="s">
        <v>956</v>
      </c>
      <c r="D162" s="1498"/>
      <c r="E162" s="1499"/>
      <c r="F162" s="1153">
        <f>SUM('3c.m.'!D756)</f>
        <v>5000</v>
      </c>
    </row>
    <row r="163" spans="1:6" ht="15">
      <c r="A163" s="1496">
        <v>3433</v>
      </c>
      <c r="B163" s="1496"/>
      <c r="C163" s="1497" t="s">
        <v>512</v>
      </c>
      <c r="D163" s="1498"/>
      <c r="E163" s="1499"/>
      <c r="F163" s="1153">
        <f>SUM('3c.m.'!D765)</f>
        <v>3000</v>
      </c>
    </row>
    <row r="164" spans="1:6" ht="15">
      <c r="A164" s="1496">
        <v>3434</v>
      </c>
      <c r="B164" s="1496"/>
      <c r="C164" s="1497" t="s">
        <v>395</v>
      </c>
      <c r="D164" s="1498"/>
      <c r="E164" s="1499"/>
      <c r="F164" s="1153">
        <f>SUM('3c.m.'!D773)</f>
        <v>3300</v>
      </c>
    </row>
    <row r="165" spans="1:6" ht="15">
      <c r="A165" s="1496">
        <v>3435</v>
      </c>
      <c r="B165" s="1496"/>
      <c r="C165" s="1497" t="s">
        <v>396</v>
      </c>
      <c r="D165" s="1498"/>
      <c r="E165" s="1499"/>
      <c r="F165" s="1153">
        <f>SUM('3c.m.'!D781)</f>
        <v>1500</v>
      </c>
    </row>
    <row r="166" spans="1:6" ht="15">
      <c r="A166" s="1496">
        <v>5062</v>
      </c>
      <c r="B166" s="1496"/>
      <c r="C166" s="1497" t="s">
        <v>957</v>
      </c>
      <c r="D166" s="1498"/>
      <c r="E166" s="1499"/>
      <c r="F166" s="1162">
        <f>SUM('5.mell. '!D33)</f>
        <v>7680</v>
      </c>
    </row>
    <row r="167" spans="1:6" ht="12.75">
      <c r="A167" s="1491" t="s">
        <v>958</v>
      </c>
      <c r="B167" s="1492" t="s">
        <v>959</v>
      </c>
      <c r="C167" s="1492"/>
      <c r="D167" s="1492"/>
      <c r="E167" s="1492"/>
      <c r="F167" s="1501">
        <f>SUM(F170:F170)</f>
        <v>161849</v>
      </c>
    </row>
    <row r="168" spans="1:6" ht="12.75">
      <c r="A168" s="1491"/>
      <c r="B168" s="1492"/>
      <c r="C168" s="1492"/>
      <c r="D168" s="1492"/>
      <c r="E168" s="1492"/>
      <c r="F168" s="1502"/>
    </row>
    <row r="169" spans="1:6" ht="12.75">
      <c r="A169" s="1491"/>
      <c r="B169" s="1492"/>
      <c r="C169" s="1492"/>
      <c r="D169" s="1492"/>
      <c r="E169" s="1492"/>
      <c r="F169" s="1503"/>
    </row>
    <row r="170" spans="1:6" ht="15">
      <c r="A170" s="1496">
        <v>2986</v>
      </c>
      <c r="B170" s="1496"/>
      <c r="C170" s="1497" t="s">
        <v>668</v>
      </c>
      <c r="D170" s="1498"/>
      <c r="E170" s="1499"/>
      <c r="F170" s="1153">
        <v>161849</v>
      </c>
    </row>
    <row r="171" spans="1:6" ht="12" customHeight="1">
      <c r="A171" s="1491" t="s">
        <v>960</v>
      </c>
      <c r="B171" s="1492" t="s">
        <v>961</v>
      </c>
      <c r="C171" s="1492"/>
      <c r="D171" s="1492"/>
      <c r="E171" s="1492"/>
      <c r="F171" s="1501">
        <f>SUM(F174)</f>
        <v>170087</v>
      </c>
    </row>
    <row r="172" spans="1:6" ht="12" customHeight="1">
      <c r="A172" s="1491"/>
      <c r="B172" s="1492"/>
      <c r="C172" s="1492"/>
      <c r="D172" s="1492"/>
      <c r="E172" s="1492"/>
      <c r="F172" s="1502"/>
    </row>
    <row r="173" spans="1:6" ht="12" customHeight="1">
      <c r="A173" s="1491"/>
      <c r="B173" s="1492"/>
      <c r="C173" s="1492"/>
      <c r="D173" s="1492"/>
      <c r="E173" s="1492"/>
      <c r="F173" s="1503"/>
    </row>
    <row r="174" spans="1:6" ht="15">
      <c r="A174" s="1496">
        <v>2985</v>
      </c>
      <c r="B174" s="1496"/>
      <c r="C174" s="1497" t="s">
        <v>666</v>
      </c>
      <c r="D174" s="1498"/>
      <c r="E174" s="1499"/>
      <c r="F174" s="1153">
        <v>170087</v>
      </c>
    </row>
    <row r="175" spans="1:6" ht="12.75">
      <c r="A175" s="1491" t="s">
        <v>962</v>
      </c>
      <c r="B175" s="1492" t="s">
        <v>963</v>
      </c>
      <c r="C175" s="1492"/>
      <c r="D175" s="1492"/>
      <c r="E175" s="1492"/>
      <c r="F175" s="1501">
        <f>SUM(F178)</f>
        <v>33014</v>
      </c>
    </row>
    <row r="176" spans="1:6" ht="12.75">
      <c r="A176" s="1491"/>
      <c r="B176" s="1492"/>
      <c r="C176" s="1492"/>
      <c r="D176" s="1492"/>
      <c r="E176" s="1492"/>
      <c r="F176" s="1502"/>
    </row>
    <row r="177" spans="1:6" ht="12.75">
      <c r="A177" s="1491"/>
      <c r="B177" s="1492"/>
      <c r="C177" s="1492"/>
      <c r="D177" s="1492"/>
      <c r="E177" s="1492"/>
      <c r="F177" s="1503"/>
    </row>
    <row r="178" spans="1:6" ht="15">
      <c r="A178" s="1496">
        <v>2985</v>
      </c>
      <c r="B178" s="1496"/>
      <c r="C178" s="1497" t="s">
        <v>666</v>
      </c>
      <c r="D178" s="1498"/>
      <c r="E178" s="1499"/>
      <c r="F178" s="1153">
        <v>33014</v>
      </c>
    </row>
    <row r="179" spans="1:6" ht="12.75">
      <c r="A179" s="1491" t="s">
        <v>964</v>
      </c>
      <c r="B179" s="1492" t="s">
        <v>965</v>
      </c>
      <c r="C179" s="1492"/>
      <c r="D179" s="1492"/>
      <c r="E179" s="1492"/>
      <c r="F179" s="1501">
        <f>SUM(F182:F183)</f>
        <v>3000</v>
      </c>
    </row>
    <row r="180" spans="1:6" ht="12.75">
      <c r="A180" s="1491"/>
      <c r="B180" s="1492"/>
      <c r="C180" s="1492"/>
      <c r="D180" s="1492"/>
      <c r="E180" s="1492"/>
      <c r="F180" s="1502"/>
    </row>
    <row r="181" spans="1:6" ht="12.75">
      <c r="A181" s="1491"/>
      <c r="B181" s="1492"/>
      <c r="C181" s="1492"/>
      <c r="D181" s="1492"/>
      <c r="E181" s="1492"/>
      <c r="F181" s="1503"/>
    </row>
    <row r="182" spans="1:6" ht="15">
      <c r="A182" s="1496">
        <v>2985</v>
      </c>
      <c r="B182" s="1496"/>
      <c r="C182" s="1497" t="s">
        <v>666</v>
      </c>
      <c r="D182" s="1498"/>
      <c r="E182" s="1499"/>
      <c r="F182" s="1153"/>
    </row>
    <row r="183" spans="1:6" ht="15">
      <c r="A183" s="1496">
        <v>3428</v>
      </c>
      <c r="B183" s="1496"/>
      <c r="C183" s="1497" t="s">
        <v>7</v>
      </c>
      <c r="D183" s="1498"/>
      <c r="E183" s="1499"/>
      <c r="F183" s="1162">
        <f>SUM('3c.m.'!D732)</f>
        <v>3000</v>
      </c>
    </row>
    <row r="184" spans="1:6" ht="12.75">
      <c r="A184" s="1491" t="s">
        <v>966</v>
      </c>
      <c r="B184" s="1492" t="s">
        <v>967</v>
      </c>
      <c r="C184" s="1492"/>
      <c r="D184" s="1492"/>
      <c r="E184" s="1492"/>
      <c r="F184" s="1501">
        <f>SUM(F187:F188)</f>
        <v>49000</v>
      </c>
    </row>
    <row r="185" spans="1:6" ht="12.75">
      <c r="A185" s="1491"/>
      <c r="B185" s="1492"/>
      <c r="C185" s="1492"/>
      <c r="D185" s="1492"/>
      <c r="E185" s="1492"/>
      <c r="F185" s="1502"/>
    </row>
    <row r="186" spans="1:6" ht="12.75">
      <c r="A186" s="1491"/>
      <c r="B186" s="1492"/>
      <c r="C186" s="1492"/>
      <c r="D186" s="1492"/>
      <c r="E186" s="1492"/>
      <c r="F186" s="1503"/>
    </row>
    <row r="187" spans="1:6" ht="15">
      <c r="A187" s="1496">
        <v>2795</v>
      </c>
      <c r="B187" s="1496"/>
      <c r="C187" s="1497" t="s">
        <v>953</v>
      </c>
      <c r="D187" s="1498"/>
      <c r="E187" s="1499"/>
      <c r="F187" s="1164"/>
    </row>
    <row r="188" spans="1:6" ht="15">
      <c r="A188" s="1496">
        <v>3422</v>
      </c>
      <c r="B188" s="1496"/>
      <c r="C188" s="1497" t="s">
        <v>147</v>
      </c>
      <c r="D188" s="1498"/>
      <c r="E188" s="1499"/>
      <c r="F188" s="1153">
        <f>SUM('3c.m.'!D684)</f>
        <v>49000</v>
      </c>
    </row>
    <row r="189" spans="1:6" ht="12" customHeight="1">
      <c r="A189" s="1491" t="s">
        <v>968</v>
      </c>
      <c r="B189" s="1492" t="s">
        <v>969</v>
      </c>
      <c r="C189" s="1492"/>
      <c r="D189" s="1492"/>
      <c r="E189" s="1492"/>
      <c r="F189" s="1501">
        <f>SUM(F192:F193)</f>
        <v>80437</v>
      </c>
    </row>
    <row r="190" spans="1:6" ht="12" customHeight="1">
      <c r="A190" s="1491"/>
      <c r="B190" s="1492"/>
      <c r="C190" s="1492"/>
      <c r="D190" s="1492"/>
      <c r="E190" s="1492"/>
      <c r="F190" s="1502"/>
    </row>
    <row r="191" spans="1:6" ht="12" customHeight="1">
      <c r="A191" s="1491"/>
      <c r="B191" s="1492"/>
      <c r="C191" s="1492"/>
      <c r="D191" s="1492"/>
      <c r="E191" s="1492"/>
      <c r="F191" s="1503"/>
    </row>
    <row r="192" spans="1:6" ht="15">
      <c r="A192" s="1496">
        <v>3360</v>
      </c>
      <c r="B192" s="1496"/>
      <c r="C192" s="1497" t="s">
        <v>406</v>
      </c>
      <c r="D192" s="1498"/>
      <c r="E192" s="1499"/>
      <c r="F192" s="1153">
        <f>SUM('3c.m.'!D616)</f>
        <v>4221</v>
      </c>
    </row>
    <row r="193" spans="1:6" ht="15">
      <c r="A193" s="1496">
        <v>3426</v>
      </c>
      <c r="B193" s="1496"/>
      <c r="C193" s="1497" t="s">
        <v>375</v>
      </c>
      <c r="D193" s="1498"/>
      <c r="E193" s="1499"/>
      <c r="F193" s="1153">
        <f>SUM('3c.m.'!D716)</f>
        <v>76216</v>
      </c>
    </row>
    <row r="194" spans="1:6" ht="12.75">
      <c r="A194" s="1491" t="s">
        <v>970</v>
      </c>
      <c r="B194" s="1492" t="s">
        <v>971</v>
      </c>
      <c r="C194" s="1492"/>
      <c r="D194" s="1492"/>
      <c r="E194" s="1492"/>
      <c r="F194" s="1501">
        <f>SUM(F197)</f>
        <v>46255</v>
      </c>
    </row>
    <row r="195" spans="1:6" ht="12.75">
      <c r="A195" s="1491"/>
      <c r="B195" s="1492"/>
      <c r="C195" s="1492"/>
      <c r="D195" s="1492"/>
      <c r="E195" s="1492"/>
      <c r="F195" s="1502"/>
    </row>
    <row r="196" spans="1:6" ht="12.75">
      <c r="A196" s="1491"/>
      <c r="B196" s="1492"/>
      <c r="C196" s="1492"/>
      <c r="D196" s="1492"/>
      <c r="E196" s="1492"/>
      <c r="F196" s="1503"/>
    </row>
    <row r="197" spans="1:6" ht="15">
      <c r="A197" s="1496">
        <v>2985</v>
      </c>
      <c r="B197" s="1496"/>
      <c r="C197" s="1497" t="s">
        <v>666</v>
      </c>
      <c r="D197" s="1498"/>
      <c r="E197" s="1499"/>
      <c r="F197" s="1153">
        <v>46255</v>
      </c>
    </row>
    <row r="198" spans="1:6" ht="12.75">
      <c r="A198" s="1491" t="s">
        <v>972</v>
      </c>
      <c r="B198" s="1492" t="s">
        <v>973</v>
      </c>
      <c r="C198" s="1492"/>
      <c r="D198" s="1492"/>
      <c r="E198" s="1492"/>
      <c r="F198" s="1501">
        <f>SUM(F201)</f>
        <v>3000</v>
      </c>
    </row>
    <row r="199" spans="1:6" ht="12.75">
      <c r="A199" s="1491"/>
      <c r="B199" s="1492"/>
      <c r="C199" s="1492"/>
      <c r="D199" s="1492"/>
      <c r="E199" s="1492"/>
      <c r="F199" s="1502"/>
    </row>
    <row r="200" spans="1:6" ht="12.75">
      <c r="A200" s="1491"/>
      <c r="B200" s="1492"/>
      <c r="C200" s="1492"/>
      <c r="D200" s="1492"/>
      <c r="E200" s="1492"/>
      <c r="F200" s="1503"/>
    </row>
    <row r="201" spans="1:6" ht="15">
      <c r="A201" s="1496">
        <v>3362</v>
      </c>
      <c r="B201" s="1496"/>
      <c r="C201" s="1497" t="s">
        <v>508</v>
      </c>
      <c r="D201" s="1498"/>
      <c r="E201" s="1499"/>
      <c r="F201" s="1153">
        <f>SUM('3c.m.'!D624)</f>
        <v>3000</v>
      </c>
    </row>
    <row r="202" spans="1:6" ht="12.75">
      <c r="A202" s="1491" t="s">
        <v>974</v>
      </c>
      <c r="B202" s="1492" t="s">
        <v>975</v>
      </c>
      <c r="C202" s="1492"/>
      <c r="D202" s="1492"/>
      <c r="E202" s="1492"/>
      <c r="F202" s="1501">
        <f>SUM(F205:F216)</f>
        <v>20720</v>
      </c>
    </row>
    <row r="203" spans="1:6" ht="12.75">
      <c r="A203" s="1491"/>
      <c r="B203" s="1492"/>
      <c r="C203" s="1492"/>
      <c r="D203" s="1492"/>
      <c r="E203" s="1492"/>
      <c r="F203" s="1502"/>
    </row>
    <row r="204" spans="1:6" ht="12.75">
      <c r="A204" s="1491"/>
      <c r="B204" s="1492"/>
      <c r="C204" s="1492"/>
      <c r="D204" s="1492"/>
      <c r="E204" s="1492"/>
      <c r="F204" s="1503"/>
    </row>
    <row r="205" spans="1:6" ht="15">
      <c r="A205" s="1496">
        <v>3451</v>
      </c>
      <c r="B205" s="1496"/>
      <c r="C205" s="1497" t="s">
        <v>139</v>
      </c>
      <c r="D205" s="1498"/>
      <c r="E205" s="1499"/>
      <c r="F205" s="1153">
        <f>SUM('3c.m.'!D789)</f>
        <v>1200</v>
      </c>
    </row>
    <row r="206" spans="1:6" ht="15">
      <c r="A206" s="1496">
        <v>3988</v>
      </c>
      <c r="B206" s="1496"/>
      <c r="C206" s="1497" t="s">
        <v>976</v>
      </c>
      <c r="D206" s="1498"/>
      <c r="E206" s="1499"/>
      <c r="F206" s="1153">
        <f>SUM('3d.m.'!D47)</f>
        <v>800</v>
      </c>
    </row>
    <row r="207" spans="1:6" ht="15">
      <c r="A207" s="1496">
        <v>3989</v>
      </c>
      <c r="B207" s="1496"/>
      <c r="C207" s="1497" t="s">
        <v>373</v>
      </c>
      <c r="D207" s="1498"/>
      <c r="E207" s="1499"/>
      <c r="F207" s="1153">
        <f>SUM('3d.m.'!D48)</f>
        <v>6000</v>
      </c>
    </row>
    <row r="208" spans="1:6" ht="15">
      <c r="A208" s="1496">
        <v>3990</v>
      </c>
      <c r="B208" s="1496"/>
      <c r="C208" s="1497" t="s">
        <v>321</v>
      </c>
      <c r="D208" s="1498"/>
      <c r="E208" s="1499"/>
      <c r="F208" s="1153">
        <f>SUM('3d.m.'!D49)</f>
        <v>1000</v>
      </c>
    </row>
    <row r="209" spans="1:6" ht="15">
      <c r="A209" s="1496">
        <v>3990</v>
      </c>
      <c r="B209" s="1496"/>
      <c r="C209" s="1497" t="s">
        <v>367</v>
      </c>
      <c r="D209" s="1498"/>
      <c r="E209" s="1499"/>
      <c r="F209" s="1153">
        <f>SUM('3d.m.'!D50)</f>
        <v>4820</v>
      </c>
    </row>
    <row r="210" spans="1:6" ht="15">
      <c r="A210" s="1496">
        <v>3992</v>
      </c>
      <c r="B210" s="1496"/>
      <c r="C210" s="1497" t="s">
        <v>322</v>
      </c>
      <c r="D210" s="1498"/>
      <c r="E210" s="1499"/>
      <c r="F210" s="1153">
        <f>SUM('3d.m.'!D51)</f>
        <v>1400</v>
      </c>
    </row>
    <row r="211" spans="1:6" ht="15">
      <c r="A211" s="1496">
        <v>3993</v>
      </c>
      <c r="B211" s="1496"/>
      <c r="C211" s="1497" t="s">
        <v>323</v>
      </c>
      <c r="D211" s="1498"/>
      <c r="E211" s="1499"/>
      <c r="F211" s="1153">
        <f>SUM('3d.m.'!D52)</f>
        <v>900</v>
      </c>
    </row>
    <row r="212" spans="1:6" ht="15">
      <c r="A212" s="1496">
        <v>3994</v>
      </c>
      <c r="B212" s="1496"/>
      <c r="C212" s="1497" t="s">
        <v>107</v>
      </c>
      <c r="D212" s="1498"/>
      <c r="E212" s="1499"/>
      <c r="F212" s="1153">
        <f>SUM('3d.m.'!D53)</f>
        <v>900</v>
      </c>
    </row>
    <row r="213" spans="1:6" ht="15">
      <c r="A213" s="1496">
        <v>3995</v>
      </c>
      <c r="B213" s="1496"/>
      <c r="C213" s="1497" t="s">
        <v>108</v>
      </c>
      <c r="D213" s="1498"/>
      <c r="E213" s="1499"/>
      <c r="F213" s="1153">
        <f>SUM('3d.m.'!D54)</f>
        <v>900</v>
      </c>
    </row>
    <row r="214" spans="1:6" ht="15">
      <c r="A214" s="1496">
        <v>3997</v>
      </c>
      <c r="B214" s="1496"/>
      <c r="C214" s="1497" t="s">
        <v>109</v>
      </c>
      <c r="D214" s="1498"/>
      <c r="E214" s="1499"/>
      <c r="F214" s="1153">
        <f>SUM('3d.m.'!D55)</f>
        <v>900</v>
      </c>
    </row>
    <row r="215" spans="1:6" ht="15">
      <c r="A215" s="1496">
        <v>3998</v>
      </c>
      <c r="B215" s="1496"/>
      <c r="C215" s="1497" t="s">
        <v>110</v>
      </c>
      <c r="D215" s="1498"/>
      <c r="E215" s="1499"/>
      <c r="F215" s="1153">
        <f>SUM('3d.m.'!D56)</f>
        <v>900</v>
      </c>
    </row>
    <row r="216" spans="1:6" ht="15">
      <c r="A216" s="1496">
        <v>3999</v>
      </c>
      <c r="B216" s="1496"/>
      <c r="C216" s="1497" t="s">
        <v>111</v>
      </c>
      <c r="D216" s="1498"/>
      <c r="E216" s="1499"/>
      <c r="F216" s="1153">
        <f>SUM('3d.m.'!D57)</f>
        <v>1000</v>
      </c>
    </row>
    <row r="217" spans="1:6" ht="13.5" customHeight="1">
      <c r="A217" s="1491" t="s">
        <v>977</v>
      </c>
      <c r="B217" s="1492" t="s">
        <v>978</v>
      </c>
      <c r="C217" s="1492"/>
      <c r="D217" s="1492"/>
      <c r="E217" s="1492"/>
      <c r="F217" s="1501">
        <f>SUM(F220:F222)</f>
        <v>310000</v>
      </c>
    </row>
    <row r="218" spans="1:6" s="1165" customFormat="1" ht="12">
      <c r="A218" s="1491"/>
      <c r="B218" s="1492"/>
      <c r="C218" s="1492"/>
      <c r="D218" s="1492"/>
      <c r="E218" s="1492"/>
      <c r="F218" s="1502"/>
    </row>
    <row r="219" spans="1:6" ht="12.75">
      <c r="A219" s="1491"/>
      <c r="B219" s="1492"/>
      <c r="C219" s="1492"/>
      <c r="D219" s="1492"/>
      <c r="E219" s="1492"/>
      <c r="F219" s="1503"/>
    </row>
    <row r="220" spans="1:6" ht="15">
      <c r="A220" s="1496">
        <v>3961</v>
      </c>
      <c r="B220" s="1496"/>
      <c r="C220" s="1497" t="s">
        <v>414</v>
      </c>
      <c r="D220" s="1498"/>
      <c r="E220" s="1499"/>
      <c r="F220" s="1153">
        <f>SUM('3d.m.'!D41)</f>
        <v>210000</v>
      </c>
    </row>
    <row r="221" spans="1:6" ht="15">
      <c r="A221" s="1496">
        <v>3963</v>
      </c>
      <c r="B221" s="1496"/>
      <c r="C221" s="1497" t="s">
        <v>530</v>
      </c>
      <c r="D221" s="1498"/>
      <c r="E221" s="1499"/>
      <c r="F221" s="1153"/>
    </row>
    <row r="222" spans="1:6" ht="15">
      <c r="A222" s="1496">
        <v>3962</v>
      </c>
      <c r="B222" s="1496"/>
      <c r="C222" s="1497" t="s">
        <v>371</v>
      </c>
      <c r="D222" s="1498"/>
      <c r="E222" s="1499"/>
      <c r="F222" s="1153">
        <f>SUM('3d.m.'!D42)</f>
        <v>100000</v>
      </c>
    </row>
    <row r="223" spans="1:6" ht="12" customHeight="1">
      <c r="A223" s="1491" t="s">
        <v>979</v>
      </c>
      <c r="B223" s="1492" t="s">
        <v>980</v>
      </c>
      <c r="C223" s="1492"/>
      <c r="D223" s="1492"/>
      <c r="E223" s="1492"/>
      <c r="F223" s="1501">
        <f>SUM(F226:F229)</f>
        <v>42500</v>
      </c>
    </row>
    <row r="224" spans="1:6" ht="12" customHeight="1">
      <c r="A224" s="1491"/>
      <c r="B224" s="1492"/>
      <c r="C224" s="1492"/>
      <c r="D224" s="1492"/>
      <c r="E224" s="1492"/>
      <c r="F224" s="1502"/>
    </row>
    <row r="225" spans="1:6" ht="12" customHeight="1">
      <c r="A225" s="1491"/>
      <c r="B225" s="1492"/>
      <c r="C225" s="1492"/>
      <c r="D225" s="1492"/>
      <c r="E225" s="1492"/>
      <c r="F225" s="1503"/>
    </row>
    <row r="226" spans="1:6" ht="15">
      <c r="A226" s="1496">
        <v>3922</v>
      </c>
      <c r="B226" s="1496"/>
      <c r="C226" s="1497" t="s">
        <v>510</v>
      </c>
      <c r="D226" s="1498"/>
      <c r="E226" s="1499"/>
      <c r="F226" s="1153">
        <f>SUM('3d.m.'!D13)</f>
        <v>5000</v>
      </c>
    </row>
    <row r="227" spans="1:6" ht="15">
      <c r="A227" s="1496">
        <v>3931</v>
      </c>
      <c r="B227" s="1496"/>
      <c r="C227" s="1497" t="s">
        <v>163</v>
      </c>
      <c r="D227" s="1498"/>
      <c r="E227" s="1499"/>
      <c r="F227" s="1153">
        <f>SUM('3d.m.'!D26)</f>
        <v>5000</v>
      </c>
    </row>
    <row r="228" spans="1:6" ht="15">
      <c r="A228" s="1496">
        <v>3932</v>
      </c>
      <c r="B228" s="1496"/>
      <c r="C228" s="1497" t="s">
        <v>196</v>
      </c>
      <c r="D228" s="1498"/>
      <c r="E228" s="1499"/>
      <c r="F228" s="1153">
        <f>SUM('3d.m.'!D27)</f>
        <v>12500</v>
      </c>
    </row>
    <row r="229" spans="1:6" ht="15">
      <c r="A229" s="1496">
        <v>3972</v>
      </c>
      <c r="B229" s="1496"/>
      <c r="C229" s="1497" t="s">
        <v>981</v>
      </c>
      <c r="D229" s="1498"/>
      <c r="E229" s="1499"/>
      <c r="F229" s="1153">
        <f>SUM('3d.m.'!D44)</f>
        <v>20000</v>
      </c>
    </row>
    <row r="230" spans="1:6" ht="12.75">
      <c r="A230" s="1491" t="s">
        <v>982</v>
      </c>
      <c r="B230" s="1492" t="s">
        <v>983</v>
      </c>
      <c r="C230" s="1492"/>
      <c r="D230" s="1492"/>
      <c r="E230" s="1492"/>
      <c r="F230" s="1501">
        <f>SUM(F233:F235)</f>
        <v>26500</v>
      </c>
    </row>
    <row r="231" spans="1:6" ht="12.75">
      <c r="A231" s="1491"/>
      <c r="B231" s="1492"/>
      <c r="C231" s="1492"/>
      <c r="D231" s="1492"/>
      <c r="E231" s="1492"/>
      <c r="F231" s="1502"/>
    </row>
    <row r="232" spans="1:6" ht="12.75">
      <c r="A232" s="1491"/>
      <c r="B232" s="1492"/>
      <c r="C232" s="1492"/>
      <c r="D232" s="1492"/>
      <c r="E232" s="1492"/>
      <c r="F232" s="1503"/>
    </row>
    <row r="233" spans="1:6" ht="15">
      <c r="A233" s="1496">
        <v>3146</v>
      </c>
      <c r="B233" s="1496"/>
      <c r="C233" s="1497" t="s">
        <v>507</v>
      </c>
      <c r="D233" s="1498"/>
      <c r="E233" s="1499"/>
      <c r="F233" s="1153">
        <f>SUM('3c.m.'!D178)</f>
        <v>10500</v>
      </c>
    </row>
    <row r="234" spans="1:6" ht="15">
      <c r="A234" s="1496">
        <v>3921</v>
      </c>
      <c r="B234" s="1496"/>
      <c r="C234" s="1497" t="s">
        <v>511</v>
      </c>
      <c r="D234" s="1498"/>
      <c r="E234" s="1499"/>
      <c r="F234" s="1153">
        <f>SUM('3d.m.'!D12)</f>
        <v>6000</v>
      </c>
    </row>
    <row r="235" spans="1:6" ht="15">
      <c r="A235" s="1496">
        <v>3929</v>
      </c>
      <c r="B235" s="1496"/>
      <c r="C235" s="1497" t="s">
        <v>984</v>
      </c>
      <c r="D235" s="1498"/>
      <c r="E235" s="1499"/>
      <c r="F235" s="1153">
        <f>SUM('3d.m.'!D23)</f>
        <v>10000</v>
      </c>
    </row>
    <row r="236" spans="1:6" ht="12.75">
      <c r="A236" s="1491" t="s">
        <v>985</v>
      </c>
      <c r="B236" s="1492" t="s">
        <v>986</v>
      </c>
      <c r="C236" s="1492"/>
      <c r="D236" s="1492"/>
      <c r="E236" s="1492"/>
      <c r="F236" s="1501">
        <f>SUM(F239)</f>
        <v>8000</v>
      </c>
    </row>
    <row r="237" spans="1:6" ht="12.75">
      <c r="A237" s="1491"/>
      <c r="B237" s="1492"/>
      <c r="C237" s="1492"/>
      <c r="D237" s="1492"/>
      <c r="E237" s="1492"/>
      <c r="F237" s="1502"/>
    </row>
    <row r="238" spans="1:6" ht="12.75">
      <c r="A238" s="1491"/>
      <c r="B238" s="1492"/>
      <c r="C238" s="1492"/>
      <c r="D238" s="1492"/>
      <c r="E238" s="1492"/>
      <c r="F238" s="1503"/>
    </row>
    <row r="239" spans="1:6" ht="15">
      <c r="A239" s="1496">
        <v>3145</v>
      </c>
      <c r="B239" s="1496"/>
      <c r="C239" s="1497" t="s">
        <v>987</v>
      </c>
      <c r="D239" s="1498"/>
      <c r="E239" s="1499"/>
      <c r="F239" s="1153">
        <f>SUM('3c.m.'!D169)</f>
        <v>8000</v>
      </c>
    </row>
    <row r="240" spans="1:6" ht="12.75">
      <c r="A240" s="1491" t="s">
        <v>988</v>
      </c>
      <c r="B240" s="1492" t="s">
        <v>989</v>
      </c>
      <c r="C240" s="1492"/>
      <c r="D240" s="1492"/>
      <c r="E240" s="1492"/>
      <c r="F240" s="1501">
        <f>SUM(F243)</f>
        <v>12000</v>
      </c>
    </row>
    <row r="241" spans="1:6" ht="12.75">
      <c r="A241" s="1491"/>
      <c r="B241" s="1492"/>
      <c r="C241" s="1492"/>
      <c r="D241" s="1492"/>
      <c r="E241" s="1492"/>
      <c r="F241" s="1502"/>
    </row>
    <row r="242" spans="1:6" ht="12.75">
      <c r="A242" s="1491"/>
      <c r="B242" s="1492"/>
      <c r="C242" s="1492"/>
      <c r="D242" s="1492"/>
      <c r="E242" s="1492"/>
      <c r="F242" s="1503"/>
    </row>
    <row r="243" spans="1:6" ht="15">
      <c r="A243" s="1496">
        <v>3423</v>
      </c>
      <c r="B243" s="1496"/>
      <c r="C243" s="1497" t="s">
        <v>146</v>
      </c>
      <c r="D243" s="1498"/>
      <c r="E243" s="1499"/>
      <c r="F243" s="1153">
        <f>SUM('3c.m.'!D692)</f>
        <v>12000</v>
      </c>
    </row>
    <row r="244" spans="1:6" ht="12.75">
      <c r="A244" s="1491" t="s">
        <v>990</v>
      </c>
      <c r="B244" s="1492" t="s">
        <v>991</v>
      </c>
      <c r="C244" s="1492"/>
      <c r="D244" s="1492"/>
      <c r="E244" s="1492"/>
      <c r="F244" s="1501">
        <f>SUM(F247:F248)</f>
        <v>1168084</v>
      </c>
    </row>
    <row r="245" spans="1:6" ht="12.75">
      <c r="A245" s="1491"/>
      <c r="B245" s="1492"/>
      <c r="C245" s="1492"/>
      <c r="D245" s="1492"/>
      <c r="E245" s="1492"/>
      <c r="F245" s="1502"/>
    </row>
    <row r="246" spans="1:6" ht="12.75">
      <c r="A246" s="1491"/>
      <c r="B246" s="1492"/>
      <c r="C246" s="1492"/>
      <c r="D246" s="1492"/>
      <c r="E246" s="1492"/>
      <c r="F246" s="1503"/>
    </row>
    <row r="247" spans="1:7" ht="15">
      <c r="A247" s="1496">
        <v>2499</v>
      </c>
      <c r="B247" s="1496"/>
      <c r="C247" s="1497" t="s">
        <v>992</v>
      </c>
      <c r="D247" s="1498"/>
      <c r="E247" s="1499"/>
      <c r="F247" s="1153">
        <v>1158914</v>
      </c>
      <c r="G247" s="60"/>
    </row>
    <row r="248" spans="1:6" ht="15">
      <c r="A248" s="1496">
        <v>3147</v>
      </c>
      <c r="B248" s="1496"/>
      <c r="C248" s="1497" t="s">
        <v>1153</v>
      </c>
      <c r="D248" s="1498"/>
      <c r="E248" s="1499"/>
      <c r="F248" s="1162">
        <f>SUM('3c.m.'!D187)</f>
        <v>9170</v>
      </c>
    </row>
    <row r="249" spans="1:6" ht="12.75">
      <c r="A249" s="1491" t="s">
        <v>993</v>
      </c>
      <c r="B249" s="1492" t="s">
        <v>994</v>
      </c>
      <c r="C249" s="1492"/>
      <c r="D249" s="1492"/>
      <c r="E249" s="1492"/>
      <c r="F249" s="1501">
        <f>SUM(F252:F252)</f>
        <v>58676</v>
      </c>
    </row>
    <row r="250" spans="1:6" ht="12.75">
      <c r="A250" s="1491"/>
      <c r="B250" s="1492"/>
      <c r="C250" s="1492"/>
      <c r="D250" s="1492"/>
      <c r="E250" s="1492"/>
      <c r="F250" s="1502"/>
    </row>
    <row r="251" spans="1:6" ht="12.75">
      <c r="A251" s="1491"/>
      <c r="B251" s="1492"/>
      <c r="C251" s="1492"/>
      <c r="D251" s="1492"/>
      <c r="E251" s="1492"/>
      <c r="F251" s="1503"/>
    </row>
    <row r="252" spans="1:6" ht="15">
      <c r="A252" s="1496">
        <v>2499</v>
      </c>
      <c r="B252" s="1496"/>
      <c r="C252" s="1497" t="s">
        <v>992</v>
      </c>
      <c r="D252" s="1498"/>
      <c r="E252" s="1499"/>
      <c r="F252" s="1153">
        <v>58676</v>
      </c>
    </row>
    <row r="253" spans="1:6" ht="12.75">
      <c r="A253" s="1491" t="s">
        <v>995</v>
      </c>
      <c r="B253" s="1492" t="s">
        <v>996</v>
      </c>
      <c r="C253" s="1492"/>
      <c r="D253" s="1492"/>
      <c r="E253" s="1492"/>
      <c r="F253" s="1501">
        <f>SUM(F256)</f>
        <v>8500</v>
      </c>
    </row>
    <row r="254" spans="1:6" ht="12.75">
      <c r="A254" s="1491"/>
      <c r="B254" s="1492"/>
      <c r="C254" s="1492"/>
      <c r="D254" s="1492"/>
      <c r="E254" s="1492"/>
      <c r="F254" s="1502"/>
    </row>
    <row r="255" spans="1:6" ht="12.75">
      <c r="A255" s="1491"/>
      <c r="B255" s="1492"/>
      <c r="C255" s="1492"/>
      <c r="D255" s="1492"/>
      <c r="E255" s="1492"/>
      <c r="F255" s="1503"/>
    </row>
    <row r="256" spans="1:6" ht="15">
      <c r="A256" s="1496">
        <v>3141</v>
      </c>
      <c r="B256" s="1496"/>
      <c r="C256" s="1497" t="s">
        <v>997</v>
      </c>
      <c r="D256" s="1498"/>
      <c r="E256" s="1499"/>
      <c r="F256" s="1153">
        <f>SUM('3c.m.'!D136)</f>
        <v>8500</v>
      </c>
    </row>
    <row r="257" spans="1:6" ht="12" customHeight="1">
      <c r="A257" s="1500" t="s">
        <v>998</v>
      </c>
      <c r="B257" s="1506" t="s">
        <v>999</v>
      </c>
      <c r="C257" s="1507"/>
      <c r="D257" s="1507"/>
      <c r="E257" s="1508"/>
      <c r="F257" s="1501">
        <f>SUM(F260:F260)</f>
        <v>564449</v>
      </c>
    </row>
    <row r="258" spans="1:6" ht="12" customHeight="1">
      <c r="A258" s="1504"/>
      <c r="B258" s="1509"/>
      <c r="C258" s="1510"/>
      <c r="D258" s="1510"/>
      <c r="E258" s="1511"/>
      <c r="F258" s="1515"/>
    </row>
    <row r="259" spans="1:6" ht="12" customHeight="1">
      <c r="A259" s="1505"/>
      <c r="B259" s="1512"/>
      <c r="C259" s="1513"/>
      <c r="D259" s="1513"/>
      <c r="E259" s="1514"/>
      <c r="F259" s="1516"/>
    </row>
    <row r="260" spans="1:6" ht="15">
      <c r="A260" s="1517">
        <v>2795</v>
      </c>
      <c r="B260" s="1518"/>
      <c r="C260" s="1497" t="s">
        <v>953</v>
      </c>
      <c r="D260" s="1498"/>
      <c r="E260" s="1499"/>
      <c r="F260" s="1153">
        <v>564449</v>
      </c>
    </row>
    <row r="261" spans="1:6" ht="12.75">
      <c r="A261" s="1491" t="s">
        <v>1000</v>
      </c>
      <c r="B261" s="1492" t="s">
        <v>1001</v>
      </c>
      <c r="C261" s="1492"/>
      <c r="D261" s="1492"/>
      <c r="E261" s="1492"/>
      <c r="F261" s="1501">
        <f>SUM(F264:F266)</f>
        <v>28500</v>
      </c>
    </row>
    <row r="262" spans="1:6" ht="12.75">
      <c r="A262" s="1491"/>
      <c r="B262" s="1492"/>
      <c r="C262" s="1492"/>
      <c r="D262" s="1492"/>
      <c r="E262" s="1492"/>
      <c r="F262" s="1502"/>
    </row>
    <row r="263" spans="1:6" ht="12.75">
      <c r="A263" s="1491"/>
      <c r="B263" s="1492"/>
      <c r="C263" s="1492"/>
      <c r="D263" s="1492"/>
      <c r="E263" s="1492"/>
      <c r="F263" s="1503"/>
    </row>
    <row r="264" spans="1:6" ht="15">
      <c r="A264" s="1496">
        <v>3142</v>
      </c>
      <c r="B264" s="1496"/>
      <c r="C264" s="1497" t="s">
        <v>30</v>
      </c>
      <c r="D264" s="1498"/>
      <c r="E264" s="1499"/>
      <c r="F264" s="1153">
        <f>SUM('3c.m.'!D145)</f>
        <v>11500</v>
      </c>
    </row>
    <row r="265" spans="1:6" ht="15">
      <c r="A265" s="1496">
        <v>3143</v>
      </c>
      <c r="B265" s="1496"/>
      <c r="C265" s="1497" t="s">
        <v>39</v>
      </c>
      <c r="D265" s="1498"/>
      <c r="E265" s="1499"/>
      <c r="F265" s="1153">
        <f>SUM('3c.m.'!D153)</f>
        <v>12000</v>
      </c>
    </row>
    <row r="266" spans="1:6" ht="15">
      <c r="A266" s="1496">
        <v>3934</v>
      </c>
      <c r="B266" s="1496"/>
      <c r="C266" s="1497" t="s">
        <v>440</v>
      </c>
      <c r="D266" s="1498"/>
      <c r="E266" s="1499"/>
      <c r="F266" s="1162">
        <f>SUM('3d.m.'!D28)</f>
        <v>5000</v>
      </c>
    </row>
    <row r="267" spans="1:6" ht="12.75">
      <c r="A267" s="1491" t="s">
        <v>1002</v>
      </c>
      <c r="B267" s="1492" t="s">
        <v>1003</v>
      </c>
      <c r="C267" s="1492"/>
      <c r="D267" s="1492"/>
      <c r="E267" s="1492"/>
      <c r="F267" s="1501">
        <f>SUM(F270)</f>
        <v>2880</v>
      </c>
    </row>
    <row r="268" spans="1:6" ht="12.75">
      <c r="A268" s="1491"/>
      <c r="B268" s="1492"/>
      <c r="C268" s="1492"/>
      <c r="D268" s="1492"/>
      <c r="E268" s="1492"/>
      <c r="F268" s="1502"/>
    </row>
    <row r="269" spans="1:6" ht="12.75">
      <c r="A269" s="1491"/>
      <c r="B269" s="1492"/>
      <c r="C269" s="1492"/>
      <c r="D269" s="1492"/>
      <c r="E269" s="1492"/>
      <c r="F269" s="1503"/>
    </row>
    <row r="270" spans="1:6" ht="15">
      <c r="A270" s="1496">
        <v>3349</v>
      </c>
      <c r="B270" s="1496"/>
      <c r="C270" s="1497" t="s">
        <v>1004</v>
      </c>
      <c r="D270" s="1498"/>
      <c r="E270" s="1499"/>
      <c r="F270" s="1153">
        <f>SUM('3c.m.'!D551)</f>
        <v>2880</v>
      </c>
    </row>
    <row r="271" spans="1:6" ht="12.75">
      <c r="A271" s="1491" t="s">
        <v>1005</v>
      </c>
      <c r="B271" s="1492" t="s">
        <v>1006</v>
      </c>
      <c r="C271" s="1492"/>
      <c r="D271" s="1492"/>
      <c r="E271" s="1492"/>
      <c r="F271" s="1501">
        <f>SUM(F274:F274)</f>
        <v>400</v>
      </c>
    </row>
    <row r="272" spans="1:6" ht="12.75">
      <c r="A272" s="1491"/>
      <c r="B272" s="1492"/>
      <c r="C272" s="1492"/>
      <c r="D272" s="1492"/>
      <c r="E272" s="1492"/>
      <c r="F272" s="1502"/>
    </row>
    <row r="273" spans="1:6" ht="12.75">
      <c r="A273" s="1491"/>
      <c r="B273" s="1492"/>
      <c r="C273" s="1492"/>
      <c r="D273" s="1492"/>
      <c r="E273" s="1492"/>
      <c r="F273" s="1503"/>
    </row>
    <row r="274" spans="1:6" ht="15">
      <c r="A274" s="1496">
        <v>3348</v>
      </c>
      <c r="B274" s="1496"/>
      <c r="C274" s="1497" t="s">
        <v>182</v>
      </c>
      <c r="D274" s="1498"/>
      <c r="E274" s="1499"/>
      <c r="F274" s="1153">
        <f>SUM('3c.m.'!D543)</f>
        <v>400</v>
      </c>
    </row>
    <row r="275" spans="1:6" ht="12.75">
      <c r="A275" s="1491" t="s">
        <v>1007</v>
      </c>
      <c r="B275" s="1492" t="s">
        <v>1008</v>
      </c>
      <c r="C275" s="1492"/>
      <c r="D275" s="1492"/>
      <c r="E275" s="1492"/>
      <c r="F275" s="1501">
        <f>SUM(F278:F280)</f>
        <v>4665</v>
      </c>
    </row>
    <row r="276" spans="1:6" ht="12.75">
      <c r="A276" s="1491"/>
      <c r="B276" s="1492"/>
      <c r="C276" s="1492"/>
      <c r="D276" s="1492"/>
      <c r="E276" s="1492"/>
      <c r="F276" s="1502"/>
    </row>
    <row r="277" spans="1:6" ht="12.75">
      <c r="A277" s="1491"/>
      <c r="B277" s="1492"/>
      <c r="C277" s="1492"/>
      <c r="D277" s="1492"/>
      <c r="E277" s="1492"/>
      <c r="F277" s="1503"/>
    </row>
    <row r="278" spans="1:6" ht="15">
      <c r="A278" s="1496">
        <v>3341</v>
      </c>
      <c r="B278" s="1496"/>
      <c r="C278" s="1497" t="s">
        <v>405</v>
      </c>
      <c r="D278" s="1498"/>
      <c r="E278" s="1499"/>
      <c r="F278" s="1153">
        <f>SUM('3c.m.'!D486)</f>
        <v>1785</v>
      </c>
    </row>
    <row r="279" spans="1:6" ht="15">
      <c r="A279" s="1496">
        <v>3342</v>
      </c>
      <c r="B279" s="1496"/>
      <c r="C279" s="1497" t="s">
        <v>494</v>
      </c>
      <c r="D279" s="1498"/>
      <c r="E279" s="1499"/>
      <c r="F279" s="1153">
        <f>SUM('3c.m.'!D495)</f>
        <v>880</v>
      </c>
    </row>
    <row r="280" spans="1:6" ht="15">
      <c r="A280" s="1496">
        <v>3347</v>
      </c>
      <c r="B280" s="1496"/>
      <c r="C280" s="1497" t="s">
        <v>122</v>
      </c>
      <c r="D280" s="1498"/>
      <c r="E280" s="1499"/>
      <c r="F280" s="1153">
        <f>SUM('3c.m.'!D535)</f>
        <v>2000</v>
      </c>
    </row>
    <row r="281" spans="1:6" ht="12.75">
      <c r="A281" s="1491" t="s">
        <v>1009</v>
      </c>
      <c r="B281" s="1492" t="s">
        <v>1010</v>
      </c>
      <c r="C281" s="1492"/>
      <c r="D281" s="1492"/>
      <c r="E281" s="1492"/>
      <c r="F281" s="1501">
        <f>SUM(F284)</f>
        <v>300</v>
      </c>
    </row>
    <row r="282" spans="1:6" ht="12.75">
      <c r="A282" s="1491"/>
      <c r="B282" s="1492"/>
      <c r="C282" s="1492"/>
      <c r="D282" s="1492"/>
      <c r="E282" s="1492"/>
      <c r="F282" s="1502"/>
    </row>
    <row r="283" spans="1:6" ht="12.75">
      <c r="A283" s="1491"/>
      <c r="B283" s="1492"/>
      <c r="C283" s="1492"/>
      <c r="D283" s="1492"/>
      <c r="E283" s="1492"/>
      <c r="F283" s="1503"/>
    </row>
    <row r="284" spans="1:6" ht="15">
      <c r="A284" s="1496">
        <v>3345</v>
      </c>
      <c r="B284" s="1496"/>
      <c r="C284" s="1497" t="s">
        <v>1011</v>
      </c>
      <c r="D284" s="1498"/>
      <c r="E284" s="1499"/>
      <c r="F284" s="1153">
        <f>SUM('3c.m.'!D519)</f>
        <v>300</v>
      </c>
    </row>
    <row r="285" spans="1:6" ht="12.75">
      <c r="A285" s="1491" t="s">
        <v>1012</v>
      </c>
      <c r="B285" s="1492" t="s">
        <v>1013</v>
      </c>
      <c r="C285" s="1492"/>
      <c r="D285" s="1492"/>
      <c r="E285" s="1492"/>
      <c r="F285" s="1501">
        <f>SUM(F288)</f>
        <v>882458</v>
      </c>
    </row>
    <row r="286" spans="1:6" ht="12.75">
      <c r="A286" s="1491"/>
      <c r="B286" s="1492"/>
      <c r="C286" s="1492"/>
      <c r="D286" s="1492"/>
      <c r="E286" s="1492"/>
      <c r="F286" s="1502"/>
    </row>
    <row r="287" spans="1:6" ht="12.75">
      <c r="A287" s="1491"/>
      <c r="B287" s="1492"/>
      <c r="C287" s="1492"/>
      <c r="D287" s="1492"/>
      <c r="E287" s="1492"/>
      <c r="F287" s="1503"/>
    </row>
    <row r="288" spans="1:6" ht="15">
      <c r="A288" s="1496">
        <v>2875</v>
      </c>
      <c r="B288" s="1496"/>
      <c r="C288" s="1497" t="s">
        <v>320</v>
      </c>
      <c r="D288" s="1498"/>
      <c r="E288" s="1499"/>
      <c r="F288" s="1153">
        <v>882458</v>
      </c>
    </row>
    <row r="289" spans="1:6" ht="12.75">
      <c r="A289" s="1491" t="s">
        <v>1014</v>
      </c>
      <c r="B289" s="1492" t="s">
        <v>1015</v>
      </c>
      <c r="C289" s="1492"/>
      <c r="D289" s="1492"/>
      <c r="E289" s="1492"/>
      <c r="F289" s="1501">
        <f>SUM(F292)</f>
        <v>12000</v>
      </c>
    </row>
    <row r="290" spans="1:6" ht="12.75">
      <c r="A290" s="1491"/>
      <c r="B290" s="1492"/>
      <c r="C290" s="1492"/>
      <c r="D290" s="1492"/>
      <c r="E290" s="1492"/>
      <c r="F290" s="1502"/>
    </row>
    <row r="291" spans="1:6" ht="12.75">
      <c r="A291" s="1491"/>
      <c r="B291" s="1492"/>
      <c r="C291" s="1492"/>
      <c r="D291" s="1492"/>
      <c r="E291" s="1492"/>
      <c r="F291" s="1503"/>
    </row>
    <row r="292" spans="1:6" ht="15">
      <c r="A292" s="1496">
        <v>3355</v>
      </c>
      <c r="B292" s="1496"/>
      <c r="C292" s="1497" t="s">
        <v>40</v>
      </c>
      <c r="D292" s="1498"/>
      <c r="E292" s="1499"/>
      <c r="F292" s="1153">
        <f>SUM('3c.m.'!D584)</f>
        <v>12000</v>
      </c>
    </row>
    <row r="293" spans="1:6" ht="12" customHeight="1">
      <c r="A293" s="1491" t="s">
        <v>1016</v>
      </c>
      <c r="B293" s="1492" t="s">
        <v>1017</v>
      </c>
      <c r="C293" s="1492"/>
      <c r="D293" s="1492"/>
      <c r="E293" s="1492"/>
      <c r="F293" s="1501">
        <f>SUM(F296)</f>
        <v>556507</v>
      </c>
    </row>
    <row r="294" spans="1:6" ht="12" customHeight="1">
      <c r="A294" s="1491"/>
      <c r="B294" s="1492"/>
      <c r="C294" s="1492"/>
      <c r="D294" s="1492"/>
      <c r="E294" s="1492"/>
      <c r="F294" s="1502"/>
    </row>
    <row r="295" spans="1:6" ht="12" customHeight="1">
      <c r="A295" s="1491"/>
      <c r="B295" s="1492"/>
      <c r="C295" s="1492"/>
      <c r="D295" s="1492"/>
      <c r="E295" s="1492"/>
      <c r="F295" s="1503"/>
    </row>
    <row r="296" spans="1:6" ht="15">
      <c r="A296" s="1496">
        <v>2850</v>
      </c>
      <c r="B296" s="1496"/>
      <c r="C296" s="1497" t="s">
        <v>1018</v>
      </c>
      <c r="D296" s="1498"/>
      <c r="E296" s="1499"/>
      <c r="F296" s="1153">
        <v>556507</v>
      </c>
    </row>
    <row r="297" spans="1:6" ht="12.75">
      <c r="A297" s="1491" t="s">
        <v>1019</v>
      </c>
      <c r="B297" s="1492" t="s">
        <v>1020</v>
      </c>
      <c r="C297" s="1492"/>
      <c r="D297" s="1492"/>
      <c r="E297" s="1492"/>
      <c r="F297" s="1501">
        <f>SUM(F300)</f>
        <v>11110</v>
      </c>
    </row>
    <row r="298" spans="1:6" ht="12.75">
      <c r="A298" s="1491"/>
      <c r="B298" s="1492"/>
      <c r="C298" s="1492"/>
      <c r="D298" s="1492"/>
      <c r="E298" s="1492"/>
      <c r="F298" s="1502"/>
    </row>
    <row r="299" spans="1:6" ht="12.75">
      <c r="A299" s="1491"/>
      <c r="B299" s="1492"/>
      <c r="C299" s="1492"/>
      <c r="D299" s="1492"/>
      <c r="E299" s="1492"/>
      <c r="F299" s="1503"/>
    </row>
    <row r="300" spans="1:6" ht="15">
      <c r="A300" s="1496">
        <v>2850</v>
      </c>
      <c r="B300" s="1496"/>
      <c r="C300" s="1497" t="s">
        <v>1018</v>
      </c>
      <c r="D300" s="1498"/>
      <c r="E300" s="1499"/>
      <c r="F300" s="1153">
        <v>11110</v>
      </c>
    </row>
    <row r="301" spans="1:6" ht="12.75">
      <c r="A301" s="1491" t="s">
        <v>1021</v>
      </c>
      <c r="B301" s="1492" t="s">
        <v>1022</v>
      </c>
      <c r="C301" s="1492"/>
      <c r="D301" s="1492"/>
      <c r="E301" s="1492"/>
      <c r="F301" s="1501">
        <f>SUM(F304)</f>
        <v>4163</v>
      </c>
    </row>
    <row r="302" spans="1:6" ht="12.75">
      <c r="A302" s="1491"/>
      <c r="B302" s="1492"/>
      <c r="C302" s="1492"/>
      <c r="D302" s="1492"/>
      <c r="E302" s="1492"/>
      <c r="F302" s="1502"/>
    </row>
    <row r="303" spans="1:6" ht="12.75">
      <c r="A303" s="1491"/>
      <c r="B303" s="1492"/>
      <c r="C303" s="1492"/>
      <c r="D303" s="1492"/>
      <c r="E303" s="1492"/>
      <c r="F303" s="1503"/>
    </row>
    <row r="304" spans="1:6" ht="15">
      <c r="A304" s="1496">
        <v>2850</v>
      </c>
      <c r="B304" s="1496"/>
      <c r="C304" s="1497" t="s">
        <v>1018</v>
      </c>
      <c r="D304" s="1498"/>
      <c r="E304" s="1499"/>
      <c r="F304" s="1153">
        <v>4163</v>
      </c>
    </row>
    <row r="305" spans="1:6" ht="12.75">
      <c r="A305" s="1491" t="s">
        <v>1023</v>
      </c>
      <c r="B305" s="1492" t="s">
        <v>1024</v>
      </c>
      <c r="C305" s="1492"/>
      <c r="D305" s="1492"/>
      <c r="E305" s="1492"/>
      <c r="F305" s="1501">
        <f>SUM(F308:F311)</f>
        <v>13300</v>
      </c>
    </row>
    <row r="306" spans="1:6" ht="12.75">
      <c r="A306" s="1491"/>
      <c r="B306" s="1492"/>
      <c r="C306" s="1492"/>
      <c r="D306" s="1492"/>
      <c r="E306" s="1492"/>
      <c r="F306" s="1502"/>
    </row>
    <row r="307" spans="1:6" ht="12.75">
      <c r="A307" s="1491"/>
      <c r="B307" s="1492"/>
      <c r="C307" s="1492"/>
      <c r="D307" s="1492"/>
      <c r="E307" s="1492"/>
      <c r="F307" s="1503"/>
    </row>
    <row r="308" spans="1:6" ht="15">
      <c r="A308" s="1496">
        <v>3307</v>
      </c>
      <c r="B308" s="1496"/>
      <c r="C308" s="1497" t="s">
        <v>212</v>
      </c>
      <c r="D308" s="1498"/>
      <c r="E308" s="1499"/>
      <c r="F308" s="1153">
        <f>SUM('3c.m.'!D372)</f>
        <v>4000</v>
      </c>
    </row>
    <row r="309" spans="1:6" ht="15">
      <c r="A309" s="1496">
        <v>3319</v>
      </c>
      <c r="B309" s="1496"/>
      <c r="C309" s="1497" t="s">
        <v>17</v>
      </c>
      <c r="D309" s="1498"/>
      <c r="E309" s="1499"/>
      <c r="F309" s="1153">
        <f>SUM('3c.m.'!D437)</f>
        <v>800</v>
      </c>
    </row>
    <row r="310" spans="1:6" ht="15">
      <c r="A310" s="1496">
        <v>3320</v>
      </c>
      <c r="B310" s="1496"/>
      <c r="C310" s="1497" t="s">
        <v>8</v>
      </c>
      <c r="D310" s="1498"/>
      <c r="E310" s="1499"/>
      <c r="F310" s="1153">
        <f>SUM('3c.m.'!D446)</f>
        <v>1000</v>
      </c>
    </row>
    <row r="311" spans="1:6" ht="15">
      <c r="A311" s="1517">
        <v>3323</v>
      </c>
      <c r="B311" s="1518"/>
      <c r="C311" s="1497" t="s">
        <v>374</v>
      </c>
      <c r="D311" s="1498"/>
      <c r="E311" s="1499"/>
      <c r="F311" s="1153">
        <f>SUM('3c.m.'!D462)</f>
        <v>7500</v>
      </c>
    </row>
    <row r="312" spans="1:6" ht="12.75">
      <c r="A312" s="1491" t="s">
        <v>1025</v>
      </c>
      <c r="B312" s="1492" t="s">
        <v>1026</v>
      </c>
      <c r="C312" s="1492"/>
      <c r="D312" s="1492"/>
      <c r="E312" s="1492"/>
      <c r="F312" s="1501">
        <f>SUM(F315:F319)</f>
        <v>49000</v>
      </c>
    </row>
    <row r="313" spans="1:6" ht="12.75">
      <c r="A313" s="1491"/>
      <c r="B313" s="1492"/>
      <c r="C313" s="1492"/>
      <c r="D313" s="1492"/>
      <c r="E313" s="1492"/>
      <c r="F313" s="1502"/>
    </row>
    <row r="314" spans="1:6" ht="12.75">
      <c r="A314" s="1491"/>
      <c r="B314" s="1492"/>
      <c r="C314" s="1492"/>
      <c r="D314" s="1492"/>
      <c r="E314" s="1492"/>
      <c r="F314" s="1503"/>
    </row>
    <row r="315" spans="1:6" ht="15">
      <c r="A315" s="1496">
        <v>3305</v>
      </c>
      <c r="B315" s="1496"/>
      <c r="C315" s="1497" t="s">
        <v>210</v>
      </c>
      <c r="D315" s="1498"/>
      <c r="E315" s="1499"/>
      <c r="F315" s="1153">
        <f>SUM('3c.m.'!D354)</f>
        <v>11000</v>
      </c>
    </row>
    <row r="316" spans="1:6" ht="15">
      <c r="A316" s="1496">
        <v>3310</v>
      </c>
      <c r="B316" s="1496"/>
      <c r="C316" s="1497" t="s">
        <v>418</v>
      </c>
      <c r="D316" s="1498"/>
      <c r="E316" s="1499"/>
      <c r="F316" s="1153">
        <f>SUM('3c.m.'!D380)</f>
        <v>14000</v>
      </c>
    </row>
    <row r="317" spans="1:6" ht="15">
      <c r="A317" s="1496">
        <v>3311</v>
      </c>
      <c r="B317" s="1496"/>
      <c r="C317" s="1497" t="s">
        <v>142</v>
      </c>
      <c r="D317" s="1498"/>
      <c r="E317" s="1499"/>
      <c r="F317" s="1153">
        <f>SUM('3c.m.'!D388)</f>
        <v>9000</v>
      </c>
    </row>
    <row r="318" spans="1:6" ht="15">
      <c r="A318" s="1496">
        <v>3315</v>
      </c>
      <c r="B318" s="1496"/>
      <c r="C318" s="1497" t="s">
        <v>11</v>
      </c>
      <c r="D318" s="1498"/>
      <c r="E318" s="1499"/>
      <c r="F318" s="1153">
        <f>SUM('3c.m.'!D412)</f>
        <v>10000</v>
      </c>
    </row>
    <row r="319" spans="1:6" ht="15">
      <c r="A319" s="1496">
        <v>3316</v>
      </c>
      <c r="B319" s="1496"/>
      <c r="C319" s="1497" t="s">
        <v>143</v>
      </c>
      <c r="D319" s="1498"/>
      <c r="E319" s="1499"/>
      <c r="F319" s="1153">
        <f>SUM('3c.m.'!D420)</f>
        <v>5000</v>
      </c>
    </row>
    <row r="320" spans="1:6" ht="12.75">
      <c r="A320" s="1491" t="s">
        <v>1027</v>
      </c>
      <c r="B320" s="1492" t="s">
        <v>1028</v>
      </c>
      <c r="C320" s="1492"/>
      <c r="D320" s="1492"/>
      <c r="E320" s="1492"/>
      <c r="F320" s="1501">
        <f>SUM(F323:F324)</f>
        <v>27011</v>
      </c>
    </row>
    <row r="321" spans="1:6" ht="12.75">
      <c r="A321" s="1491"/>
      <c r="B321" s="1492"/>
      <c r="C321" s="1492"/>
      <c r="D321" s="1492"/>
      <c r="E321" s="1492"/>
      <c r="F321" s="1502"/>
    </row>
    <row r="322" spans="1:6" ht="12.75">
      <c r="A322" s="1491"/>
      <c r="B322" s="1492"/>
      <c r="C322" s="1492"/>
      <c r="D322" s="1492"/>
      <c r="E322" s="1492"/>
      <c r="F322" s="1503"/>
    </row>
    <row r="323" spans="1:6" ht="15">
      <c r="A323" s="1496">
        <v>3343</v>
      </c>
      <c r="B323" s="1496"/>
      <c r="C323" s="1497" t="s">
        <v>1029</v>
      </c>
      <c r="D323" s="1498"/>
      <c r="E323" s="1499"/>
      <c r="F323" s="1153">
        <f>SUM('3c.m.'!D503)</f>
        <v>250</v>
      </c>
    </row>
    <row r="324" spans="1:6" ht="15">
      <c r="A324" s="1496">
        <v>2875</v>
      </c>
      <c r="B324" s="1496"/>
      <c r="C324" s="1156" t="s">
        <v>320</v>
      </c>
      <c r="D324" s="1157"/>
      <c r="E324" s="1158"/>
      <c r="F324" s="1162">
        <v>26761</v>
      </c>
    </row>
    <row r="325" spans="1:6" ht="12" customHeight="1">
      <c r="A325" s="1491" t="s">
        <v>1030</v>
      </c>
      <c r="B325" s="1492" t="s">
        <v>1031</v>
      </c>
      <c r="C325" s="1492"/>
      <c r="D325" s="1492"/>
      <c r="E325" s="1492"/>
      <c r="F325" s="1501">
        <f>SUM(F328:F328)</f>
        <v>1027</v>
      </c>
    </row>
    <row r="326" spans="1:6" ht="12" customHeight="1">
      <c r="A326" s="1491"/>
      <c r="B326" s="1492"/>
      <c r="C326" s="1492"/>
      <c r="D326" s="1492"/>
      <c r="E326" s="1492"/>
      <c r="F326" s="1502"/>
    </row>
    <row r="327" spans="1:6" ht="12" customHeight="1">
      <c r="A327" s="1491"/>
      <c r="B327" s="1492"/>
      <c r="C327" s="1492"/>
      <c r="D327" s="1492"/>
      <c r="E327" s="1492"/>
      <c r="F327" s="1503"/>
    </row>
    <row r="328" spans="1:6" ht="15">
      <c r="A328" s="1496">
        <v>3344</v>
      </c>
      <c r="B328" s="1496"/>
      <c r="C328" s="1497" t="s">
        <v>284</v>
      </c>
      <c r="D328" s="1498"/>
      <c r="E328" s="1499"/>
      <c r="F328" s="1153">
        <f>SUM('3c.m.'!D511)</f>
        <v>1027</v>
      </c>
    </row>
    <row r="329" spans="1:6" ht="12.75">
      <c r="A329" s="1491" t="s">
        <v>1032</v>
      </c>
      <c r="B329" s="1492" t="s">
        <v>1033</v>
      </c>
      <c r="C329" s="1492"/>
      <c r="D329" s="1492"/>
      <c r="E329" s="1492"/>
      <c r="F329" s="1501">
        <f>SUM(F332:F332)</f>
        <v>3933</v>
      </c>
    </row>
    <row r="330" spans="1:6" ht="12.75">
      <c r="A330" s="1491"/>
      <c r="B330" s="1492"/>
      <c r="C330" s="1492"/>
      <c r="D330" s="1492"/>
      <c r="E330" s="1492"/>
      <c r="F330" s="1502"/>
    </row>
    <row r="331" spans="1:6" ht="12.75">
      <c r="A331" s="1491"/>
      <c r="B331" s="1492"/>
      <c r="C331" s="1492"/>
      <c r="D331" s="1492"/>
      <c r="E331" s="1492"/>
      <c r="F331" s="1503"/>
    </row>
    <row r="332" spans="1:6" ht="15">
      <c r="A332" s="1496">
        <v>3346</v>
      </c>
      <c r="B332" s="1496"/>
      <c r="C332" s="1497" t="s">
        <v>121</v>
      </c>
      <c r="D332" s="1498"/>
      <c r="E332" s="1499"/>
      <c r="F332" s="1153">
        <f>SUM('3c.m.'!D527)</f>
        <v>3933</v>
      </c>
    </row>
    <row r="333" spans="1:6" ht="12.75">
      <c r="A333" s="1491" t="s">
        <v>1034</v>
      </c>
      <c r="B333" s="1492" t="s">
        <v>509</v>
      </c>
      <c r="C333" s="1492"/>
      <c r="D333" s="1492"/>
      <c r="E333" s="1492"/>
      <c r="F333" s="1501">
        <f>SUM(F336)</f>
        <v>7000</v>
      </c>
    </row>
    <row r="334" spans="1:6" ht="12.75">
      <c r="A334" s="1491"/>
      <c r="B334" s="1492"/>
      <c r="C334" s="1492"/>
      <c r="D334" s="1492"/>
      <c r="E334" s="1492"/>
      <c r="F334" s="1502"/>
    </row>
    <row r="335" spans="1:6" ht="12.75">
      <c r="A335" s="1491"/>
      <c r="B335" s="1492"/>
      <c r="C335" s="1492"/>
      <c r="D335" s="1492"/>
      <c r="E335" s="1492"/>
      <c r="F335" s="1503"/>
    </row>
    <row r="336" spans="1:6" ht="15">
      <c r="A336" s="1496">
        <v>3340</v>
      </c>
      <c r="B336" s="1496"/>
      <c r="C336" s="1497" t="s">
        <v>509</v>
      </c>
      <c r="D336" s="1498"/>
      <c r="E336" s="1499"/>
      <c r="F336" s="1153">
        <f>SUM('3c.m.'!D478)</f>
        <v>7000</v>
      </c>
    </row>
    <row r="337" spans="1:6" ht="12.75">
      <c r="A337" s="1491" t="s">
        <v>1035</v>
      </c>
      <c r="B337" s="1492" t="s">
        <v>1036</v>
      </c>
      <c r="C337" s="1492"/>
      <c r="D337" s="1492"/>
      <c r="E337" s="1492"/>
      <c r="F337" s="1501">
        <f>SUM(F340:F352)</f>
        <v>216500</v>
      </c>
    </row>
    <row r="338" spans="1:6" ht="12.75">
      <c r="A338" s="1491"/>
      <c r="B338" s="1492"/>
      <c r="C338" s="1492"/>
      <c r="D338" s="1492"/>
      <c r="E338" s="1492"/>
      <c r="F338" s="1502"/>
    </row>
    <row r="339" spans="1:6" ht="12.75">
      <c r="A339" s="1491"/>
      <c r="B339" s="1492"/>
      <c r="C339" s="1492"/>
      <c r="D339" s="1492"/>
      <c r="E339" s="1492"/>
      <c r="F339" s="1503"/>
    </row>
    <row r="340" spans="1:6" ht="15">
      <c r="A340" s="1496">
        <v>3081</v>
      </c>
      <c r="B340" s="1496"/>
      <c r="C340" s="1497" t="s">
        <v>148</v>
      </c>
      <c r="D340" s="1498"/>
      <c r="E340" s="1499"/>
      <c r="F340" s="1153">
        <f>SUM('3c.m.'!D51)</f>
        <v>20000</v>
      </c>
    </row>
    <row r="341" spans="1:6" ht="15">
      <c r="A341" s="1496">
        <v>3144</v>
      </c>
      <c r="B341" s="1496"/>
      <c r="C341" s="1497" t="s">
        <v>403</v>
      </c>
      <c r="D341" s="1498"/>
      <c r="E341" s="1499"/>
      <c r="F341" s="1153">
        <f>SUM('3c.m.'!D161)</f>
        <v>1500</v>
      </c>
    </row>
    <row r="342" spans="1:6" ht="15">
      <c r="A342" s="1496">
        <v>3306</v>
      </c>
      <c r="B342" s="1496"/>
      <c r="C342" s="1497" t="s">
        <v>211</v>
      </c>
      <c r="D342" s="1498"/>
      <c r="E342" s="1499"/>
      <c r="F342" s="1153">
        <f>SUM('3c.m.'!D363)</f>
        <v>10000</v>
      </c>
    </row>
    <row r="343" spans="1:6" ht="15">
      <c r="A343" s="1496">
        <v>3312</v>
      </c>
      <c r="B343" s="1496"/>
      <c r="C343" s="1497" t="s">
        <v>401</v>
      </c>
      <c r="D343" s="1498"/>
      <c r="E343" s="1499"/>
      <c r="F343" s="1153">
        <f>SUM('3c.m.'!D396)</f>
        <v>20000</v>
      </c>
    </row>
    <row r="344" spans="1:6" ht="15">
      <c r="A344" s="1496">
        <v>3313</v>
      </c>
      <c r="B344" s="1496"/>
      <c r="C344" s="1497" t="s">
        <v>10</v>
      </c>
      <c r="D344" s="1498"/>
      <c r="E344" s="1499"/>
      <c r="F344" s="1153">
        <f>SUM('3c.m.'!D404)</f>
        <v>7000</v>
      </c>
    </row>
    <row r="345" spans="1:6" ht="15">
      <c r="A345" s="1496">
        <v>3317</v>
      </c>
      <c r="B345" s="1496"/>
      <c r="C345" s="1497" t="s">
        <v>402</v>
      </c>
      <c r="D345" s="1498"/>
      <c r="E345" s="1499"/>
      <c r="F345" s="1153">
        <f>SUM('3c.m.'!D428)</f>
        <v>90000</v>
      </c>
    </row>
    <row r="346" spans="1:6" ht="15">
      <c r="A346" s="1496">
        <v>3322</v>
      </c>
      <c r="B346" s="1496"/>
      <c r="C346" s="1497" t="s">
        <v>416</v>
      </c>
      <c r="D346" s="1498"/>
      <c r="E346" s="1499"/>
      <c r="F346" s="1153">
        <f>SUM('3c.m.'!D454)</f>
        <v>9500</v>
      </c>
    </row>
    <row r="347" spans="1:6" ht="15">
      <c r="A347" s="1496">
        <v>3324</v>
      </c>
      <c r="B347" s="1496"/>
      <c r="C347" s="1497" t="s">
        <v>473</v>
      </c>
      <c r="D347" s="1498"/>
      <c r="E347" s="1499"/>
      <c r="F347" s="1153">
        <f>SUM('3c.m.'!D470)</f>
        <v>2000</v>
      </c>
    </row>
    <row r="348" spans="1:6" ht="15">
      <c r="A348" s="1496">
        <v>3351</v>
      </c>
      <c r="B348" s="1496"/>
      <c r="C348" s="1497" t="s">
        <v>417</v>
      </c>
      <c r="D348" s="1498"/>
      <c r="E348" s="1499"/>
      <c r="F348" s="1153">
        <f>SUM('3c.m.'!D567)</f>
        <v>24500</v>
      </c>
    </row>
    <row r="349" spans="1:6" ht="15">
      <c r="A349" s="1496">
        <v>3352</v>
      </c>
      <c r="B349" s="1496"/>
      <c r="C349" s="1497" t="s">
        <v>495</v>
      </c>
      <c r="D349" s="1498"/>
      <c r="E349" s="1499"/>
      <c r="F349" s="1153">
        <f>SUM('3c.m.'!D576)</f>
        <v>22000</v>
      </c>
    </row>
    <row r="350" spans="1:6" ht="15">
      <c r="A350" s="1496">
        <v>3358</v>
      </c>
      <c r="B350" s="1496"/>
      <c r="C350" s="1497" t="s">
        <v>834</v>
      </c>
      <c r="D350" s="1498"/>
      <c r="E350" s="1499"/>
      <c r="F350" s="1153">
        <f>SUM('3c.m.'!D608)</f>
        <v>1000</v>
      </c>
    </row>
    <row r="351" spans="1:6" ht="15">
      <c r="A351" s="1496">
        <v>3942</v>
      </c>
      <c r="B351" s="1496"/>
      <c r="C351" s="1497" t="s">
        <v>1037</v>
      </c>
      <c r="D351" s="1498"/>
      <c r="E351" s="1499"/>
      <c r="F351" s="1153">
        <f>SUM('3d.m.'!D32)</f>
        <v>8000</v>
      </c>
    </row>
    <row r="352" spans="1:6" ht="15">
      <c r="A352" s="1496">
        <v>3943</v>
      </c>
      <c r="B352" s="1496"/>
      <c r="C352" s="1497" t="s">
        <v>6</v>
      </c>
      <c r="D352" s="1498"/>
      <c r="E352" s="1499"/>
      <c r="F352" s="1153">
        <f>SUM('3d.m.'!D33)</f>
        <v>1000</v>
      </c>
    </row>
    <row r="353" spans="1:6" ht="12" customHeight="1">
      <c r="A353" s="1500" t="s">
        <v>1038</v>
      </c>
      <c r="B353" s="1506" t="s">
        <v>1039</v>
      </c>
      <c r="C353" s="1507"/>
      <c r="D353" s="1507"/>
      <c r="E353" s="1508"/>
      <c r="F353" s="1501">
        <f>SUM(F356)</f>
        <v>10000</v>
      </c>
    </row>
    <row r="354" spans="1:6" ht="12" customHeight="1">
      <c r="A354" s="1504"/>
      <c r="B354" s="1509"/>
      <c r="C354" s="1510"/>
      <c r="D354" s="1510"/>
      <c r="E354" s="1511"/>
      <c r="F354" s="1502"/>
    </row>
    <row r="355" spans="1:6" ht="12" customHeight="1">
      <c r="A355" s="1505"/>
      <c r="B355" s="1512"/>
      <c r="C355" s="1513"/>
      <c r="D355" s="1513"/>
      <c r="E355" s="1514"/>
      <c r="F355" s="1503"/>
    </row>
    <row r="356" spans="1:6" ht="15">
      <c r="A356" s="1496">
        <v>3202</v>
      </c>
      <c r="B356" s="1496"/>
      <c r="C356" s="1497" t="s">
        <v>296</v>
      </c>
      <c r="D356" s="1498"/>
      <c r="E356" s="1499"/>
      <c r="F356" s="1153">
        <f>SUM('3c.m.'!D212)</f>
        <v>10000</v>
      </c>
    </row>
    <row r="357" spans="1:6" ht="13.5" customHeight="1">
      <c r="A357" s="1500" t="s">
        <v>1040</v>
      </c>
      <c r="B357" s="1506" t="s">
        <v>1041</v>
      </c>
      <c r="C357" s="1507"/>
      <c r="D357" s="1507"/>
      <c r="E357" s="1508"/>
      <c r="F357" s="1501"/>
    </row>
    <row r="358" spans="1:6" ht="13.5" customHeight="1">
      <c r="A358" s="1504"/>
      <c r="B358" s="1509"/>
      <c r="C358" s="1510"/>
      <c r="D358" s="1510"/>
      <c r="E358" s="1511"/>
      <c r="F358" s="1515"/>
    </row>
    <row r="359" spans="1:6" ht="13.5" customHeight="1">
      <c r="A359" s="1505"/>
      <c r="B359" s="1512"/>
      <c r="C359" s="1513"/>
      <c r="D359" s="1513"/>
      <c r="E359" s="1514"/>
      <c r="F359" s="1516"/>
    </row>
    <row r="360" spans="1:6" ht="12.75">
      <c r="A360" s="1500" t="s">
        <v>886</v>
      </c>
      <c r="B360" s="1506" t="s">
        <v>887</v>
      </c>
      <c r="C360" s="1507"/>
      <c r="D360" s="1507"/>
      <c r="E360" s="1508"/>
      <c r="F360" s="1501">
        <f>SUM(F363:F367)</f>
        <v>316496</v>
      </c>
    </row>
    <row r="361" spans="1:6" ht="12.75">
      <c r="A361" s="1504"/>
      <c r="B361" s="1509"/>
      <c r="C361" s="1510"/>
      <c r="D361" s="1510"/>
      <c r="E361" s="1511"/>
      <c r="F361" s="1502"/>
    </row>
    <row r="362" spans="1:6" ht="12.75">
      <c r="A362" s="1505"/>
      <c r="B362" s="1512"/>
      <c r="C362" s="1513"/>
      <c r="D362" s="1513"/>
      <c r="E362" s="1514"/>
      <c r="F362" s="1503"/>
    </row>
    <row r="363" spans="1:6" ht="15">
      <c r="A363" s="1496">
        <v>1806</v>
      </c>
      <c r="B363" s="1496"/>
      <c r="C363" s="1497" t="s">
        <v>1155</v>
      </c>
      <c r="D363" s="1498"/>
      <c r="E363" s="1499"/>
      <c r="F363" s="1164">
        <f>SUM('1c.mell '!D82)</f>
        <v>18822</v>
      </c>
    </row>
    <row r="364" spans="1:6" ht="15">
      <c r="A364" s="1496">
        <v>1843</v>
      </c>
      <c r="B364" s="1496"/>
      <c r="C364" s="1497" t="s">
        <v>1156</v>
      </c>
      <c r="D364" s="1498"/>
      <c r="E364" s="1499"/>
      <c r="F364" s="1164">
        <f>SUM('1c.mell '!D104)</f>
        <v>42784</v>
      </c>
    </row>
    <row r="365" spans="1:6" ht="15">
      <c r="A365" s="1496">
        <v>6110</v>
      </c>
      <c r="B365" s="1496"/>
      <c r="C365" s="1497" t="s">
        <v>1042</v>
      </c>
      <c r="D365" s="1498"/>
      <c r="E365" s="1499"/>
      <c r="F365" s="1153">
        <f>SUM('6.mell. '!D12)</f>
        <v>63890</v>
      </c>
    </row>
    <row r="366" spans="1:6" ht="15">
      <c r="A366" s="1496">
        <v>6121</v>
      </c>
      <c r="B366" s="1496"/>
      <c r="C366" s="1497" t="s">
        <v>1043</v>
      </c>
      <c r="D366" s="1498"/>
      <c r="E366" s="1499"/>
      <c r="F366" s="1153">
        <f>SUM('6.mell. '!D15)</f>
        <v>21000</v>
      </c>
    </row>
    <row r="367" spans="1:6" ht="15">
      <c r="A367" s="1496">
        <v>6127</v>
      </c>
      <c r="B367" s="1496"/>
      <c r="C367" s="1497" t="s">
        <v>1125</v>
      </c>
      <c r="D367" s="1498"/>
      <c r="E367" s="1499"/>
      <c r="F367" s="1198">
        <f>SUM('6.mell. '!D16)</f>
        <v>170000</v>
      </c>
    </row>
    <row r="368" spans="1:6" ht="12.75" customHeight="1">
      <c r="A368" s="1519" t="s">
        <v>157</v>
      </c>
      <c r="B368" s="1520"/>
      <c r="C368" s="1520"/>
      <c r="D368" s="1520"/>
      <c r="E368" s="1521"/>
      <c r="F368" s="1525">
        <f>SUM(F360+F353+F337+F333+F329+F325+F320+F312+F305+F293+F289+F285+F281+F275+F271+F267+F261+F253+F249+F244+F240+F236+F230+F223+F217+F202+F198+F189+F184+F156+F146+F142+F138+F134+F130+F124+F102+F98+F91+F87+F83+F79+F75+F71+F67+F62+F16+F5++F257+F152+F179+F175+F171+F167+F49+F57+F194+F297+F301+F357+F95+F53)</f>
        <v>19726088</v>
      </c>
    </row>
    <row r="369" spans="1:6" ht="12.75" customHeight="1">
      <c r="A369" s="1522"/>
      <c r="B369" s="1523"/>
      <c r="C369" s="1523"/>
      <c r="D369" s="1523"/>
      <c r="E369" s="1524"/>
      <c r="F369" s="1526"/>
    </row>
  </sheetData>
  <sheetProtection/>
  <mergeCells count="541">
    <mergeCell ref="C363:E363"/>
    <mergeCell ref="A364:B364"/>
    <mergeCell ref="C364:E364"/>
    <mergeCell ref="A22:B22"/>
    <mergeCell ref="C22:E22"/>
    <mergeCell ref="A248:B248"/>
    <mergeCell ref="C248:E248"/>
    <mergeCell ref="A324:B324"/>
    <mergeCell ref="A128:B128"/>
    <mergeCell ref="C128:E128"/>
    <mergeCell ref="A119:B119"/>
    <mergeCell ref="C119:E119"/>
    <mergeCell ref="A34:B34"/>
    <mergeCell ref="C34:E34"/>
    <mergeCell ref="A40:B40"/>
    <mergeCell ref="C40:E40"/>
    <mergeCell ref="A66:B66"/>
    <mergeCell ref="C66:E66"/>
    <mergeCell ref="A118:B118"/>
    <mergeCell ref="C118:E118"/>
    <mergeCell ref="C122:E122"/>
    <mergeCell ref="A123:B123"/>
    <mergeCell ref="C123:E123"/>
    <mergeCell ref="A45:B45"/>
    <mergeCell ref="C45:E45"/>
    <mergeCell ref="A366:B366"/>
    <mergeCell ref="C366:E366"/>
    <mergeCell ref="A351:B351"/>
    <mergeCell ref="C351:E351"/>
    <mergeCell ref="A352:B352"/>
    <mergeCell ref="A368:E369"/>
    <mergeCell ref="F368:F369"/>
    <mergeCell ref="A360:A362"/>
    <mergeCell ref="B360:E362"/>
    <mergeCell ref="F360:F362"/>
    <mergeCell ref="A365:B365"/>
    <mergeCell ref="C365:E365"/>
    <mergeCell ref="A367:B367"/>
    <mergeCell ref="C367:E367"/>
    <mergeCell ref="A363:B363"/>
    <mergeCell ref="F353:F355"/>
    <mergeCell ref="A356:B356"/>
    <mergeCell ref="C356:E356"/>
    <mergeCell ref="A357:A359"/>
    <mergeCell ref="B357:E359"/>
    <mergeCell ref="F357:F359"/>
    <mergeCell ref="C352:E352"/>
    <mergeCell ref="A353:A355"/>
    <mergeCell ref="B353:E355"/>
    <mergeCell ref="A348:B348"/>
    <mergeCell ref="C348:E348"/>
    <mergeCell ref="A349:B349"/>
    <mergeCell ref="C349:E349"/>
    <mergeCell ref="A350:B350"/>
    <mergeCell ref="C350:E350"/>
    <mergeCell ref="A346:B346"/>
    <mergeCell ref="C346:E346"/>
    <mergeCell ref="A347:B347"/>
    <mergeCell ref="C347:E347"/>
    <mergeCell ref="A343:B343"/>
    <mergeCell ref="C343:E343"/>
    <mergeCell ref="A344:B344"/>
    <mergeCell ref="C344:E344"/>
    <mergeCell ref="A345:B345"/>
    <mergeCell ref="C345:E345"/>
    <mergeCell ref="A340:B340"/>
    <mergeCell ref="C340:E340"/>
    <mergeCell ref="A341:B341"/>
    <mergeCell ref="C341:E341"/>
    <mergeCell ref="A342:B342"/>
    <mergeCell ref="C342:E342"/>
    <mergeCell ref="A333:A335"/>
    <mergeCell ref="B333:E335"/>
    <mergeCell ref="F333:F335"/>
    <mergeCell ref="A336:B336"/>
    <mergeCell ref="C336:E336"/>
    <mergeCell ref="A337:A339"/>
    <mergeCell ref="B337:E339"/>
    <mergeCell ref="F337:F339"/>
    <mergeCell ref="A328:B328"/>
    <mergeCell ref="C328:E328"/>
    <mergeCell ref="A329:A331"/>
    <mergeCell ref="B329:E331"/>
    <mergeCell ref="F329:F331"/>
    <mergeCell ref="A332:B332"/>
    <mergeCell ref="C332:E332"/>
    <mergeCell ref="F320:F322"/>
    <mergeCell ref="A323:B323"/>
    <mergeCell ref="C323:E323"/>
    <mergeCell ref="A325:A327"/>
    <mergeCell ref="B325:E327"/>
    <mergeCell ref="F325:F327"/>
    <mergeCell ref="A318:B318"/>
    <mergeCell ref="C318:E318"/>
    <mergeCell ref="A319:B319"/>
    <mergeCell ref="C319:E319"/>
    <mergeCell ref="A320:A322"/>
    <mergeCell ref="B320:E322"/>
    <mergeCell ref="F312:F314"/>
    <mergeCell ref="A315:B315"/>
    <mergeCell ref="C315:E315"/>
    <mergeCell ref="A316:B316"/>
    <mergeCell ref="C316:E316"/>
    <mergeCell ref="A317:B317"/>
    <mergeCell ref="C317:E317"/>
    <mergeCell ref="A310:B310"/>
    <mergeCell ref="C310:E310"/>
    <mergeCell ref="A311:B311"/>
    <mergeCell ref="C311:E311"/>
    <mergeCell ref="A312:A314"/>
    <mergeCell ref="B312:E314"/>
    <mergeCell ref="A305:A307"/>
    <mergeCell ref="B305:E307"/>
    <mergeCell ref="F305:F307"/>
    <mergeCell ref="A308:B308"/>
    <mergeCell ref="C308:E308"/>
    <mergeCell ref="A309:B309"/>
    <mergeCell ref="C309:E309"/>
    <mergeCell ref="A300:B300"/>
    <mergeCell ref="C300:E300"/>
    <mergeCell ref="A301:A303"/>
    <mergeCell ref="B301:E303"/>
    <mergeCell ref="F301:F303"/>
    <mergeCell ref="A304:B304"/>
    <mergeCell ref="C304:E304"/>
    <mergeCell ref="A293:A295"/>
    <mergeCell ref="B293:E295"/>
    <mergeCell ref="F293:F295"/>
    <mergeCell ref="A296:B296"/>
    <mergeCell ref="C296:E296"/>
    <mergeCell ref="A297:A299"/>
    <mergeCell ref="B297:E299"/>
    <mergeCell ref="F297:F299"/>
    <mergeCell ref="A288:B288"/>
    <mergeCell ref="C288:E288"/>
    <mergeCell ref="A289:A291"/>
    <mergeCell ref="B289:E291"/>
    <mergeCell ref="F289:F291"/>
    <mergeCell ref="A292:B292"/>
    <mergeCell ref="C292:E292"/>
    <mergeCell ref="A281:A283"/>
    <mergeCell ref="B281:E283"/>
    <mergeCell ref="F281:F283"/>
    <mergeCell ref="A284:B284"/>
    <mergeCell ref="C284:E284"/>
    <mergeCell ref="A285:A287"/>
    <mergeCell ref="B285:E287"/>
    <mergeCell ref="F285:F287"/>
    <mergeCell ref="A278:B278"/>
    <mergeCell ref="C278:E278"/>
    <mergeCell ref="A279:B279"/>
    <mergeCell ref="C279:E279"/>
    <mergeCell ref="A280:B280"/>
    <mergeCell ref="C280:E280"/>
    <mergeCell ref="A271:A273"/>
    <mergeCell ref="B271:E273"/>
    <mergeCell ref="F271:F273"/>
    <mergeCell ref="A274:B274"/>
    <mergeCell ref="C274:E274"/>
    <mergeCell ref="A275:A277"/>
    <mergeCell ref="B275:E277"/>
    <mergeCell ref="F275:F277"/>
    <mergeCell ref="A266:B266"/>
    <mergeCell ref="C266:E266"/>
    <mergeCell ref="A267:A269"/>
    <mergeCell ref="B267:E269"/>
    <mergeCell ref="F267:F269"/>
    <mergeCell ref="A270:B270"/>
    <mergeCell ref="C270:E270"/>
    <mergeCell ref="A261:A263"/>
    <mergeCell ref="B261:E263"/>
    <mergeCell ref="F261:F263"/>
    <mergeCell ref="A264:B264"/>
    <mergeCell ref="C264:E264"/>
    <mergeCell ref="A265:B265"/>
    <mergeCell ref="C265:E265"/>
    <mergeCell ref="A256:B256"/>
    <mergeCell ref="C256:E256"/>
    <mergeCell ref="A257:A259"/>
    <mergeCell ref="B257:E259"/>
    <mergeCell ref="F257:F259"/>
    <mergeCell ref="A260:B260"/>
    <mergeCell ref="C260:E260"/>
    <mergeCell ref="A249:A251"/>
    <mergeCell ref="B249:E251"/>
    <mergeCell ref="F249:F251"/>
    <mergeCell ref="A252:B252"/>
    <mergeCell ref="C252:E252"/>
    <mergeCell ref="A253:A255"/>
    <mergeCell ref="B253:E255"/>
    <mergeCell ref="F253:F255"/>
    <mergeCell ref="A243:B243"/>
    <mergeCell ref="C243:E243"/>
    <mergeCell ref="A244:A246"/>
    <mergeCell ref="B244:E246"/>
    <mergeCell ref="F244:F246"/>
    <mergeCell ref="A247:B247"/>
    <mergeCell ref="C247:E247"/>
    <mergeCell ref="A236:A238"/>
    <mergeCell ref="B236:E238"/>
    <mergeCell ref="F236:F238"/>
    <mergeCell ref="A239:B239"/>
    <mergeCell ref="C239:E239"/>
    <mergeCell ref="A240:A242"/>
    <mergeCell ref="B240:E242"/>
    <mergeCell ref="F240:F242"/>
    <mergeCell ref="F230:F232"/>
    <mergeCell ref="A233:B233"/>
    <mergeCell ref="C233:E233"/>
    <mergeCell ref="A234:B234"/>
    <mergeCell ref="C234:E234"/>
    <mergeCell ref="A235:B235"/>
    <mergeCell ref="C235:E235"/>
    <mergeCell ref="A228:B228"/>
    <mergeCell ref="C228:E228"/>
    <mergeCell ref="A229:B229"/>
    <mergeCell ref="C229:E229"/>
    <mergeCell ref="A230:A232"/>
    <mergeCell ref="B230:E232"/>
    <mergeCell ref="A223:A225"/>
    <mergeCell ref="B223:E225"/>
    <mergeCell ref="F223:F225"/>
    <mergeCell ref="A226:B226"/>
    <mergeCell ref="C226:E226"/>
    <mergeCell ref="A227:B227"/>
    <mergeCell ref="C227:E227"/>
    <mergeCell ref="F217:F219"/>
    <mergeCell ref="A220:B220"/>
    <mergeCell ref="C220:E220"/>
    <mergeCell ref="A221:B221"/>
    <mergeCell ref="C221:E221"/>
    <mergeCell ref="A222:B222"/>
    <mergeCell ref="C222:E222"/>
    <mergeCell ref="A215:B215"/>
    <mergeCell ref="C215:E215"/>
    <mergeCell ref="A216:B216"/>
    <mergeCell ref="C216:E216"/>
    <mergeCell ref="A217:A219"/>
    <mergeCell ref="B217:E219"/>
    <mergeCell ref="A212:B212"/>
    <mergeCell ref="C212:E212"/>
    <mergeCell ref="A213:B213"/>
    <mergeCell ref="C213:E213"/>
    <mergeCell ref="A214:B214"/>
    <mergeCell ref="C214:E214"/>
    <mergeCell ref="A209:B209"/>
    <mergeCell ref="C209:E209"/>
    <mergeCell ref="A210:B210"/>
    <mergeCell ref="C210:E210"/>
    <mergeCell ref="A211:B211"/>
    <mergeCell ref="C211:E211"/>
    <mergeCell ref="A206:B206"/>
    <mergeCell ref="C206:E206"/>
    <mergeCell ref="A207:B207"/>
    <mergeCell ref="C207:E207"/>
    <mergeCell ref="A208:B208"/>
    <mergeCell ref="C208:E208"/>
    <mergeCell ref="A201:B201"/>
    <mergeCell ref="C201:E201"/>
    <mergeCell ref="A202:A204"/>
    <mergeCell ref="B202:E204"/>
    <mergeCell ref="F202:F204"/>
    <mergeCell ref="A205:B205"/>
    <mergeCell ref="C205:E205"/>
    <mergeCell ref="A194:A196"/>
    <mergeCell ref="B194:E196"/>
    <mergeCell ref="F194:F196"/>
    <mergeCell ref="A197:B197"/>
    <mergeCell ref="C197:E197"/>
    <mergeCell ref="A198:A200"/>
    <mergeCell ref="B198:E200"/>
    <mergeCell ref="F198:F200"/>
    <mergeCell ref="A189:A191"/>
    <mergeCell ref="B189:E191"/>
    <mergeCell ref="F189:F191"/>
    <mergeCell ref="A192:B192"/>
    <mergeCell ref="C192:E192"/>
    <mergeCell ref="A193:B193"/>
    <mergeCell ref="C193:E193"/>
    <mergeCell ref="A184:A186"/>
    <mergeCell ref="B184:E186"/>
    <mergeCell ref="F184:F186"/>
    <mergeCell ref="A187:B187"/>
    <mergeCell ref="C187:E187"/>
    <mergeCell ref="A188:B188"/>
    <mergeCell ref="C188:E188"/>
    <mergeCell ref="A179:A181"/>
    <mergeCell ref="B179:E181"/>
    <mergeCell ref="F179:F181"/>
    <mergeCell ref="A182:B182"/>
    <mergeCell ref="C182:E182"/>
    <mergeCell ref="A183:B183"/>
    <mergeCell ref="C183:E183"/>
    <mergeCell ref="A174:B174"/>
    <mergeCell ref="C174:E174"/>
    <mergeCell ref="A175:A177"/>
    <mergeCell ref="B175:E177"/>
    <mergeCell ref="F175:F177"/>
    <mergeCell ref="A178:B178"/>
    <mergeCell ref="C178:E178"/>
    <mergeCell ref="A167:A169"/>
    <mergeCell ref="B167:E169"/>
    <mergeCell ref="F167:F169"/>
    <mergeCell ref="A170:B170"/>
    <mergeCell ref="C170:E170"/>
    <mergeCell ref="A171:A173"/>
    <mergeCell ref="B171:E173"/>
    <mergeCell ref="F171:F173"/>
    <mergeCell ref="A164:B164"/>
    <mergeCell ref="C164:E164"/>
    <mergeCell ref="A165:B165"/>
    <mergeCell ref="C165:E165"/>
    <mergeCell ref="A166:B166"/>
    <mergeCell ref="C166:E166"/>
    <mergeCell ref="A161:B161"/>
    <mergeCell ref="C161:E161"/>
    <mergeCell ref="A162:B162"/>
    <mergeCell ref="C162:E162"/>
    <mergeCell ref="A163:B163"/>
    <mergeCell ref="C163:E163"/>
    <mergeCell ref="A156:A158"/>
    <mergeCell ref="B156:E158"/>
    <mergeCell ref="F156:F158"/>
    <mergeCell ref="A159:B159"/>
    <mergeCell ref="C159:E159"/>
    <mergeCell ref="A160:B160"/>
    <mergeCell ref="C160:E160"/>
    <mergeCell ref="A151:B151"/>
    <mergeCell ref="C151:E151"/>
    <mergeCell ref="A152:A154"/>
    <mergeCell ref="B152:E154"/>
    <mergeCell ref="F152:F154"/>
    <mergeCell ref="A155:B155"/>
    <mergeCell ref="C155:E155"/>
    <mergeCell ref="A146:A148"/>
    <mergeCell ref="B146:E148"/>
    <mergeCell ref="F146:F148"/>
    <mergeCell ref="A149:B149"/>
    <mergeCell ref="C149:E149"/>
    <mergeCell ref="A150:B150"/>
    <mergeCell ref="C150:E150"/>
    <mergeCell ref="A141:B141"/>
    <mergeCell ref="C141:E141"/>
    <mergeCell ref="A142:A144"/>
    <mergeCell ref="B142:E144"/>
    <mergeCell ref="F142:F144"/>
    <mergeCell ref="A145:B145"/>
    <mergeCell ref="C145:E145"/>
    <mergeCell ref="A134:A136"/>
    <mergeCell ref="B134:E136"/>
    <mergeCell ref="F134:F136"/>
    <mergeCell ref="A137:B137"/>
    <mergeCell ref="C137:E137"/>
    <mergeCell ref="A138:A140"/>
    <mergeCell ref="B138:E140"/>
    <mergeCell ref="F138:F140"/>
    <mergeCell ref="A129:B129"/>
    <mergeCell ref="C129:E129"/>
    <mergeCell ref="A130:A132"/>
    <mergeCell ref="B130:E132"/>
    <mergeCell ref="F130:F132"/>
    <mergeCell ref="A133:B133"/>
    <mergeCell ref="C133:E133"/>
    <mergeCell ref="A124:A126"/>
    <mergeCell ref="B124:E126"/>
    <mergeCell ref="F124:F126"/>
    <mergeCell ref="A127:B127"/>
    <mergeCell ref="C127:E127"/>
    <mergeCell ref="A120:B120"/>
    <mergeCell ref="C120:E120"/>
    <mergeCell ref="A121:B121"/>
    <mergeCell ref="C121:E121"/>
    <mergeCell ref="A122:B122"/>
    <mergeCell ref="A116:B116"/>
    <mergeCell ref="C116:E116"/>
    <mergeCell ref="A117:B117"/>
    <mergeCell ref="C117:E117"/>
    <mergeCell ref="A113:B113"/>
    <mergeCell ref="C113:E113"/>
    <mergeCell ref="A114:B114"/>
    <mergeCell ref="C114:E114"/>
    <mergeCell ref="A115:B115"/>
    <mergeCell ref="C115:E115"/>
    <mergeCell ref="A110:B110"/>
    <mergeCell ref="C110:E110"/>
    <mergeCell ref="A111:B111"/>
    <mergeCell ref="C111:E111"/>
    <mergeCell ref="A112:B112"/>
    <mergeCell ref="C112:E112"/>
    <mergeCell ref="A107:B107"/>
    <mergeCell ref="C107:E107"/>
    <mergeCell ref="A108:B108"/>
    <mergeCell ref="C108:E108"/>
    <mergeCell ref="A109:B109"/>
    <mergeCell ref="C109:E109"/>
    <mergeCell ref="A102:A104"/>
    <mergeCell ref="B102:E104"/>
    <mergeCell ref="F102:F104"/>
    <mergeCell ref="A105:B105"/>
    <mergeCell ref="C105:E105"/>
    <mergeCell ref="A106:B106"/>
    <mergeCell ref="C106:E106"/>
    <mergeCell ref="A98:A100"/>
    <mergeCell ref="B98:E100"/>
    <mergeCell ref="F98:F100"/>
    <mergeCell ref="A101:B101"/>
    <mergeCell ref="C101:E101"/>
    <mergeCell ref="F91:F93"/>
    <mergeCell ref="A94:B94"/>
    <mergeCell ref="C94:E94"/>
    <mergeCell ref="A95:A97"/>
    <mergeCell ref="B95:E97"/>
    <mergeCell ref="F95:F97"/>
    <mergeCell ref="A90:B90"/>
    <mergeCell ref="C90:E90"/>
    <mergeCell ref="A91:A93"/>
    <mergeCell ref="B91:E93"/>
    <mergeCell ref="A83:A85"/>
    <mergeCell ref="B83:E85"/>
    <mergeCell ref="F83:F85"/>
    <mergeCell ref="A86:B86"/>
    <mergeCell ref="C86:E86"/>
    <mergeCell ref="A87:A89"/>
    <mergeCell ref="B87:E89"/>
    <mergeCell ref="F87:F89"/>
    <mergeCell ref="A78:B78"/>
    <mergeCell ref="C78:E78"/>
    <mergeCell ref="A79:A81"/>
    <mergeCell ref="B79:E81"/>
    <mergeCell ref="F79:F81"/>
    <mergeCell ref="A82:B82"/>
    <mergeCell ref="C82:E82"/>
    <mergeCell ref="A71:A73"/>
    <mergeCell ref="B71:E73"/>
    <mergeCell ref="F71:F73"/>
    <mergeCell ref="A74:B74"/>
    <mergeCell ref="C74:E74"/>
    <mergeCell ref="A75:A77"/>
    <mergeCell ref="B75:E77"/>
    <mergeCell ref="F75:F77"/>
    <mergeCell ref="A67:A69"/>
    <mergeCell ref="B67:E69"/>
    <mergeCell ref="F67:F69"/>
    <mergeCell ref="A70:B70"/>
    <mergeCell ref="C70:E70"/>
    <mergeCell ref="A62:A64"/>
    <mergeCell ref="B62:E64"/>
    <mergeCell ref="F62:F64"/>
    <mergeCell ref="A65:B65"/>
    <mergeCell ref="C65:E65"/>
    <mergeCell ref="A56:B56"/>
    <mergeCell ref="C56:E56"/>
    <mergeCell ref="A57:A59"/>
    <mergeCell ref="B57:E59"/>
    <mergeCell ref="F57:F59"/>
    <mergeCell ref="A60:B60"/>
    <mergeCell ref="C60:E60"/>
    <mergeCell ref="A49:A51"/>
    <mergeCell ref="B49:E51"/>
    <mergeCell ref="F49:F51"/>
    <mergeCell ref="A52:B52"/>
    <mergeCell ref="C52:E52"/>
    <mergeCell ref="A53:A55"/>
    <mergeCell ref="B53:E55"/>
    <mergeCell ref="F53:F55"/>
    <mergeCell ref="A46:B46"/>
    <mergeCell ref="A47:B47"/>
    <mergeCell ref="C47:E47"/>
    <mergeCell ref="A48:B48"/>
    <mergeCell ref="C48:E48"/>
    <mergeCell ref="A44:B44"/>
    <mergeCell ref="C44:E44"/>
    <mergeCell ref="A42:B42"/>
    <mergeCell ref="C42:E42"/>
    <mergeCell ref="A43:B43"/>
    <mergeCell ref="C43:E43"/>
    <mergeCell ref="A38:B38"/>
    <mergeCell ref="C38:E38"/>
    <mergeCell ref="A39:B39"/>
    <mergeCell ref="C39:E39"/>
    <mergeCell ref="A41:B41"/>
    <mergeCell ref="C41:E41"/>
    <mergeCell ref="A35:B35"/>
    <mergeCell ref="C35:E35"/>
    <mergeCell ref="A36:B36"/>
    <mergeCell ref="C36:E36"/>
    <mergeCell ref="A37:B37"/>
    <mergeCell ref="C37:E37"/>
    <mergeCell ref="A31:B31"/>
    <mergeCell ref="C31:E31"/>
    <mergeCell ref="A32:B32"/>
    <mergeCell ref="C32:E32"/>
    <mergeCell ref="A33:B33"/>
    <mergeCell ref="C33:E33"/>
    <mergeCell ref="A30:B30"/>
    <mergeCell ref="C30:E30"/>
    <mergeCell ref="A27:B27"/>
    <mergeCell ref="C27:E27"/>
    <mergeCell ref="A28:B28"/>
    <mergeCell ref="C28:E28"/>
    <mergeCell ref="A29:B29"/>
    <mergeCell ref="C29:E29"/>
    <mergeCell ref="A24:B24"/>
    <mergeCell ref="C24:E24"/>
    <mergeCell ref="A25:B25"/>
    <mergeCell ref="C25:E25"/>
    <mergeCell ref="A26:B26"/>
    <mergeCell ref="C26:E26"/>
    <mergeCell ref="A20:B20"/>
    <mergeCell ref="C20:E20"/>
    <mergeCell ref="A21:B21"/>
    <mergeCell ref="C21:E21"/>
    <mergeCell ref="A23:B23"/>
    <mergeCell ref="C23:E23"/>
    <mergeCell ref="A16:A18"/>
    <mergeCell ref="B16:E18"/>
    <mergeCell ref="F16:F18"/>
    <mergeCell ref="A19:B19"/>
    <mergeCell ref="C19:E19"/>
    <mergeCell ref="A15:B15"/>
    <mergeCell ref="C15:E15"/>
    <mergeCell ref="A13:B13"/>
    <mergeCell ref="C13:E13"/>
    <mergeCell ref="A14:B14"/>
    <mergeCell ref="C14:E14"/>
    <mergeCell ref="A10:B10"/>
    <mergeCell ref="C10:E10"/>
    <mergeCell ref="A11:B11"/>
    <mergeCell ref="C11:E11"/>
    <mergeCell ref="A12:B12"/>
    <mergeCell ref="C12:E12"/>
    <mergeCell ref="A8:B8"/>
    <mergeCell ref="C8:E8"/>
    <mergeCell ref="A9:B9"/>
    <mergeCell ref="C9:E9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3" r:id="rId1"/>
  <headerFooter>
    <oddFooter>&amp;C&amp;P.oldal</oddFooter>
  </headerFooter>
  <rowBreaks count="5" manualBreakCount="5">
    <brk id="61" max="255" man="1"/>
    <brk id="123" max="255" man="1"/>
    <brk id="183" max="255" man="1"/>
    <brk id="239" max="255" man="1"/>
    <brk id="30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="60" zoomScalePageLayoutView="0" workbookViewId="0" topLeftCell="A21">
      <selection activeCell="C49" sqref="C49:E49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490" t="s">
        <v>1044</v>
      </c>
      <c r="B1" s="1490"/>
      <c r="C1" s="1490"/>
      <c r="D1" s="1490"/>
      <c r="E1" s="1490"/>
      <c r="F1" s="1490"/>
    </row>
    <row r="2" spans="1:6" ht="12.75">
      <c r="A2" s="1490" t="s">
        <v>1045</v>
      </c>
      <c r="B2" s="1490"/>
      <c r="C2" s="1490"/>
      <c r="D2" s="1490"/>
      <c r="E2" s="1490"/>
      <c r="F2" s="1490"/>
    </row>
    <row r="3" spans="1:6" ht="12.75">
      <c r="A3" s="1490" t="s">
        <v>1102</v>
      </c>
      <c r="B3" s="1490"/>
      <c r="C3" s="1490"/>
      <c r="D3" s="1490"/>
      <c r="E3" s="1490"/>
      <c r="F3" s="1490"/>
    </row>
    <row r="4" ht="12.75">
      <c r="F4" s="1148" t="s">
        <v>381</v>
      </c>
    </row>
    <row r="5" spans="1:6" ht="12.75">
      <c r="A5" s="1491" t="s">
        <v>886</v>
      </c>
      <c r="B5" s="1492" t="s">
        <v>887</v>
      </c>
      <c r="C5" s="1492"/>
      <c r="D5" s="1492"/>
      <c r="E5" s="1492"/>
      <c r="F5" s="1493">
        <f>SUM(F8:F31)</f>
        <v>1347370</v>
      </c>
    </row>
    <row r="6" spans="1:6" ht="12.75">
      <c r="A6" s="1491"/>
      <c r="B6" s="1492"/>
      <c r="C6" s="1492"/>
      <c r="D6" s="1492"/>
      <c r="E6" s="1492"/>
      <c r="F6" s="1494"/>
    </row>
    <row r="7" spans="1:6" ht="12.75">
      <c r="A7" s="1491"/>
      <c r="B7" s="1492"/>
      <c r="C7" s="1492"/>
      <c r="D7" s="1492"/>
      <c r="E7" s="1492"/>
      <c r="F7" s="1495"/>
    </row>
    <row r="8" spans="1:6" ht="15">
      <c r="A8" s="1486">
        <v>1071</v>
      </c>
      <c r="B8" s="1486"/>
      <c r="C8" s="1487" t="s">
        <v>1046</v>
      </c>
      <c r="D8" s="1488"/>
      <c r="E8" s="1489"/>
      <c r="F8" s="1153">
        <f>SUM('1b.mell '!D29)</f>
        <v>10000</v>
      </c>
    </row>
    <row r="9" spans="1:6" ht="15">
      <c r="A9" s="1486">
        <v>1074</v>
      </c>
      <c r="B9" s="1486"/>
      <c r="C9" s="1487" t="s">
        <v>1047</v>
      </c>
      <c r="D9" s="1488"/>
      <c r="E9" s="1489"/>
      <c r="F9" s="1153">
        <f>SUM('1b.mell '!D31)</f>
        <v>0</v>
      </c>
    </row>
    <row r="10" spans="1:6" ht="15">
      <c r="A10" s="1486">
        <v>1078</v>
      </c>
      <c r="B10" s="1486"/>
      <c r="C10" s="1487" t="s">
        <v>1048</v>
      </c>
      <c r="D10" s="1488"/>
      <c r="E10" s="1489"/>
      <c r="F10" s="1153">
        <f>SUM('1b.mell '!D35)</f>
        <v>5000</v>
      </c>
    </row>
    <row r="11" spans="1:6" ht="15">
      <c r="A11" s="1486">
        <v>1093</v>
      </c>
      <c r="B11" s="1486"/>
      <c r="C11" s="1487" t="s">
        <v>1049</v>
      </c>
      <c r="D11" s="1488"/>
      <c r="E11" s="1489"/>
      <c r="F11" s="1153">
        <f>SUM('1b.mell '!D43)</f>
        <v>10000</v>
      </c>
    </row>
    <row r="12" spans="1:6" ht="15">
      <c r="A12" s="1486">
        <v>1101</v>
      </c>
      <c r="B12" s="1486"/>
      <c r="C12" s="1487" t="s">
        <v>1050</v>
      </c>
      <c r="D12" s="1488"/>
      <c r="E12" s="1489"/>
      <c r="F12" s="1153">
        <f>SUM('1b.mell '!D50)</f>
        <v>20000</v>
      </c>
    </row>
    <row r="13" spans="1:6" ht="15">
      <c r="A13" s="1486">
        <v>1121</v>
      </c>
      <c r="B13" s="1486"/>
      <c r="C13" s="1487" t="s">
        <v>1051</v>
      </c>
      <c r="D13" s="1488"/>
      <c r="E13" s="1489"/>
      <c r="F13" s="1153">
        <f>SUM('1b.mell '!D56)</f>
        <v>59940</v>
      </c>
    </row>
    <row r="14" spans="1:6" ht="15">
      <c r="A14" s="1486">
        <v>1122</v>
      </c>
      <c r="B14" s="1486"/>
      <c r="C14" s="1487" t="s">
        <v>1052</v>
      </c>
      <c r="D14" s="1488"/>
      <c r="E14" s="1489"/>
      <c r="F14" s="1153">
        <f>SUM('1b.mell '!D57)</f>
        <v>183600</v>
      </c>
    </row>
    <row r="15" spans="1:6" ht="15">
      <c r="A15" s="1486">
        <v>1123</v>
      </c>
      <c r="B15" s="1486"/>
      <c r="C15" s="1487" t="s">
        <v>1053</v>
      </c>
      <c r="D15" s="1488"/>
      <c r="E15" s="1489"/>
      <c r="F15" s="1153">
        <f>SUM('1b.mell '!D58)</f>
        <v>294150</v>
      </c>
    </row>
    <row r="16" spans="1:6" ht="15">
      <c r="A16" s="1486">
        <v>1141</v>
      </c>
      <c r="B16" s="1486"/>
      <c r="C16" s="1487" t="s">
        <v>479</v>
      </c>
      <c r="D16" s="1488"/>
      <c r="E16" s="1489"/>
      <c r="F16" s="1153">
        <f>SUM('1b.mell '!D61)</f>
        <v>6000</v>
      </c>
    </row>
    <row r="17" spans="1:6" ht="15">
      <c r="A17" s="1486">
        <v>1150</v>
      </c>
      <c r="B17" s="1486"/>
      <c r="C17" s="1487" t="s">
        <v>238</v>
      </c>
      <c r="D17" s="1488"/>
      <c r="E17" s="1489"/>
      <c r="F17" s="1153">
        <f>SUM('1b.mell '!D62)</f>
        <v>10000</v>
      </c>
    </row>
    <row r="18" spans="1:6" ht="15">
      <c r="A18" s="1486">
        <v>1151</v>
      </c>
      <c r="B18" s="1486"/>
      <c r="C18" s="1487" t="s">
        <v>456</v>
      </c>
      <c r="D18" s="1488"/>
      <c r="E18" s="1489"/>
      <c r="F18" s="1153">
        <f>SUM('1b.mell '!D63)</f>
        <v>11127</v>
      </c>
    </row>
    <row r="19" spans="1:6" ht="15">
      <c r="A19" s="1486">
        <v>1180</v>
      </c>
      <c r="B19" s="1486"/>
      <c r="C19" s="1487" t="s">
        <v>420</v>
      </c>
      <c r="D19" s="1488"/>
      <c r="E19" s="1489"/>
      <c r="F19" s="1153">
        <f>SUM('1b.mell '!D74)</f>
        <v>400000</v>
      </c>
    </row>
    <row r="20" spans="1:6" ht="15">
      <c r="A20" s="1486">
        <v>1165</v>
      </c>
      <c r="B20" s="1486"/>
      <c r="C20" s="1216" t="s">
        <v>241</v>
      </c>
      <c r="D20" s="1151"/>
      <c r="E20" s="1152"/>
      <c r="F20" s="1153">
        <f>SUM('1b.mell '!D71)</f>
        <v>170000</v>
      </c>
    </row>
    <row r="21" spans="1:6" ht="15">
      <c r="A21" s="1486">
        <v>1231</v>
      </c>
      <c r="B21" s="1486"/>
      <c r="C21" s="1487" t="s">
        <v>221</v>
      </c>
      <c r="D21" s="1488"/>
      <c r="E21" s="1489"/>
      <c r="F21" s="1153">
        <f>SUM('1b.mell '!D106)</f>
        <v>11735</v>
      </c>
    </row>
    <row r="22" spans="1:6" ht="15">
      <c r="A22" s="1486">
        <v>1241</v>
      </c>
      <c r="B22" s="1486"/>
      <c r="C22" s="1487" t="s">
        <v>1049</v>
      </c>
      <c r="D22" s="1488"/>
      <c r="E22" s="1489"/>
      <c r="F22" s="1153">
        <f>SUM('1b.mell '!D109)</f>
        <v>8000</v>
      </c>
    </row>
    <row r="23" spans="1:6" ht="15">
      <c r="A23" s="1486">
        <v>1250</v>
      </c>
      <c r="B23" s="1486"/>
      <c r="C23" s="1487" t="s">
        <v>232</v>
      </c>
      <c r="D23" s="1488"/>
      <c r="E23" s="1489"/>
      <c r="F23" s="1153">
        <f>SUM('1b.mell '!D111)</f>
        <v>15000</v>
      </c>
    </row>
    <row r="24" spans="1:6" ht="15">
      <c r="A24" s="1486">
        <v>1260</v>
      </c>
      <c r="B24" s="1486"/>
      <c r="C24" s="1487" t="s">
        <v>236</v>
      </c>
      <c r="D24" s="1488"/>
      <c r="E24" s="1489"/>
      <c r="F24" s="1153">
        <f>SUM('1b.mell '!D113)</f>
        <v>6210</v>
      </c>
    </row>
    <row r="25" spans="1:6" ht="15">
      <c r="A25" s="1486">
        <v>1262</v>
      </c>
      <c r="B25" s="1486"/>
      <c r="C25" s="1487" t="s">
        <v>479</v>
      </c>
      <c r="D25" s="1488"/>
      <c r="E25" s="1489"/>
      <c r="F25" s="1153">
        <f>SUM('1b.mell '!D115)</f>
        <v>10</v>
      </c>
    </row>
    <row r="26" spans="1:6" ht="15">
      <c r="A26" s="1486">
        <v>1270</v>
      </c>
      <c r="B26" s="1486"/>
      <c r="C26" s="1487" t="s">
        <v>238</v>
      </c>
      <c r="D26" s="1488"/>
      <c r="E26" s="1489"/>
      <c r="F26" s="1153">
        <f>SUM('1b.mell '!D116)</f>
        <v>1000</v>
      </c>
    </row>
    <row r="27" spans="1:6" ht="15">
      <c r="A27" s="1486">
        <v>1560</v>
      </c>
      <c r="B27" s="1486"/>
      <c r="C27" s="1150" t="s">
        <v>1054</v>
      </c>
      <c r="D27" s="1151"/>
      <c r="E27" s="1152"/>
      <c r="F27" s="1153">
        <f>SUM('1b.mell '!D261)</f>
        <v>23000</v>
      </c>
    </row>
    <row r="28" spans="1:6" ht="15">
      <c r="A28" s="1486">
        <v>1411</v>
      </c>
      <c r="B28" s="1486"/>
      <c r="C28" s="1487" t="s">
        <v>1049</v>
      </c>
      <c r="D28" s="1488"/>
      <c r="E28" s="1489"/>
      <c r="F28" s="1153">
        <f>SUM('1b.mell '!D196)</f>
        <v>23150</v>
      </c>
    </row>
    <row r="29" spans="1:6" ht="15">
      <c r="A29" s="1486">
        <v>1420</v>
      </c>
      <c r="B29" s="1486"/>
      <c r="C29" s="1487" t="s">
        <v>232</v>
      </c>
      <c r="D29" s="1488"/>
      <c r="E29" s="1489"/>
      <c r="F29" s="1153">
        <f>SUM('1b.mell '!D198)</f>
        <v>8845</v>
      </c>
    </row>
    <row r="30" spans="1:6" ht="15">
      <c r="A30" s="1486">
        <v>1422</v>
      </c>
      <c r="B30" s="1486"/>
      <c r="C30" s="1487" t="s">
        <v>236</v>
      </c>
      <c r="D30" s="1488"/>
      <c r="E30" s="1489"/>
      <c r="F30" s="1153">
        <f>SUM('1b.mell '!D200)</f>
        <v>66202</v>
      </c>
    </row>
    <row r="31" spans="1:6" ht="15">
      <c r="A31" s="1486">
        <v>1423</v>
      </c>
      <c r="B31" s="1486"/>
      <c r="C31" s="1487" t="s">
        <v>237</v>
      </c>
      <c r="D31" s="1488"/>
      <c r="E31" s="1489"/>
      <c r="F31" s="1153">
        <f>SUM('1b.mell '!D201)</f>
        <v>4401</v>
      </c>
    </row>
    <row r="32" spans="1:6" ht="18" customHeight="1">
      <c r="A32" s="1491" t="s">
        <v>1055</v>
      </c>
      <c r="B32" s="1492" t="s">
        <v>1056</v>
      </c>
      <c r="C32" s="1492"/>
      <c r="D32" s="1492"/>
      <c r="E32" s="1492"/>
      <c r="F32" s="1493">
        <f>SUM(F35:F42)</f>
        <v>9020037</v>
      </c>
    </row>
    <row r="33" spans="1:6" ht="18.75" customHeight="1">
      <c r="A33" s="1491"/>
      <c r="B33" s="1492"/>
      <c r="C33" s="1492"/>
      <c r="D33" s="1492"/>
      <c r="E33" s="1492"/>
      <c r="F33" s="1494"/>
    </row>
    <row r="34" spans="1:6" ht="21.75" customHeight="1">
      <c r="A34" s="1491"/>
      <c r="B34" s="1492"/>
      <c r="C34" s="1492"/>
      <c r="D34" s="1492"/>
      <c r="E34" s="1492"/>
      <c r="F34" s="1495"/>
    </row>
    <row r="35" spans="1:6" ht="15">
      <c r="A35" s="1486">
        <v>1041</v>
      </c>
      <c r="B35" s="1486"/>
      <c r="C35" s="1487" t="s">
        <v>677</v>
      </c>
      <c r="D35" s="1488"/>
      <c r="E35" s="1489"/>
      <c r="F35" s="1153">
        <f>SUM('1b.mell '!D22)</f>
        <v>3280000</v>
      </c>
    </row>
    <row r="36" spans="1:6" ht="15">
      <c r="A36" s="1486">
        <v>1042</v>
      </c>
      <c r="B36" s="1486"/>
      <c r="C36" s="1487" t="s">
        <v>680</v>
      </c>
      <c r="D36" s="1488"/>
      <c r="E36" s="1489"/>
      <c r="F36" s="1153">
        <f>SUM('1b.mell '!D23)</f>
        <v>500000</v>
      </c>
    </row>
    <row r="37" spans="1:6" ht="15">
      <c r="A37" s="1486">
        <v>1051</v>
      </c>
      <c r="B37" s="1486"/>
      <c r="C37" s="1487" t="s">
        <v>1057</v>
      </c>
      <c r="D37" s="1488"/>
      <c r="E37" s="1489"/>
      <c r="F37" s="1153">
        <f>SUM('1b.mell '!D25)</f>
        <v>4778672</v>
      </c>
    </row>
    <row r="38" spans="1:6" ht="15">
      <c r="A38" s="1486">
        <v>1052</v>
      </c>
      <c r="B38" s="1486"/>
      <c r="C38" s="1487" t="s">
        <v>1058</v>
      </c>
      <c r="D38" s="1488"/>
      <c r="E38" s="1489"/>
      <c r="F38" s="1153">
        <f>SUM('1b.mell '!D26)</f>
        <v>200000</v>
      </c>
    </row>
    <row r="39" spans="1:6" ht="15">
      <c r="A39" s="1486">
        <v>1053</v>
      </c>
      <c r="B39" s="1486"/>
      <c r="C39" s="1487" t="s">
        <v>1059</v>
      </c>
      <c r="D39" s="1488"/>
      <c r="E39" s="1489"/>
      <c r="F39" s="1153">
        <f>SUM('1b.mell '!D27)</f>
        <v>220000</v>
      </c>
    </row>
    <row r="40" spans="1:6" ht="15">
      <c r="A40" s="1486">
        <v>1075</v>
      </c>
      <c r="B40" s="1486"/>
      <c r="C40" s="1487" t="s">
        <v>1060</v>
      </c>
      <c r="D40" s="1488"/>
      <c r="E40" s="1489"/>
      <c r="F40" s="1153">
        <f>SUM('1b.mell '!D32)</f>
        <v>15000</v>
      </c>
    </row>
    <row r="41" spans="1:6" ht="15">
      <c r="A41" s="1486">
        <v>1076</v>
      </c>
      <c r="B41" s="1486"/>
      <c r="C41" s="1487" t="s">
        <v>1061</v>
      </c>
      <c r="D41" s="1488"/>
      <c r="E41" s="1489"/>
      <c r="F41" s="1153">
        <f>SUM('1b.mell '!D33)</f>
        <v>6365</v>
      </c>
    </row>
    <row r="42" spans="1:6" ht="15">
      <c r="A42" s="1486">
        <v>1305</v>
      </c>
      <c r="B42" s="1486"/>
      <c r="C42" s="1487" t="s">
        <v>9</v>
      </c>
      <c r="D42" s="1488"/>
      <c r="E42" s="1489"/>
      <c r="F42" s="1153">
        <f>SUM('1b.mell '!D151)</f>
        <v>20000</v>
      </c>
    </row>
    <row r="43" spans="1:6" ht="12.75">
      <c r="A43" s="1491" t="s">
        <v>891</v>
      </c>
      <c r="B43" s="1492" t="s">
        <v>892</v>
      </c>
      <c r="C43" s="1492"/>
      <c r="D43" s="1492"/>
      <c r="E43" s="1492"/>
      <c r="F43" s="1493">
        <f>SUM(F46:F55)</f>
        <v>2891767</v>
      </c>
    </row>
    <row r="44" spans="1:6" ht="12.75">
      <c r="A44" s="1491"/>
      <c r="B44" s="1492"/>
      <c r="C44" s="1492"/>
      <c r="D44" s="1492"/>
      <c r="E44" s="1492"/>
      <c r="F44" s="1494"/>
    </row>
    <row r="45" spans="1:6" ht="12.75">
      <c r="A45" s="1500"/>
      <c r="B45" s="1492"/>
      <c r="C45" s="1492"/>
      <c r="D45" s="1492"/>
      <c r="E45" s="1492"/>
      <c r="F45" s="1495"/>
    </row>
    <row r="46" spans="1:6" ht="15">
      <c r="A46" s="1486">
        <v>1091</v>
      </c>
      <c r="B46" s="1486"/>
      <c r="C46" s="1487" t="s">
        <v>1062</v>
      </c>
      <c r="D46" s="1488"/>
      <c r="E46" s="1489"/>
      <c r="F46" s="1153">
        <f>SUM('1b.mell '!D41)</f>
        <v>170000</v>
      </c>
    </row>
    <row r="47" spans="1:6" ht="15">
      <c r="A47" s="1486">
        <v>1094</v>
      </c>
      <c r="B47" s="1486"/>
      <c r="C47" s="1487" t="s">
        <v>1063</v>
      </c>
      <c r="D47" s="1488"/>
      <c r="E47" s="1489"/>
      <c r="F47" s="1153">
        <f>SUM('1b.mell '!D44)</f>
        <v>12000</v>
      </c>
    </row>
    <row r="48" spans="1:6" ht="15">
      <c r="A48" s="1486">
        <v>1095</v>
      </c>
      <c r="B48" s="1486"/>
      <c r="C48" s="1487" t="s">
        <v>1064</v>
      </c>
      <c r="D48" s="1488"/>
      <c r="E48" s="1489"/>
      <c r="F48" s="1153">
        <f>SUM('1b.mell '!D45)</f>
        <v>280000</v>
      </c>
    </row>
    <row r="49" spans="1:6" ht="15">
      <c r="A49" s="1486">
        <v>1096</v>
      </c>
      <c r="B49" s="1486"/>
      <c r="C49" s="1487" t="s">
        <v>685</v>
      </c>
      <c r="D49" s="1488"/>
      <c r="E49" s="1489"/>
      <c r="F49" s="1153">
        <f>SUM('1b.mell '!D46)</f>
        <v>290000</v>
      </c>
    </row>
    <row r="50" spans="1:6" ht="15">
      <c r="A50" s="1486">
        <v>1097</v>
      </c>
      <c r="B50" s="1486"/>
      <c r="C50" s="1487" t="s">
        <v>1065</v>
      </c>
      <c r="D50" s="1488"/>
      <c r="E50" s="1489"/>
      <c r="F50" s="1153">
        <f>SUM('1b.mell '!D47)</f>
        <v>3000</v>
      </c>
    </row>
    <row r="51" spans="1:6" ht="15">
      <c r="A51" s="1486">
        <v>1102</v>
      </c>
      <c r="B51" s="1486"/>
      <c r="C51" s="1487" t="s">
        <v>1066</v>
      </c>
      <c r="D51" s="1488"/>
      <c r="E51" s="1489"/>
      <c r="F51" s="1153">
        <f>SUM('1b.mell '!D51)</f>
        <v>110000</v>
      </c>
    </row>
    <row r="52" spans="1:6" ht="15">
      <c r="A52" s="1486">
        <v>1191</v>
      </c>
      <c r="B52" s="1486"/>
      <c r="C52" s="1487" t="s">
        <v>1067</v>
      </c>
      <c r="D52" s="1488"/>
      <c r="E52" s="1489"/>
      <c r="F52" s="1153">
        <f>SUM('1b.mell '!D81)</f>
        <v>1425000</v>
      </c>
    </row>
    <row r="53" spans="1:6" ht="15">
      <c r="A53" s="1486">
        <v>1194</v>
      </c>
      <c r="B53" s="1486"/>
      <c r="C53" s="1487" t="s">
        <v>1068</v>
      </c>
      <c r="D53" s="1488"/>
      <c r="E53" s="1489"/>
      <c r="F53" s="1153">
        <f>SUM('1b.mell '!D82)</f>
        <v>150000</v>
      </c>
    </row>
    <row r="54" spans="1:6" ht="15">
      <c r="A54" s="1486">
        <v>1195</v>
      </c>
      <c r="B54" s="1486"/>
      <c r="C54" s="1487" t="s">
        <v>1069</v>
      </c>
      <c r="D54" s="1488"/>
      <c r="E54" s="1489"/>
      <c r="F54" s="1153">
        <f>SUM('1b.mell '!D83)</f>
        <v>400000</v>
      </c>
    </row>
    <row r="55" spans="1:6" ht="15">
      <c r="A55" s="1486">
        <v>1412</v>
      </c>
      <c r="B55" s="1486"/>
      <c r="C55" s="1487" t="s">
        <v>1063</v>
      </c>
      <c r="D55" s="1488"/>
      <c r="E55" s="1489"/>
      <c r="F55" s="1153">
        <f>SUM('1b.mell '!D197)</f>
        <v>51767</v>
      </c>
    </row>
    <row r="56" spans="1:6" ht="12.75">
      <c r="A56" s="1491" t="s">
        <v>1070</v>
      </c>
      <c r="B56" s="1492" t="s">
        <v>1071</v>
      </c>
      <c r="C56" s="1492"/>
      <c r="D56" s="1492"/>
      <c r="E56" s="1492"/>
      <c r="F56" s="1493">
        <f>SUM(F59:F59)</f>
        <v>1813630</v>
      </c>
    </row>
    <row r="57" spans="1:6" ht="12.75">
      <c r="A57" s="1491"/>
      <c r="B57" s="1492"/>
      <c r="C57" s="1492"/>
      <c r="D57" s="1492"/>
      <c r="E57" s="1492"/>
      <c r="F57" s="1494"/>
    </row>
    <row r="58" spans="1:6" ht="12.75">
      <c r="A58" s="1500"/>
      <c r="B58" s="1492"/>
      <c r="C58" s="1492"/>
      <c r="D58" s="1492"/>
      <c r="E58" s="1492"/>
      <c r="F58" s="1495"/>
    </row>
    <row r="59" spans="1:6" ht="15">
      <c r="A59" s="1486">
        <v>1010</v>
      </c>
      <c r="B59" s="1486"/>
      <c r="C59" s="1487" t="s">
        <v>216</v>
      </c>
      <c r="D59" s="1488"/>
      <c r="E59" s="1489"/>
      <c r="F59" s="1153">
        <f>SUM('1b.mell '!D10)</f>
        <v>1813630</v>
      </c>
    </row>
    <row r="60" spans="1:6" ht="12.75">
      <c r="A60" s="1491" t="s">
        <v>1072</v>
      </c>
      <c r="B60" s="1492" t="s">
        <v>1073</v>
      </c>
      <c r="C60" s="1492"/>
      <c r="D60" s="1492"/>
      <c r="E60" s="1492"/>
      <c r="F60" s="1493">
        <f>SUM(F63:F64)</f>
        <v>3012275</v>
      </c>
    </row>
    <row r="61" spans="1:6" ht="12.75">
      <c r="A61" s="1491"/>
      <c r="B61" s="1492"/>
      <c r="C61" s="1492"/>
      <c r="D61" s="1492"/>
      <c r="E61" s="1492"/>
      <c r="F61" s="1494"/>
    </row>
    <row r="62" spans="1:6" ht="12.75">
      <c r="A62" s="1500"/>
      <c r="B62" s="1492"/>
      <c r="C62" s="1492"/>
      <c r="D62" s="1492"/>
      <c r="E62" s="1492"/>
      <c r="F62" s="1495"/>
    </row>
    <row r="63" spans="1:6" ht="15">
      <c r="A63" s="1486">
        <v>1570.1581</v>
      </c>
      <c r="B63" s="1486"/>
      <c r="C63" s="1487" t="s">
        <v>1074</v>
      </c>
      <c r="D63" s="1488"/>
      <c r="E63" s="1489"/>
      <c r="F63" s="1153">
        <f>SUM('1b.mell '!D266+'1b.mell '!D271)</f>
        <v>3012275</v>
      </c>
    </row>
    <row r="64" spans="1:6" ht="15">
      <c r="A64" s="1486">
        <v>1573</v>
      </c>
      <c r="B64" s="1486"/>
      <c r="C64" s="1487" t="s">
        <v>1075</v>
      </c>
      <c r="D64" s="1488"/>
      <c r="E64" s="1489"/>
      <c r="F64" s="1162"/>
    </row>
    <row r="65" spans="1:6" ht="12.75">
      <c r="A65" s="1491" t="s">
        <v>932</v>
      </c>
      <c r="B65" s="1492" t="s">
        <v>933</v>
      </c>
      <c r="C65" s="1492"/>
      <c r="D65" s="1492"/>
      <c r="E65" s="1492"/>
      <c r="F65" s="1493">
        <f>SUM(F68:F73)</f>
        <v>1458820</v>
      </c>
    </row>
    <row r="66" spans="1:6" ht="12.75">
      <c r="A66" s="1491"/>
      <c r="B66" s="1492"/>
      <c r="C66" s="1492"/>
      <c r="D66" s="1492"/>
      <c r="E66" s="1492"/>
      <c r="F66" s="1494"/>
    </row>
    <row r="67" spans="1:6" ht="12.75">
      <c r="A67" s="1491"/>
      <c r="B67" s="1492"/>
      <c r="C67" s="1492"/>
      <c r="D67" s="1492"/>
      <c r="E67" s="1492"/>
      <c r="F67" s="1495"/>
    </row>
    <row r="68" spans="1:6" ht="15">
      <c r="A68" s="1486">
        <v>1077</v>
      </c>
      <c r="B68" s="1486"/>
      <c r="C68" s="1487" t="s">
        <v>1076</v>
      </c>
      <c r="D68" s="1488"/>
      <c r="E68" s="1489"/>
      <c r="F68" s="1153">
        <f>SUM('1b.mell '!D34)</f>
        <v>329975</v>
      </c>
    </row>
    <row r="69" spans="1:6" ht="15">
      <c r="A69" s="1486">
        <v>1079</v>
      </c>
      <c r="B69" s="1486"/>
      <c r="C69" s="1487" t="s">
        <v>1077</v>
      </c>
      <c r="D69" s="1488"/>
      <c r="E69" s="1489"/>
      <c r="F69" s="1153">
        <f>SUM('1b.mell '!D36)</f>
        <v>2400</v>
      </c>
    </row>
    <row r="70" spans="1:6" ht="15">
      <c r="A70" s="1486">
        <v>1082</v>
      </c>
      <c r="B70" s="1486"/>
      <c r="C70" s="1487" t="s">
        <v>1078</v>
      </c>
      <c r="D70" s="1488"/>
      <c r="E70" s="1489"/>
      <c r="F70" s="1153">
        <f>SUM('1b.mell '!D37)</f>
        <v>30000</v>
      </c>
    </row>
    <row r="71" spans="1:6" ht="15">
      <c r="A71" s="1486">
        <v>1092</v>
      </c>
      <c r="B71" s="1486"/>
      <c r="C71" s="1487" t="s">
        <v>1079</v>
      </c>
      <c r="D71" s="1488"/>
      <c r="E71" s="1489"/>
      <c r="F71" s="1153">
        <f>SUM('1b.mell '!D42)</f>
        <v>1053145</v>
      </c>
    </row>
    <row r="72" spans="1:6" ht="15">
      <c r="A72" s="1486">
        <v>1098</v>
      </c>
      <c r="B72" s="1486"/>
      <c r="C72" s="1487" t="s">
        <v>1080</v>
      </c>
      <c r="D72" s="1488"/>
      <c r="E72" s="1489"/>
      <c r="F72" s="1153">
        <f>SUM('1b.mell '!D48)</f>
        <v>7000</v>
      </c>
    </row>
    <row r="73" spans="1:6" ht="15">
      <c r="A73" s="1486">
        <v>1103</v>
      </c>
      <c r="B73" s="1486"/>
      <c r="C73" s="1487" t="s">
        <v>1081</v>
      </c>
      <c r="D73" s="1488"/>
      <c r="E73" s="1489"/>
      <c r="F73" s="1153">
        <f>SUM('1b.mell '!D52)</f>
        <v>36300</v>
      </c>
    </row>
    <row r="74" spans="1:6" ht="12.75">
      <c r="A74" s="1491" t="s">
        <v>998</v>
      </c>
      <c r="B74" s="1492" t="s">
        <v>999</v>
      </c>
      <c r="C74" s="1492"/>
      <c r="D74" s="1492"/>
      <c r="E74" s="1492"/>
      <c r="F74" s="1493">
        <f>SUM(F77)</f>
        <v>182189</v>
      </c>
    </row>
    <row r="75" spans="1:6" ht="12.75">
      <c r="A75" s="1491"/>
      <c r="B75" s="1492"/>
      <c r="C75" s="1492"/>
      <c r="D75" s="1492"/>
      <c r="E75" s="1492"/>
      <c r="F75" s="1494"/>
    </row>
    <row r="76" spans="1:6" ht="12.75">
      <c r="A76" s="1491"/>
      <c r="B76" s="1492"/>
      <c r="C76" s="1492"/>
      <c r="D76" s="1492"/>
      <c r="E76" s="1492"/>
      <c r="F76" s="1495"/>
    </row>
    <row r="77" spans="1:6" ht="15">
      <c r="A77" s="1486">
        <v>1421</v>
      </c>
      <c r="B77" s="1486"/>
      <c r="C77" s="1487" t="s">
        <v>235</v>
      </c>
      <c r="D77" s="1488"/>
      <c r="E77" s="1489"/>
      <c r="F77" s="1153">
        <f>SUM('1b.mell '!D199)</f>
        <v>182189</v>
      </c>
    </row>
    <row r="78" spans="1:6" ht="12.75">
      <c r="A78" s="1527" t="s">
        <v>157</v>
      </c>
      <c r="B78" s="1528"/>
      <c r="C78" s="1528"/>
      <c r="D78" s="1528"/>
      <c r="E78" s="1528"/>
      <c r="F78" s="1531">
        <f>SUM(F74+F65+F60+F56+F43+F32+F5)</f>
        <v>19726088</v>
      </c>
    </row>
    <row r="79" spans="1:6" ht="12.75">
      <c r="A79" s="1529"/>
      <c r="B79" s="1530"/>
      <c r="C79" s="1530"/>
      <c r="D79" s="1530"/>
      <c r="E79" s="1530"/>
      <c r="F79" s="1532"/>
    </row>
  </sheetData>
  <sheetProtection/>
  <mergeCells count="128">
    <mergeCell ref="A78:E79"/>
    <mergeCell ref="F78:F79"/>
    <mergeCell ref="A73:B73"/>
    <mergeCell ref="C73:E73"/>
    <mergeCell ref="A74:A76"/>
    <mergeCell ref="B74:E76"/>
    <mergeCell ref="F74:F76"/>
    <mergeCell ref="A77:B77"/>
    <mergeCell ref="C77:E77"/>
    <mergeCell ref="A70:B70"/>
    <mergeCell ref="C70:E70"/>
    <mergeCell ref="A71:B71"/>
    <mergeCell ref="C71:E71"/>
    <mergeCell ref="A72:B72"/>
    <mergeCell ref="C72:E72"/>
    <mergeCell ref="A65:A67"/>
    <mergeCell ref="B65:E67"/>
    <mergeCell ref="F65:F67"/>
    <mergeCell ref="A68:B68"/>
    <mergeCell ref="C68:E68"/>
    <mergeCell ref="A69:B69"/>
    <mergeCell ref="C69:E69"/>
    <mergeCell ref="A60:A62"/>
    <mergeCell ref="B60:E62"/>
    <mergeCell ref="F60:F62"/>
    <mergeCell ref="A63:B63"/>
    <mergeCell ref="C63:E63"/>
    <mergeCell ref="A64:B64"/>
    <mergeCell ref="C64:E64"/>
    <mergeCell ref="A56:A58"/>
    <mergeCell ref="B56:E58"/>
    <mergeCell ref="F56:F58"/>
    <mergeCell ref="A59:B59"/>
    <mergeCell ref="C59:E59"/>
    <mergeCell ref="A55:B55"/>
    <mergeCell ref="C55:E55"/>
    <mergeCell ref="A52:B52"/>
    <mergeCell ref="C52:E52"/>
    <mergeCell ref="A53:B53"/>
    <mergeCell ref="C53:E53"/>
    <mergeCell ref="A54:B54"/>
    <mergeCell ref="C54:E54"/>
    <mergeCell ref="A49:B49"/>
    <mergeCell ref="C49:E49"/>
    <mergeCell ref="A50:B50"/>
    <mergeCell ref="C50:E50"/>
    <mergeCell ref="A51:B51"/>
    <mergeCell ref="C51:E51"/>
    <mergeCell ref="F43:F45"/>
    <mergeCell ref="A46:B46"/>
    <mergeCell ref="C46:E46"/>
    <mergeCell ref="A47:B47"/>
    <mergeCell ref="C47:E47"/>
    <mergeCell ref="A48:B48"/>
    <mergeCell ref="C48:E48"/>
    <mergeCell ref="A41:B41"/>
    <mergeCell ref="C41:E41"/>
    <mergeCell ref="A42:B42"/>
    <mergeCell ref="C42:E42"/>
    <mergeCell ref="A43:A45"/>
    <mergeCell ref="B43:E45"/>
    <mergeCell ref="A38:B38"/>
    <mergeCell ref="C38:E38"/>
    <mergeCell ref="A39:B39"/>
    <mergeCell ref="C39:E39"/>
    <mergeCell ref="A40:B40"/>
    <mergeCell ref="C40:E40"/>
    <mergeCell ref="F32:F34"/>
    <mergeCell ref="A35:B35"/>
    <mergeCell ref="C35:E35"/>
    <mergeCell ref="A36:B36"/>
    <mergeCell ref="C36:E36"/>
    <mergeCell ref="A37:B37"/>
    <mergeCell ref="C37:E37"/>
    <mergeCell ref="A32:A34"/>
    <mergeCell ref="B32:E34"/>
    <mergeCell ref="A30:B30"/>
    <mergeCell ref="C30:E30"/>
    <mergeCell ref="A31:B31"/>
    <mergeCell ref="C31:E31"/>
    <mergeCell ref="A28:B28"/>
    <mergeCell ref="C28:E28"/>
    <mergeCell ref="A29:B29"/>
    <mergeCell ref="C29:E29"/>
    <mergeCell ref="A25:B25"/>
    <mergeCell ref="C25:E25"/>
    <mergeCell ref="A26:B26"/>
    <mergeCell ref="C26:E26"/>
    <mergeCell ref="A27:B27"/>
    <mergeCell ref="A22:B22"/>
    <mergeCell ref="C22:E22"/>
    <mergeCell ref="A23:B23"/>
    <mergeCell ref="C23:E23"/>
    <mergeCell ref="A24:B24"/>
    <mergeCell ref="C24:E24"/>
    <mergeCell ref="A19:B19"/>
    <mergeCell ref="C19:E19"/>
    <mergeCell ref="A17:B17"/>
    <mergeCell ref="C17:E17"/>
    <mergeCell ref="A18:B18"/>
    <mergeCell ref="C18:E18"/>
    <mergeCell ref="A21:B21"/>
    <mergeCell ref="C21:E21"/>
    <mergeCell ref="A20:B2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95" r:id="rId1"/>
  <headerFooter>
    <oddFooter>&amp;C&amp;P.oldal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1"/>
  <sheetViews>
    <sheetView showZeros="0" zoomScaleSheetLayoutView="100" zoomScalePageLayoutView="0" workbookViewId="0" topLeftCell="A151">
      <selection activeCell="B104" sqref="B104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238" t="s">
        <v>285</v>
      </c>
      <c r="B1" s="1238"/>
      <c r="C1" s="1228"/>
      <c r="D1" s="1228"/>
      <c r="E1" s="1228"/>
    </row>
    <row r="2" spans="1:5" ht="12.75">
      <c r="A2" s="1238" t="s">
        <v>1087</v>
      </c>
      <c r="B2" s="1238"/>
      <c r="C2" s="1228"/>
      <c r="D2" s="1228"/>
      <c r="E2" s="1228"/>
    </row>
    <row r="3" spans="1:2" ht="9" customHeight="1">
      <c r="A3" s="91"/>
      <c r="B3" s="91"/>
    </row>
    <row r="4" spans="1:5" ht="12" customHeight="1">
      <c r="A4" s="81"/>
      <c r="B4" s="80"/>
      <c r="C4" s="77"/>
      <c r="D4" s="77"/>
      <c r="E4" s="77" t="s">
        <v>190</v>
      </c>
    </row>
    <row r="5" spans="1:5" s="20" customFormat="1" ht="12" customHeight="1">
      <c r="A5" s="84"/>
      <c r="B5" s="19"/>
      <c r="C5" s="1219" t="s">
        <v>532</v>
      </c>
      <c r="D5" s="1219" t="s">
        <v>1130</v>
      </c>
      <c r="E5" s="1235" t="s">
        <v>1088</v>
      </c>
    </row>
    <row r="6" spans="1:5" s="20" customFormat="1" ht="12" customHeight="1">
      <c r="A6" s="1" t="s">
        <v>198</v>
      </c>
      <c r="B6" s="1" t="s">
        <v>170</v>
      </c>
      <c r="C6" s="1239"/>
      <c r="D6" s="1239"/>
      <c r="E6" s="1236"/>
    </row>
    <row r="7" spans="1:5" s="20" customFormat="1" ht="12.75" customHeight="1" thickBot="1">
      <c r="A7" s="21"/>
      <c r="B7" s="21"/>
      <c r="C7" s="1240"/>
      <c r="D7" s="1240"/>
      <c r="E7" s="1237"/>
    </row>
    <row r="8" spans="1:5" ht="12" customHeight="1">
      <c r="A8" s="2" t="s">
        <v>171</v>
      </c>
      <c r="B8" s="3" t="s">
        <v>172</v>
      </c>
      <c r="C8" s="14" t="s">
        <v>173</v>
      </c>
      <c r="D8" s="14" t="s">
        <v>174</v>
      </c>
      <c r="E8" s="14" t="s">
        <v>175</v>
      </c>
    </row>
    <row r="9" spans="1:5" ht="15" customHeight="1">
      <c r="A9" s="2"/>
      <c r="B9" s="101" t="s">
        <v>286</v>
      </c>
      <c r="C9" s="7"/>
      <c r="D9" s="7"/>
      <c r="E9" s="5"/>
    </row>
    <row r="10" spans="1:5" ht="12">
      <c r="A10" s="2"/>
      <c r="B10" s="89"/>
      <c r="C10" s="301"/>
      <c r="D10" s="301"/>
      <c r="E10" s="5"/>
    </row>
    <row r="11" spans="1:5" ht="12">
      <c r="A11" s="4">
        <v>1710</v>
      </c>
      <c r="B11" s="4" t="s">
        <v>333</v>
      </c>
      <c r="C11" s="304">
        <f>SUM(C12:C19)</f>
        <v>1951332</v>
      </c>
      <c r="D11" s="304">
        <f>SUM(D12:D19)</f>
        <v>1986433</v>
      </c>
      <c r="E11" s="190">
        <f>SUM(D11/C11)</f>
        <v>1.017988225478801</v>
      </c>
    </row>
    <row r="12" spans="1:5" ht="12">
      <c r="A12" s="7">
        <v>1711</v>
      </c>
      <c r="B12" s="7" t="s">
        <v>287</v>
      </c>
      <c r="C12" s="301">
        <f>SUM('3a.m.'!C73)</f>
        <v>1256708</v>
      </c>
      <c r="D12" s="301">
        <f>SUM('3a.m.'!D73)</f>
        <v>1292708</v>
      </c>
      <c r="E12" s="923">
        <f>SUM(D12/C12)</f>
        <v>1.0286462726424914</v>
      </c>
    </row>
    <row r="13" spans="1:5" ht="12">
      <c r="A13" s="7">
        <v>1712</v>
      </c>
      <c r="B13" s="7" t="s">
        <v>112</v>
      </c>
      <c r="C13" s="301">
        <f>SUM('3a.m.'!C74)</f>
        <v>270267</v>
      </c>
      <c r="D13" s="301">
        <f>SUM('3a.m.'!D74)</f>
        <v>277787</v>
      </c>
      <c r="E13" s="923">
        <f>SUM(D13/C13)</f>
        <v>1.0278243366744737</v>
      </c>
    </row>
    <row r="14" spans="1:5" ht="12">
      <c r="A14" s="7">
        <v>1713</v>
      </c>
      <c r="B14" s="7" t="s">
        <v>113</v>
      </c>
      <c r="C14" s="301">
        <f>SUM('3a.m.'!C75)</f>
        <v>326187</v>
      </c>
      <c r="D14" s="301">
        <f>SUM('3a.m.'!D75)</f>
        <v>364938</v>
      </c>
      <c r="E14" s="923">
        <f>SUM(D14/C14)</f>
        <v>1.1187999521746728</v>
      </c>
    </row>
    <row r="15" spans="1:5" ht="12">
      <c r="A15" s="7">
        <v>1714</v>
      </c>
      <c r="B15" s="7" t="s">
        <v>123</v>
      </c>
      <c r="C15" s="301">
        <f>SUM('3a.m.'!C76)</f>
        <v>0</v>
      </c>
      <c r="D15" s="301">
        <f>SUM('3a.m.'!D76)</f>
        <v>0</v>
      </c>
      <c r="E15" s="923"/>
    </row>
    <row r="16" spans="1:5" ht="12">
      <c r="A16" s="7">
        <v>1715</v>
      </c>
      <c r="B16" s="5" t="s">
        <v>303</v>
      </c>
      <c r="C16" s="301">
        <f>SUM('3a.m.'!C77)</f>
        <v>0</v>
      </c>
      <c r="D16" s="301">
        <f>SUM('3a.m.'!D77)</f>
        <v>0</v>
      </c>
      <c r="E16" s="923"/>
    </row>
    <row r="17" spans="1:5" ht="12">
      <c r="A17" s="7">
        <v>1716</v>
      </c>
      <c r="B17" s="43" t="s">
        <v>259</v>
      </c>
      <c r="C17" s="301">
        <f>SUM('3a.m.'!C81)</f>
        <v>88170</v>
      </c>
      <c r="D17" s="301">
        <f>SUM('3a.m.'!D81)</f>
        <v>41000</v>
      </c>
      <c r="E17" s="923">
        <f>SUM(D17/C17)</f>
        <v>0.4650107746399002</v>
      </c>
    </row>
    <row r="18" spans="1:5" ht="12">
      <c r="A18" s="7">
        <v>1717</v>
      </c>
      <c r="B18" s="44" t="s">
        <v>260</v>
      </c>
      <c r="C18" s="301">
        <f>SUM('3a.m.'!C80)</f>
        <v>0</v>
      </c>
      <c r="D18" s="301">
        <f>SUM('3a.m.'!D80)</f>
        <v>0</v>
      </c>
      <c r="E18" s="923"/>
    </row>
    <row r="19" spans="1:5" ht="12">
      <c r="A19" s="7">
        <v>1718</v>
      </c>
      <c r="B19" s="44" t="s">
        <v>468</v>
      </c>
      <c r="C19" s="301">
        <f>SUM('3a.m.'!C82)</f>
        <v>10000</v>
      </c>
      <c r="D19" s="301">
        <f>SUM('3a.m.'!D82)</f>
        <v>10000</v>
      </c>
      <c r="E19" s="923">
        <f>SUM(D19/C19)</f>
        <v>1</v>
      </c>
    </row>
    <row r="20" spans="1:5" ht="12">
      <c r="A20" s="7"/>
      <c r="B20" s="7"/>
      <c r="C20" s="301"/>
      <c r="D20" s="301"/>
      <c r="E20" s="190"/>
    </row>
    <row r="21" spans="1:5" ht="12.75">
      <c r="A21" s="7"/>
      <c r="B21" s="102" t="s">
        <v>325</v>
      </c>
      <c r="C21" s="301"/>
      <c r="D21" s="301"/>
      <c r="E21" s="190"/>
    </row>
    <row r="22" spans="1:5" ht="6.75" customHeight="1">
      <c r="A22" s="7"/>
      <c r="B22" s="7"/>
      <c r="C22" s="301"/>
      <c r="D22" s="301"/>
      <c r="E22" s="190"/>
    </row>
    <row r="23" spans="1:5" ht="12">
      <c r="A23" s="72">
        <v>1740</v>
      </c>
      <c r="B23" s="72" t="s">
        <v>81</v>
      </c>
      <c r="C23" s="305">
        <f>SUM(C24:C31)</f>
        <v>718998</v>
      </c>
      <c r="D23" s="305">
        <f>SUM(D24:D31)</f>
        <v>704798</v>
      </c>
      <c r="E23" s="190">
        <f>SUM(D23/C23)</f>
        <v>0.9802502927685474</v>
      </c>
    </row>
    <row r="24" spans="1:5" ht="12">
      <c r="A24" s="7">
        <v>1741</v>
      </c>
      <c r="B24" s="7" t="s">
        <v>287</v>
      </c>
      <c r="C24" s="301">
        <f>SUM('3b.m.'!C36)</f>
        <v>394562</v>
      </c>
      <c r="D24" s="301">
        <f>SUM('3b.m.'!D36)</f>
        <v>394562</v>
      </c>
      <c r="E24" s="923">
        <f>SUM(D24/C24)</f>
        <v>1</v>
      </c>
    </row>
    <row r="25" spans="1:5" ht="12">
      <c r="A25" s="7">
        <v>1742</v>
      </c>
      <c r="B25" s="7" t="s">
        <v>112</v>
      </c>
      <c r="C25" s="301">
        <f>SUM('3b.m.'!C37)</f>
        <v>79961</v>
      </c>
      <c r="D25" s="301">
        <f>SUM('3b.m.'!D37)</f>
        <v>79961</v>
      </c>
      <c r="E25" s="923">
        <f>SUM(D25/C25)</f>
        <v>1</v>
      </c>
    </row>
    <row r="26" spans="1:5" ht="12">
      <c r="A26" s="7">
        <v>1743</v>
      </c>
      <c r="B26" s="7" t="s">
        <v>113</v>
      </c>
      <c r="C26" s="301">
        <f>SUM('3b.m.'!C38)</f>
        <v>231475</v>
      </c>
      <c r="D26" s="301">
        <f>SUM('3b.m.'!D38)</f>
        <v>216475</v>
      </c>
      <c r="E26" s="923">
        <f>SUM(D26/C26)</f>
        <v>0.9351981855491954</v>
      </c>
    </row>
    <row r="27" spans="1:5" ht="12">
      <c r="A27" s="7">
        <v>1744</v>
      </c>
      <c r="B27" s="7" t="s">
        <v>123</v>
      </c>
      <c r="C27" s="301">
        <f>SUM('3b.m.'!C39)</f>
        <v>0</v>
      </c>
      <c r="D27" s="301">
        <f>SUM('3b.m.'!D39)</f>
        <v>0</v>
      </c>
      <c r="E27" s="923"/>
    </row>
    <row r="28" spans="1:5" ht="12">
      <c r="A28" s="7">
        <v>1745</v>
      </c>
      <c r="B28" s="7" t="s">
        <v>303</v>
      </c>
      <c r="C28" s="301">
        <f>SUM('3b.m.'!C40)</f>
        <v>0</v>
      </c>
      <c r="D28" s="301">
        <f>SUM('3b.m.'!D40)</f>
        <v>0</v>
      </c>
      <c r="E28" s="923"/>
    </row>
    <row r="29" spans="1:5" ht="12">
      <c r="A29" s="7">
        <v>1746</v>
      </c>
      <c r="B29" s="7" t="s">
        <v>259</v>
      </c>
      <c r="C29" s="301">
        <f>SUM('3b.m.'!C44)</f>
        <v>13000</v>
      </c>
      <c r="D29" s="301">
        <f>SUM('3b.m.'!D44)</f>
        <v>13800</v>
      </c>
      <c r="E29" s="923">
        <f>SUM(D29/C29)</f>
        <v>1.0615384615384615</v>
      </c>
    </row>
    <row r="30" spans="1:5" ht="12">
      <c r="A30" s="7">
        <v>1747</v>
      </c>
      <c r="B30" s="7" t="s">
        <v>260</v>
      </c>
      <c r="C30" s="301">
        <f>SUM('3b.m.'!C45)</f>
        <v>0</v>
      </c>
      <c r="D30" s="301">
        <f>SUM('3b.m.'!D45)</f>
        <v>0</v>
      </c>
      <c r="E30" s="190"/>
    </row>
    <row r="31" spans="1:5" ht="12">
      <c r="A31" s="7">
        <v>1748</v>
      </c>
      <c r="B31" s="5" t="s">
        <v>338</v>
      </c>
      <c r="C31" s="301"/>
      <c r="D31" s="301"/>
      <c r="E31" s="190"/>
    </row>
    <row r="32" spans="1:5" ht="7.5" customHeight="1">
      <c r="A32" s="7"/>
      <c r="B32" s="7"/>
      <c r="C32" s="301"/>
      <c r="D32" s="301"/>
      <c r="E32" s="190"/>
    </row>
    <row r="33" spans="1:5" ht="12.75">
      <c r="A33" s="7"/>
      <c r="B33" s="102" t="s">
        <v>326</v>
      </c>
      <c r="C33" s="301"/>
      <c r="D33" s="301"/>
      <c r="E33" s="190"/>
    </row>
    <row r="34" spans="1:5" ht="7.5" customHeight="1">
      <c r="A34" s="2"/>
      <c r="B34" s="89"/>
      <c r="C34" s="301"/>
      <c r="D34" s="301"/>
      <c r="E34" s="190"/>
    </row>
    <row r="35" spans="1:5" ht="12">
      <c r="A35" s="8">
        <v>1750</v>
      </c>
      <c r="B35" s="8" t="s">
        <v>49</v>
      </c>
      <c r="C35" s="306">
        <f>SUM(C36:C44)</f>
        <v>5240332</v>
      </c>
      <c r="D35" s="306">
        <f>SUM(D36:D44)</f>
        <v>4845531</v>
      </c>
      <c r="E35" s="190">
        <f aca="true" t="shared" si="0" ref="E35:E41">SUM(D35/C35)</f>
        <v>0.9246610710924422</v>
      </c>
    </row>
    <row r="36" spans="1:5" ht="12">
      <c r="A36" s="7">
        <v>1751</v>
      </c>
      <c r="B36" s="7" t="s">
        <v>287</v>
      </c>
      <c r="C36" s="301">
        <f>SUM('3c.m.'!C800)</f>
        <v>191841</v>
      </c>
      <c r="D36" s="301">
        <f>SUM('3c.m.'!D800)</f>
        <v>200672</v>
      </c>
      <c r="E36" s="923">
        <f t="shared" si="0"/>
        <v>1.0460329126724737</v>
      </c>
    </row>
    <row r="37" spans="1:5" ht="12">
      <c r="A37" s="7">
        <v>1752</v>
      </c>
      <c r="B37" s="7" t="s">
        <v>112</v>
      </c>
      <c r="C37" s="301">
        <f>SUM('3c.m.'!C801)</f>
        <v>53003</v>
      </c>
      <c r="D37" s="301">
        <f>SUM('3c.m.'!D801)</f>
        <v>57107</v>
      </c>
      <c r="E37" s="923">
        <f t="shared" si="0"/>
        <v>1.0774295794577666</v>
      </c>
    </row>
    <row r="38" spans="1:5" ht="12">
      <c r="A38" s="7">
        <v>1753</v>
      </c>
      <c r="B38" s="7" t="s">
        <v>113</v>
      </c>
      <c r="C38" s="301">
        <f>SUM('3c.m.'!C802)</f>
        <v>3435419</v>
      </c>
      <c r="D38" s="301">
        <f>SUM('3c.m.'!D802)</f>
        <v>3791752</v>
      </c>
      <c r="E38" s="923">
        <f t="shared" si="0"/>
        <v>1.1037233012916328</v>
      </c>
    </row>
    <row r="39" spans="1:5" ht="12">
      <c r="A39" s="7">
        <v>1754</v>
      </c>
      <c r="B39" s="7" t="s">
        <v>123</v>
      </c>
      <c r="C39" s="301">
        <f>SUM('3c.m.'!C803)</f>
        <v>212460</v>
      </c>
      <c r="D39" s="301">
        <f>SUM('3c.m.'!D803)</f>
        <v>225950</v>
      </c>
      <c r="E39" s="923">
        <f t="shared" si="0"/>
        <v>1.0634943048103171</v>
      </c>
    </row>
    <row r="40" spans="1:5" ht="12">
      <c r="A40" s="7">
        <v>1755</v>
      </c>
      <c r="B40" s="7" t="s">
        <v>303</v>
      </c>
      <c r="C40" s="301">
        <f>SUM('3c.m.'!C804)</f>
        <v>101774</v>
      </c>
      <c r="D40" s="301">
        <f>SUM('3c.m.'!D804)</f>
        <v>95665</v>
      </c>
      <c r="E40" s="923">
        <f t="shared" si="0"/>
        <v>0.9399748462279167</v>
      </c>
    </row>
    <row r="41" spans="1:5" ht="12">
      <c r="A41" s="7">
        <v>1756</v>
      </c>
      <c r="B41" s="7" t="s">
        <v>259</v>
      </c>
      <c r="C41" s="301">
        <f>SUM('3c.m.'!C807)</f>
        <v>30009</v>
      </c>
      <c r="D41" s="301">
        <f>SUM('3c.m.'!D807)</f>
        <v>1000</v>
      </c>
      <c r="E41" s="923">
        <f t="shared" si="0"/>
        <v>0.033323336332433603</v>
      </c>
    </row>
    <row r="42" spans="1:5" ht="12">
      <c r="A42" s="5">
        <v>1757</v>
      </c>
      <c r="B42" s="5" t="s">
        <v>260</v>
      </c>
      <c r="C42" s="687">
        <f>SUM('3c.m.'!C808)</f>
        <v>0</v>
      </c>
      <c r="D42" s="687">
        <f>SUM('3c.m.'!D808)</f>
        <v>0</v>
      </c>
      <c r="E42" s="923"/>
    </row>
    <row r="43" spans="1:5" ht="12">
      <c r="A43" s="7">
        <v>1758</v>
      </c>
      <c r="B43" s="7" t="s">
        <v>469</v>
      </c>
      <c r="C43" s="687">
        <f>SUM('3c.m.'!C809)</f>
        <v>1215826</v>
      </c>
      <c r="D43" s="687">
        <f>SUM('3c.m.'!D809)</f>
        <v>473385</v>
      </c>
      <c r="E43" s="923">
        <f>SUM(D43/C43)</f>
        <v>0.38935258828154684</v>
      </c>
    </row>
    <row r="44" spans="1:5" ht="12">
      <c r="A44" s="7"/>
      <c r="B44" s="7"/>
      <c r="C44" s="687"/>
      <c r="D44" s="687"/>
      <c r="E44" s="190"/>
    </row>
    <row r="45" spans="1:5" ht="12">
      <c r="A45" s="4">
        <v>1760</v>
      </c>
      <c r="B45" s="4" t="s">
        <v>336</v>
      </c>
      <c r="C45" s="304">
        <f>SUM(C46:C52)</f>
        <v>1597714</v>
      </c>
      <c r="D45" s="304">
        <f>SUM(D46:D52)</f>
        <v>1613300</v>
      </c>
      <c r="E45" s="190">
        <f aca="true" t="shared" si="1" ref="E45:E51">SUM(D45/C45)</f>
        <v>1.0097551877244613</v>
      </c>
    </row>
    <row r="46" spans="1:5" ht="12">
      <c r="A46" s="7">
        <v>1761</v>
      </c>
      <c r="B46" s="7" t="s">
        <v>287</v>
      </c>
      <c r="C46" s="183">
        <f>SUM('3d.m.'!C60)</f>
        <v>1300</v>
      </c>
      <c r="D46" s="183">
        <f>SUM('3d.m.'!D60)</f>
        <v>650</v>
      </c>
      <c r="E46" s="923">
        <f t="shared" si="1"/>
        <v>0.5</v>
      </c>
    </row>
    <row r="47" spans="1:5" ht="12">
      <c r="A47" s="5">
        <v>1762</v>
      </c>
      <c r="B47" s="5" t="s">
        <v>112</v>
      </c>
      <c r="C47" s="183">
        <f>SUM('3d.m.'!C61)</f>
        <v>700</v>
      </c>
      <c r="D47" s="183">
        <f>SUM('3d.m.'!D61)</f>
        <v>350</v>
      </c>
      <c r="E47" s="923">
        <f t="shared" si="1"/>
        <v>0.5</v>
      </c>
    </row>
    <row r="48" spans="1:5" ht="12">
      <c r="A48" s="7">
        <v>1763</v>
      </c>
      <c r="B48" s="7" t="s">
        <v>113</v>
      </c>
      <c r="C48" s="183">
        <f>SUM('3d.m.'!C62)</f>
        <v>2000</v>
      </c>
      <c r="D48" s="183">
        <f>SUM('3d.m.'!D62)</f>
        <v>4000</v>
      </c>
      <c r="E48" s="923">
        <f t="shared" si="1"/>
        <v>2</v>
      </c>
    </row>
    <row r="49" spans="1:5" ht="12">
      <c r="A49" s="7">
        <v>1764</v>
      </c>
      <c r="B49" s="7" t="s">
        <v>303</v>
      </c>
      <c r="C49" s="183">
        <f>SUM('3d.m.'!C63)</f>
        <v>1161654</v>
      </c>
      <c r="D49" s="183">
        <f>SUM('3d.m.'!D63)</f>
        <v>1229900</v>
      </c>
      <c r="E49" s="923">
        <f t="shared" si="1"/>
        <v>1.0587489906633127</v>
      </c>
    </row>
    <row r="50" spans="1:5" ht="12">
      <c r="A50" s="7">
        <v>1765</v>
      </c>
      <c r="B50" s="7" t="s">
        <v>413</v>
      </c>
      <c r="C50" s="183">
        <f>SUM('3d.m.'!C64)</f>
        <v>10000</v>
      </c>
      <c r="D50" s="183">
        <f>SUM('3d.m.'!D64)</f>
        <v>20000</v>
      </c>
      <c r="E50" s="923">
        <f t="shared" si="1"/>
        <v>2</v>
      </c>
    </row>
    <row r="51" spans="1:5" ht="12">
      <c r="A51" s="7">
        <v>1766</v>
      </c>
      <c r="B51" s="7" t="s">
        <v>338</v>
      </c>
      <c r="C51" s="183">
        <f>SUM('3d.m.'!C65)</f>
        <v>422060</v>
      </c>
      <c r="D51" s="183">
        <f>SUM('3d.m.'!D65)</f>
        <v>358400</v>
      </c>
      <c r="E51" s="923">
        <f t="shared" si="1"/>
        <v>0.8491683646874852</v>
      </c>
    </row>
    <row r="52" spans="1:5" ht="12">
      <c r="A52" s="7"/>
      <c r="B52" s="7"/>
      <c r="C52" s="183"/>
      <c r="D52" s="183"/>
      <c r="E52" s="190"/>
    </row>
    <row r="53" spans="1:5" ht="12">
      <c r="A53" s="4">
        <v>1770</v>
      </c>
      <c r="B53" s="22" t="s">
        <v>327</v>
      </c>
      <c r="C53" s="304">
        <f>SUM(C54:C60)</f>
        <v>2902162</v>
      </c>
      <c r="D53" s="304">
        <f>SUM(D54:D60)</f>
        <v>3598552</v>
      </c>
      <c r="E53" s="190">
        <f>SUM(D53/C53)</f>
        <v>1.2399555917278222</v>
      </c>
    </row>
    <row r="54" spans="1:5" ht="12">
      <c r="A54" s="70">
        <v>1771</v>
      </c>
      <c r="B54" s="7" t="s">
        <v>287</v>
      </c>
      <c r="C54" s="183">
        <f>SUM('4.mell.'!C50)</f>
        <v>0</v>
      </c>
      <c r="D54" s="183">
        <f>SUM('4.mell.'!D50)</f>
        <v>0</v>
      </c>
      <c r="E54" s="190"/>
    </row>
    <row r="55" spans="1:5" ht="12">
      <c r="A55" s="70">
        <v>1772</v>
      </c>
      <c r="B55" s="7" t="s">
        <v>112</v>
      </c>
      <c r="C55" s="183">
        <f>SUM('4.mell.'!C51)</f>
        <v>0</v>
      </c>
      <c r="D55" s="183">
        <f>SUM('4.mell.'!D51)</f>
        <v>0</v>
      </c>
      <c r="E55" s="190"/>
    </row>
    <row r="56" spans="1:5" ht="12">
      <c r="A56" s="7">
        <v>1773</v>
      </c>
      <c r="B56" s="7" t="s">
        <v>113</v>
      </c>
      <c r="C56" s="183">
        <f>SUM('4.mell.'!C52)</f>
        <v>0</v>
      </c>
      <c r="D56" s="183">
        <f>SUM('4.mell.'!D52)</f>
        <v>0</v>
      </c>
      <c r="E56" s="190"/>
    </row>
    <row r="57" spans="1:5" ht="12">
      <c r="A57" s="7">
        <v>1774</v>
      </c>
      <c r="B57" s="7" t="s">
        <v>281</v>
      </c>
      <c r="C57" s="183">
        <f>SUM('4.mell.'!C53)</f>
        <v>0</v>
      </c>
      <c r="D57" s="183">
        <f>SUM('4.mell.'!D53)</f>
        <v>0</v>
      </c>
      <c r="E57" s="190"/>
    </row>
    <row r="58" spans="1:5" ht="12">
      <c r="A58" s="7">
        <v>1775</v>
      </c>
      <c r="B58" s="7" t="s">
        <v>259</v>
      </c>
      <c r="C58" s="183">
        <f>SUM('4.mell.'!C56)</f>
        <v>0</v>
      </c>
      <c r="D58" s="183">
        <f>SUM('4.mell.'!D56)</f>
        <v>0</v>
      </c>
      <c r="E58" s="190"/>
    </row>
    <row r="59" spans="1:5" ht="12">
      <c r="A59" s="7">
        <v>1776</v>
      </c>
      <c r="B59" s="7" t="s">
        <v>260</v>
      </c>
      <c r="C59" s="307">
        <f>SUM('4.mell.'!C57)</f>
        <v>2862162</v>
      </c>
      <c r="D59" s="307">
        <f>SUM('4.mell.'!D57)</f>
        <v>3558552</v>
      </c>
      <c r="E59" s="923">
        <f>SUM(D59/C59)</f>
        <v>1.2433090789410244</v>
      </c>
    </row>
    <row r="60" spans="1:5" ht="12">
      <c r="A60" s="7">
        <v>1777</v>
      </c>
      <c r="B60" s="7" t="s">
        <v>338</v>
      </c>
      <c r="C60" s="307">
        <f>SUM('4.mell.'!C58)</f>
        <v>40000</v>
      </c>
      <c r="D60" s="307">
        <f>SUM('4.mell.'!D58)</f>
        <v>40000</v>
      </c>
      <c r="E60" s="923">
        <f>SUM(D60/C60)</f>
        <v>1</v>
      </c>
    </row>
    <row r="61" spans="1:5" ht="12">
      <c r="A61" s="7"/>
      <c r="B61" s="7"/>
      <c r="C61" s="301"/>
      <c r="D61" s="301"/>
      <c r="E61" s="190"/>
    </row>
    <row r="62" spans="1:5" ht="12">
      <c r="A62" s="4">
        <v>1780</v>
      </c>
      <c r="B62" s="4" t="s">
        <v>328</v>
      </c>
      <c r="C62" s="304">
        <f>SUM(C63:C69)</f>
        <v>1134540</v>
      </c>
      <c r="D62" s="304">
        <f>SUM(D63:D69)</f>
        <v>1412253</v>
      </c>
      <c r="E62" s="190">
        <f>SUM(D62/C62)</f>
        <v>1.2447802633666507</v>
      </c>
    </row>
    <row r="63" spans="1:5" ht="12">
      <c r="A63" s="70">
        <v>1781</v>
      </c>
      <c r="B63" s="7" t="s">
        <v>287</v>
      </c>
      <c r="C63" s="307">
        <f>SUM('5.mell. '!C37)</f>
        <v>0</v>
      </c>
      <c r="D63" s="307">
        <f>SUM('5.mell. '!D37)</f>
        <v>0</v>
      </c>
      <c r="E63" s="190"/>
    </row>
    <row r="64" spans="1:5" ht="12">
      <c r="A64" s="70">
        <v>1782</v>
      </c>
      <c r="B64" s="7" t="s">
        <v>112</v>
      </c>
      <c r="C64" s="307">
        <f>SUM('5.mell. '!C38)</f>
        <v>0</v>
      </c>
      <c r="D64" s="307">
        <f>SUM('5.mell. '!D38)</f>
        <v>0</v>
      </c>
      <c r="E64" s="190"/>
    </row>
    <row r="65" spans="1:5" ht="12">
      <c r="A65" s="7">
        <v>1783</v>
      </c>
      <c r="B65" s="7" t="s">
        <v>113</v>
      </c>
      <c r="C65" s="713">
        <f>SUM('5.mell. '!C39)</f>
        <v>0</v>
      </c>
      <c r="D65" s="713">
        <f>SUM('5.mell. '!D39)</f>
        <v>0</v>
      </c>
      <c r="E65" s="190"/>
    </row>
    <row r="66" spans="1:5" ht="12">
      <c r="A66" s="7">
        <v>1784</v>
      </c>
      <c r="B66" s="7" t="s">
        <v>281</v>
      </c>
      <c r="C66" s="713">
        <f>SUM('5.mell. '!C40)</f>
        <v>0</v>
      </c>
      <c r="D66" s="713">
        <f>SUM('5.mell. '!D40)</f>
        <v>0</v>
      </c>
      <c r="E66" s="190"/>
    </row>
    <row r="67" spans="1:5" ht="12">
      <c r="A67" s="7">
        <v>1785</v>
      </c>
      <c r="B67" s="7" t="s">
        <v>259</v>
      </c>
      <c r="C67" s="713">
        <f>SUM('5.mell. '!C44)</f>
        <v>1134540</v>
      </c>
      <c r="D67" s="713">
        <f>SUM('5.mell. '!D44)</f>
        <v>1412253</v>
      </c>
      <c r="E67" s="923">
        <f>SUM(D67/C67)</f>
        <v>1.2447802633666507</v>
      </c>
    </row>
    <row r="68" spans="1:5" ht="12">
      <c r="A68" s="7">
        <v>1786</v>
      </c>
      <c r="B68" s="7" t="s">
        <v>260</v>
      </c>
      <c r="C68" s="713">
        <f>SUM('5.mell. '!C43)</f>
        <v>0</v>
      </c>
      <c r="D68" s="713">
        <f>SUM('5.mell. '!D43)</f>
        <v>0</v>
      </c>
      <c r="E68" s="190"/>
    </row>
    <row r="69" spans="1:5" ht="12">
      <c r="A69" s="5">
        <v>1787</v>
      </c>
      <c r="B69" s="7" t="s">
        <v>338</v>
      </c>
      <c r="C69" s="183">
        <f>SUM('5.mell. '!C45)</f>
        <v>0</v>
      </c>
      <c r="D69" s="183">
        <f>SUM('5.mell. '!D45)</f>
        <v>0</v>
      </c>
      <c r="E69" s="190"/>
    </row>
    <row r="70" spans="1:5" ht="12">
      <c r="A70" s="5"/>
      <c r="B70" s="7"/>
      <c r="C70" s="301"/>
      <c r="D70" s="301"/>
      <c r="E70" s="190"/>
    </row>
    <row r="71" spans="1:5" ht="12">
      <c r="A71" s="71">
        <v>1790</v>
      </c>
      <c r="B71" s="128" t="s">
        <v>488</v>
      </c>
      <c r="C71" s="305">
        <f>SUM(C72:C72)</f>
        <v>18122</v>
      </c>
      <c r="D71" s="305">
        <f>SUM(D72:D72)</f>
        <v>18123</v>
      </c>
      <c r="E71" s="190">
        <f>SUM(D71/C71)</f>
        <v>1.0000551815472907</v>
      </c>
    </row>
    <row r="72" spans="1:5" ht="12">
      <c r="A72" s="5">
        <v>1795</v>
      </c>
      <c r="B72" s="5" t="s">
        <v>398</v>
      </c>
      <c r="C72" s="307">
        <v>18122</v>
      </c>
      <c r="D72" s="307">
        <v>18123</v>
      </c>
      <c r="E72" s="923">
        <f>SUM(D72/C72)</f>
        <v>1.0000551815472907</v>
      </c>
    </row>
    <row r="73" spans="1:5" s="20" customFormat="1" ht="12">
      <c r="A73" s="5"/>
      <c r="B73" s="67"/>
      <c r="C73" s="301"/>
      <c r="D73" s="301"/>
      <c r="E73" s="190"/>
    </row>
    <row r="74" spans="1:5" s="23" customFormat="1" ht="13.5" customHeight="1">
      <c r="A74" s="4">
        <v>1801</v>
      </c>
      <c r="B74" s="8" t="s">
        <v>426</v>
      </c>
      <c r="C74" s="304">
        <v>30000</v>
      </c>
      <c r="D74" s="304">
        <v>30000</v>
      </c>
      <c r="E74" s="190">
        <f>SUM(D74/C74)</f>
        <v>1</v>
      </c>
    </row>
    <row r="75" spans="1:5" s="23" customFormat="1" ht="11.25" customHeight="1">
      <c r="A75" s="4"/>
      <c r="B75" s="8"/>
      <c r="C75" s="304"/>
      <c r="D75" s="304"/>
      <c r="E75" s="190"/>
    </row>
    <row r="76" spans="1:5" s="23" customFormat="1" ht="13.5" customHeight="1">
      <c r="A76" s="4">
        <v>1802</v>
      </c>
      <c r="B76" s="8" t="s">
        <v>427</v>
      </c>
      <c r="C76" s="304"/>
      <c r="D76" s="304"/>
      <c r="E76" s="190"/>
    </row>
    <row r="77" spans="1:5" s="23" customFormat="1" ht="13.5" customHeight="1">
      <c r="A77" s="4"/>
      <c r="B77" s="8"/>
      <c r="C77" s="304"/>
      <c r="D77" s="304"/>
      <c r="E77" s="190"/>
    </row>
    <row r="78" spans="1:5" s="23" customFormat="1" ht="13.5" customHeight="1">
      <c r="A78" s="4">
        <v>1803</v>
      </c>
      <c r="B78" s="8" t="s">
        <v>467</v>
      </c>
      <c r="C78" s="304">
        <v>276138</v>
      </c>
      <c r="D78" s="304">
        <v>213196</v>
      </c>
      <c r="E78" s="190">
        <f>SUM(D78/C78)</f>
        <v>0.7720632437404487</v>
      </c>
    </row>
    <row r="79" spans="1:5" s="23" customFormat="1" ht="10.5" customHeight="1">
      <c r="A79" s="4"/>
      <c r="B79" s="8"/>
      <c r="C79" s="304"/>
      <c r="D79" s="304"/>
      <c r="E79" s="190"/>
    </row>
    <row r="80" spans="1:5" s="23" customFormat="1" ht="12">
      <c r="A80" s="4">
        <v>1804</v>
      </c>
      <c r="B80" s="8" t="s">
        <v>525</v>
      </c>
      <c r="C80" s="304">
        <v>247400</v>
      </c>
      <c r="D80" s="304">
        <v>150000</v>
      </c>
      <c r="E80" s="190">
        <f>SUM(D80/C80)</f>
        <v>0.6063055780113177</v>
      </c>
    </row>
    <row r="81" spans="1:5" s="23" customFormat="1" ht="12">
      <c r="A81" s="4"/>
      <c r="B81" s="8"/>
      <c r="C81" s="308"/>
      <c r="D81" s="308"/>
      <c r="E81" s="190"/>
    </row>
    <row r="82" spans="1:5" s="23" customFormat="1" ht="12">
      <c r="A82" s="4">
        <v>1806</v>
      </c>
      <c r="B82" s="4" t="s">
        <v>391</v>
      </c>
      <c r="C82" s="309">
        <f>SUM(C83:C83)</f>
        <v>0</v>
      </c>
      <c r="D82" s="309">
        <v>18822</v>
      </c>
      <c r="E82" s="190"/>
    </row>
    <row r="83" spans="1:5" s="23" customFormat="1" ht="12">
      <c r="A83" s="19"/>
      <c r="B83" s="76" t="s">
        <v>392</v>
      </c>
      <c r="C83" s="752"/>
      <c r="D83" s="752">
        <v>18822</v>
      </c>
      <c r="E83" s="190"/>
    </row>
    <row r="84" spans="1:5" s="23" customFormat="1" ht="12">
      <c r="A84" s="4"/>
      <c r="B84" s="4"/>
      <c r="C84" s="304"/>
      <c r="D84" s="304"/>
      <c r="E84" s="190"/>
    </row>
    <row r="85" spans="1:5" s="23" customFormat="1" ht="12">
      <c r="A85" s="71">
        <v>1812</v>
      </c>
      <c r="B85" s="98" t="s">
        <v>50</v>
      </c>
      <c r="C85" s="304">
        <f>SUM('6.mell. '!C12)</f>
        <v>114162</v>
      </c>
      <c r="D85" s="304">
        <f>SUM('6.mell. '!D12)</f>
        <v>63890</v>
      </c>
      <c r="E85" s="190">
        <f>SUM(D85/C85)</f>
        <v>0.559643313887283</v>
      </c>
    </row>
    <row r="86" spans="1:5" s="23" customFormat="1" ht="12">
      <c r="A86" s="71">
        <v>1813</v>
      </c>
      <c r="B86" s="93" t="s">
        <v>51</v>
      </c>
      <c r="C86" s="304">
        <f>SUM('6.mell. '!C14)</f>
        <v>18500</v>
      </c>
      <c r="D86" s="304">
        <f>SUM('6.mell. '!D14)</f>
        <v>191000</v>
      </c>
      <c r="E86" s="190">
        <f>SUM(D86/C86)</f>
        <v>10.324324324324325</v>
      </c>
    </row>
    <row r="87" spans="1:5" s="23" customFormat="1" ht="12">
      <c r="A87" s="19">
        <v>1816</v>
      </c>
      <c r="B87" s="71" t="s">
        <v>83</v>
      </c>
      <c r="C87" s="309">
        <f>SUM(C85+C86)</f>
        <v>132662</v>
      </c>
      <c r="D87" s="309">
        <f>SUM(D85+D86)</f>
        <v>254890</v>
      </c>
      <c r="E87" s="190">
        <f>SUM(D87/C87)</f>
        <v>1.9213489921756042</v>
      </c>
    </row>
    <row r="88" spans="1:5" ht="12">
      <c r="A88" s="5"/>
      <c r="B88" s="5"/>
      <c r="C88" s="309"/>
      <c r="D88" s="309"/>
      <c r="E88" s="190"/>
    </row>
    <row r="89" spans="1:5" s="25" customFormat="1" ht="13.5" customHeight="1">
      <c r="A89" s="82"/>
      <c r="B89" s="82" t="s">
        <v>74</v>
      </c>
      <c r="C89" s="753"/>
      <c r="D89" s="753"/>
      <c r="E89" s="190"/>
    </row>
    <row r="90" spans="1:5" s="20" customFormat="1" ht="12" customHeight="1">
      <c r="A90" s="5">
        <v>1821</v>
      </c>
      <c r="B90" s="7" t="s">
        <v>287</v>
      </c>
      <c r="C90" s="754">
        <f>SUM(C12+C24+C36+C46+C54+C63)</f>
        <v>1844411</v>
      </c>
      <c r="D90" s="754">
        <f>SUM(D12+D24+D36+D46+D54+D63)</f>
        <v>1888592</v>
      </c>
      <c r="E90" s="923">
        <f aca="true" t="shared" si="2" ref="E90:E96">SUM(D90/C90)</f>
        <v>1.0239539885632867</v>
      </c>
    </row>
    <row r="91" spans="1:5" s="20" customFormat="1" ht="12" customHeight="1">
      <c r="A91" s="5">
        <v>1822</v>
      </c>
      <c r="B91" s="7" t="s">
        <v>112</v>
      </c>
      <c r="C91" s="183">
        <f>SUM(C13+C25+C37+C47+C55+C64)</f>
        <v>403931</v>
      </c>
      <c r="D91" s="183">
        <f>SUM(D13+D25+D37+D47+D55+D64)</f>
        <v>415205</v>
      </c>
      <c r="E91" s="923">
        <f t="shared" si="2"/>
        <v>1.0279107075218292</v>
      </c>
    </row>
    <row r="92" spans="1:5" s="20" customFormat="1" ht="12">
      <c r="A92" s="171">
        <v>1823</v>
      </c>
      <c r="B92" s="7" t="s">
        <v>113</v>
      </c>
      <c r="C92" s="183">
        <f>SUM(C14+C26+C38+C48+C56+C65+C74+C80+C76)</f>
        <v>4272481</v>
      </c>
      <c r="D92" s="183">
        <f>SUM(D14+D26+D38+D48+D56+D65+D74+D80+D76)</f>
        <v>4557165</v>
      </c>
      <c r="E92" s="923">
        <f t="shared" si="2"/>
        <v>1.0666320107684504</v>
      </c>
    </row>
    <row r="93" spans="1:5" s="20" customFormat="1" ht="12">
      <c r="A93" s="171">
        <v>1824</v>
      </c>
      <c r="B93" s="7" t="s">
        <v>123</v>
      </c>
      <c r="C93" s="718">
        <f>SUM(C15+C27+C39)</f>
        <v>212460</v>
      </c>
      <c r="D93" s="718">
        <f>SUM(D15+D27+D39)</f>
        <v>225950</v>
      </c>
      <c r="E93" s="923">
        <f t="shared" si="2"/>
        <v>1.0634943048103171</v>
      </c>
    </row>
    <row r="94" spans="1:5" s="20" customFormat="1" ht="12">
      <c r="A94" s="5">
        <v>1825</v>
      </c>
      <c r="B94" s="7" t="s">
        <v>303</v>
      </c>
      <c r="C94" s="713">
        <f>SUM(C16+C28+C40+C49+C57+C66+C85+C86+C83+C78)</f>
        <v>1672228</v>
      </c>
      <c r="D94" s="713">
        <f>SUM(D16+D28+D40+D49+D57+D66+D85+D86+D83+D78)</f>
        <v>1812473</v>
      </c>
      <c r="E94" s="923">
        <f t="shared" si="2"/>
        <v>1.0838671520869163</v>
      </c>
    </row>
    <row r="95" spans="1:5" s="20" customFormat="1" ht="12.75" thickBot="1">
      <c r="A95" s="97"/>
      <c r="B95" s="193" t="s">
        <v>89</v>
      </c>
      <c r="C95" s="277">
        <f>SUM(C87)</f>
        <v>132662</v>
      </c>
      <c r="D95" s="277">
        <f>SUM(D87)</f>
        <v>254890</v>
      </c>
      <c r="E95" s="925">
        <f t="shared" si="2"/>
        <v>1.9213489921756042</v>
      </c>
    </row>
    <row r="96" spans="1:5" s="20" customFormat="1" ht="17.25" customHeight="1" thickBot="1">
      <c r="A96" s="181">
        <v>1820</v>
      </c>
      <c r="B96" s="181" t="s">
        <v>64</v>
      </c>
      <c r="C96" s="181">
        <f>SUM(C90:C95)-C95</f>
        <v>8405511</v>
      </c>
      <c r="D96" s="165">
        <f>SUM(D90:D95)-D95</f>
        <v>8899385</v>
      </c>
      <c r="E96" s="873">
        <f t="shared" si="2"/>
        <v>1.0587559756926141</v>
      </c>
    </row>
    <row r="97" spans="1:5" s="20" customFormat="1" ht="12">
      <c r="A97" s="72"/>
      <c r="B97" s="72"/>
      <c r="C97" s="72"/>
      <c r="D97" s="72"/>
      <c r="E97" s="900"/>
    </row>
    <row r="98" spans="1:5" s="20" customFormat="1" ht="12">
      <c r="A98" s="5"/>
      <c r="B98" s="98" t="s">
        <v>75</v>
      </c>
      <c r="C98" s="71"/>
      <c r="D98" s="71"/>
      <c r="E98" s="190"/>
    </row>
    <row r="99" spans="1:5" s="20" customFormat="1" ht="12">
      <c r="A99" s="5">
        <v>1831</v>
      </c>
      <c r="B99" s="7" t="s">
        <v>259</v>
      </c>
      <c r="C99" s="6">
        <f>SUM(C17+C29+C41+C58+C67+C50)</f>
        <v>1275719</v>
      </c>
      <c r="D99" s="6">
        <f>SUM(D17+D29+D41+D58+D67+D50)</f>
        <v>1488053</v>
      </c>
      <c r="E99" s="923">
        <f>SUM(D99/C99)</f>
        <v>1.1664426100105116</v>
      </c>
    </row>
    <row r="100" spans="1:5" s="20" customFormat="1" ht="12">
      <c r="A100" s="5">
        <v>1832</v>
      </c>
      <c r="B100" s="7" t="s">
        <v>260</v>
      </c>
      <c r="C100" s="6">
        <f>SUM(C18+C42+C30+C59+C68)</f>
        <v>2862162</v>
      </c>
      <c r="D100" s="6">
        <f>SUM(D18+D42+D30+D59+D68)</f>
        <v>3558552</v>
      </c>
      <c r="E100" s="923">
        <f>SUM(D100/C100)</f>
        <v>1.2433090789410244</v>
      </c>
    </row>
    <row r="101" spans="1:5" s="20" customFormat="1" ht="12.75" thickBot="1">
      <c r="A101" s="5">
        <v>1833</v>
      </c>
      <c r="B101" s="7" t="s">
        <v>338</v>
      </c>
      <c r="C101" s="5">
        <f>SUM(C43+C60+C51+C69+C71+C19)</f>
        <v>1706008</v>
      </c>
      <c r="D101" s="5">
        <f>SUM(D43+D60+D51+D69+D71+D19)</f>
        <v>899908</v>
      </c>
      <c r="E101" s="925">
        <f>SUM(D101/C101)</f>
        <v>0.5274934232430328</v>
      </c>
    </row>
    <row r="102" spans="1:5" s="20" customFormat="1" ht="18.75" customHeight="1" thickBot="1">
      <c r="A102" s="165">
        <v>1830</v>
      </c>
      <c r="B102" s="165" t="s">
        <v>76</v>
      </c>
      <c r="C102" s="180">
        <f>SUM(C99:C101)</f>
        <v>5843889</v>
      </c>
      <c r="D102" s="180">
        <f>SUM(D99:D101)</f>
        <v>5946513</v>
      </c>
      <c r="E102" s="926">
        <f>SUM(D102/C102)</f>
        <v>1.0175609084977486</v>
      </c>
    </row>
    <row r="103" spans="1:5" s="20" customFormat="1" ht="12">
      <c r="A103" s="72"/>
      <c r="B103" s="70"/>
      <c r="C103" s="70"/>
      <c r="D103" s="70"/>
      <c r="E103" s="900"/>
    </row>
    <row r="104" spans="1:5" s="20" customFormat="1" ht="12">
      <c r="A104" s="76">
        <v>1843</v>
      </c>
      <c r="B104" s="123" t="s">
        <v>489</v>
      </c>
      <c r="C104" s="708">
        <v>55360</v>
      </c>
      <c r="D104" s="305">
        <v>42784</v>
      </c>
      <c r="E104" s="190">
        <f aca="true" t="shared" si="3" ref="E104:E111">SUM(D104/C104)</f>
        <v>0.7728323699421965</v>
      </c>
    </row>
    <row r="105" spans="1:5" s="20" customFormat="1" ht="12">
      <c r="A105" s="76">
        <v>1844</v>
      </c>
      <c r="B105" s="123" t="s">
        <v>497</v>
      </c>
      <c r="C105" s="708">
        <v>2000000</v>
      </c>
      <c r="D105" s="708"/>
      <c r="E105" s="190">
        <f t="shared" si="3"/>
        <v>0</v>
      </c>
    </row>
    <row r="106" spans="1:5" s="20" customFormat="1" ht="12">
      <c r="A106" s="71">
        <v>1845</v>
      </c>
      <c r="B106" s="128" t="s">
        <v>500</v>
      </c>
      <c r="C106" s="72">
        <f>SUM(C107:C110)</f>
        <v>6578909</v>
      </c>
      <c r="D106" s="72">
        <f>SUM(D107:D110)</f>
        <v>7074128</v>
      </c>
      <c r="E106" s="190">
        <f t="shared" si="3"/>
        <v>1.075273726996376</v>
      </c>
    </row>
    <row r="107" spans="1:5" s="20" customFormat="1" ht="12">
      <c r="A107" s="76">
        <v>1846</v>
      </c>
      <c r="B107" s="70" t="s">
        <v>386</v>
      </c>
      <c r="C107" s="70">
        <f>SUM('2.mell'!C596)</f>
        <v>3589088</v>
      </c>
      <c r="D107" s="70">
        <f>SUM('2.mell'!D596)</f>
        <v>4046450</v>
      </c>
      <c r="E107" s="923">
        <f t="shared" si="3"/>
        <v>1.1274312583029449</v>
      </c>
    </row>
    <row r="108" spans="1:5" s="20" customFormat="1" ht="12">
      <c r="A108" s="76">
        <v>1847</v>
      </c>
      <c r="B108" s="76" t="s">
        <v>387</v>
      </c>
      <c r="C108" s="70">
        <f>SUM('2.mell'!C597)</f>
        <v>389568</v>
      </c>
      <c r="D108" s="70">
        <f>SUM('2.mell'!D597)</f>
        <v>406402</v>
      </c>
      <c r="E108" s="923">
        <f t="shared" si="3"/>
        <v>1.043211968128799</v>
      </c>
    </row>
    <row r="109" spans="1:5" s="20" customFormat="1" ht="12">
      <c r="A109" s="76">
        <v>1848</v>
      </c>
      <c r="B109" s="70" t="s">
        <v>77</v>
      </c>
      <c r="C109" s="70">
        <f>SUM('3b.m.'!C31)</f>
        <v>698998</v>
      </c>
      <c r="D109" s="70">
        <f>SUM('3b.m.'!D31)</f>
        <v>684798</v>
      </c>
      <c r="E109" s="923">
        <f t="shared" si="3"/>
        <v>0.9796852065385022</v>
      </c>
    </row>
    <row r="110" spans="1:5" s="20" customFormat="1" ht="12.75" thickBot="1">
      <c r="A110" s="164">
        <v>1849</v>
      </c>
      <c r="B110" s="70" t="s">
        <v>365</v>
      </c>
      <c r="C110" s="706">
        <v>1901255</v>
      </c>
      <c r="D110" s="706">
        <f>SUM('1b.mell '!D136)</f>
        <v>1936478</v>
      </c>
      <c r="E110" s="925">
        <f t="shared" si="3"/>
        <v>1.0185261840205548</v>
      </c>
    </row>
    <row r="111" spans="1:5" s="20" customFormat="1" ht="18.75" customHeight="1" thickBot="1">
      <c r="A111" s="180">
        <v>1840</v>
      </c>
      <c r="B111" s="165" t="s">
        <v>66</v>
      </c>
      <c r="C111" s="707">
        <f>SUM(C106+C104+C105)</f>
        <v>8634269</v>
      </c>
      <c r="D111" s="707">
        <f>SUM(D106+D104+D105)</f>
        <v>7116912</v>
      </c>
      <c r="E111" s="926">
        <f t="shared" si="3"/>
        <v>0.8242634089811193</v>
      </c>
    </row>
    <row r="112" spans="1:5" s="20" customFormat="1" ht="12">
      <c r="A112" s="184"/>
      <c r="B112" s="184"/>
      <c r="C112" s="708"/>
      <c r="D112" s="708"/>
      <c r="E112" s="900"/>
    </row>
    <row r="113" spans="1:5" s="20" customFormat="1" ht="12.75" thickBot="1">
      <c r="A113" s="70">
        <v>1851</v>
      </c>
      <c r="B113" s="127" t="s">
        <v>490</v>
      </c>
      <c r="C113" s="836">
        <v>48000</v>
      </c>
      <c r="D113" s="836">
        <v>48000</v>
      </c>
      <c r="E113" s="925">
        <f>SUM(D113/C113)</f>
        <v>1</v>
      </c>
    </row>
    <row r="114" spans="1:5" s="20" customFormat="1" ht="18.75" customHeight="1" thickBot="1">
      <c r="A114" s="180">
        <v>1865</v>
      </c>
      <c r="B114" s="165" t="s">
        <v>68</v>
      </c>
      <c r="C114" s="709">
        <f>SUM(C113)</f>
        <v>48000</v>
      </c>
      <c r="D114" s="709">
        <f>SUM(D113)</f>
        <v>48000</v>
      </c>
      <c r="E114" s="926">
        <f>SUM(D114/C114)</f>
        <v>1</v>
      </c>
    </row>
    <row r="115" spans="1:5" s="20" customFormat="1" ht="18.75" customHeight="1" thickBot="1">
      <c r="A115" s="180"/>
      <c r="B115" s="223"/>
      <c r="C115" s="709"/>
      <c r="D115" s="709"/>
      <c r="E115" s="873"/>
    </row>
    <row r="116" spans="1:5" s="20" customFormat="1" ht="18" customHeight="1" thickBot="1">
      <c r="A116" s="95">
        <v>1870</v>
      </c>
      <c r="B116" s="163" t="s">
        <v>78</v>
      </c>
      <c r="C116" s="710">
        <f>SUM(C114+C111+C102+C96)</f>
        <v>22931669</v>
      </c>
      <c r="D116" s="710">
        <f>SUM(D114+D111+D102+D96)</f>
        <v>22010810</v>
      </c>
      <c r="E116" s="873">
        <f>SUM(D116/C116)</f>
        <v>0.9598433502594164</v>
      </c>
    </row>
    <row r="117" spans="1:5" ht="7.5" customHeight="1">
      <c r="A117" s="8"/>
      <c r="B117" s="62"/>
      <c r="C117" s="711"/>
      <c r="D117" s="711"/>
      <c r="E117" s="900"/>
    </row>
    <row r="118" spans="1:5" s="28" customFormat="1" ht="12" customHeight="1">
      <c r="A118" s="15"/>
      <c r="B118" s="27" t="s">
        <v>384</v>
      </c>
      <c r="C118" s="712"/>
      <c r="D118" s="712"/>
      <c r="E118" s="190"/>
    </row>
    <row r="119" spans="1:5" s="28" customFormat="1" ht="9" customHeight="1">
      <c r="A119" s="15"/>
      <c r="B119" s="27"/>
      <c r="C119" s="712"/>
      <c r="D119" s="712"/>
      <c r="E119" s="190"/>
    </row>
    <row r="120" spans="1:5" s="28" customFormat="1" ht="12" customHeight="1">
      <c r="A120" s="15"/>
      <c r="B120" s="82" t="s">
        <v>74</v>
      </c>
      <c r="C120" s="712"/>
      <c r="D120" s="712"/>
      <c r="E120" s="190"/>
    </row>
    <row r="121" spans="1:5" s="20" customFormat="1" ht="12">
      <c r="A121" s="5">
        <v>1911</v>
      </c>
      <c r="B121" s="7" t="s">
        <v>287</v>
      </c>
      <c r="C121" s="713">
        <f>SUM('2.mell'!C602)</f>
        <v>2238973</v>
      </c>
      <c r="D121" s="713">
        <f>SUM('2.mell'!D602)</f>
        <v>2564142</v>
      </c>
      <c r="E121" s="923">
        <f>SUM(D121/C121)</f>
        <v>1.1452313181087936</v>
      </c>
    </row>
    <row r="122" spans="1:5" s="20" customFormat="1" ht="12">
      <c r="A122" s="5">
        <v>1912</v>
      </c>
      <c r="B122" s="7" t="s">
        <v>112</v>
      </c>
      <c r="C122" s="713">
        <f>SUM('2.mell'!C603)</f>
        <v>485229</v>
      </c>
      <c r="D122" s="713">
        <f>SUM('2.mell'!D603)</f>
        <v>552810</v>
      </c>
      <c r="E122" s="923">
        <f>SUM(D122/C122)</f>
        <v>1.1392765065566979</v>
      </c>
    </row>
    <row r="123" spans="1:5" s="20" customFormat="1" ht="12">
      <c r="A123" s="5">
        <v>1913</v>
      </c>
      <c r="B123" s="5" t="s">
        <v>113</v>
      </c>
      <c r="C123" s="713">
        <f>SUM('2.mell'!C604)</f>
        <v>1533500</v>
      </c>
      <c r="D123" s="713">
        <f>SUM('2.mell'!D604)</f>
        <v>1625332</v>
      </c>
      <c r="E123" s="923">
        <f>SUM(D123/C123)</f>
        <v>1.0598839256602544</v>
      </c>
    </row>
    <row r="124" spans="1:5" s="26" customFormat="1" ht="12">
      <c r="A124" s="76">
        <v>1915</v>
      </c>
      <c r="B124" s="7" t="s">
        <v>256</v>
      </c>
      <c r="C124" s="713">
        <f>SUM('2.mell'!C605)</f>
        <v>600</v>
      </c>
      <c r="D124" s="713">
        <f>SUM('2.mell'!D605)</f>
        <v>600</v>
      </c>
      <c r="E124" s="923">
        <f>SUM(D124/C124)</f>
        <v>1</v>
      </c>
    </row>
    <row r="125" spans="1:5" s="20" customFormat="1" ht="12">
      <c r="A125" s="5">
        <v>1916</v>
      </c>
      <c r="B125" s="7" t="s">
        <v>303</v>
      </c>
      <c r="C125" s="713">
        <f>SUM('2.mell'!C606)</f>
        <v>0</v>
      </c>
      <c r="D125" s="713">
        <f>SUM('2.mell'!D606)</f>
        <v>0</v>
      </c>
      <c r="E125" s="190"/>
    </row>
    <row r="126" spans="1:5" s="20" customFormat="1" ht="12">
      <c r="A126" s="71">
        <v>1910</v>
      </c>
      <c r="B126" s="72" t="s">
        <v>64</v>
      </c>
      <c r="C126" s="714">
        <f>SUM(C121:C125)</f>
        <v>4258302</v>
      </c>
      <c r="D126" s="714">
        <f>SUM(D121:D125)</f>
        <v>4742884</v>
      </c>
      <c r="E126" s="190">
        <f>SUM(D126/C126)</f>
        <v>1.1137970017157073</v>
      </c>
    </row>
    <row r="127" spans="1:5" s="20" customFormat="1" ht="12">
      <c r="A127" s="5"/>
      <c r="B127" s="93" t="s">
        <v>75</v>
      </c>
      <c r="C127" s="714"/>
      <c r="D127" s="714"/>
      <c r="E127" s="190"/>
    </row>
    <row r="128" spans="1:5" s="20" customFormat="1" ht="12">
      <c r="A128" s="5">
        <v>1921</v>
      </c>
      <c r="B128" s="7" t="s">
        <v>259</v>
      </c>
      <c r="C128" s="713">
        <f>SUM('2.mell'!C608)</f>
        <v>63531</v>
      </c>
      <c r="D128" s="713">
        <f>SUM('2.mell'!D608)</f>
        <v>46522</v>
      </c>
      <c r="E128" s="923">
        <f>SUM(D128/C128)</f>
        <v>0.7322724339298925</v>
      </c>
    </row>
    <row r="129" spans="1:5" s="20" customFormat="1" ht="12">
      <c r="A129" s="5">
        <v>1922</v>
      </c>
      <c r="B129" s="7" t="s">
        <v>260</v>
      </c>
      <c r="C129" s="713">
        <f>SUM('2.mell'!C609)</f>
        <v>0</v>
      </c>
      <c r="D129" s="713">
        <f>SUM('2.mell'!D609)</f>
        <v>0</v>
      </c>
      <c r="E129" s="190"/>
    </row>
    <row r="130" spans="1:5" s="20" customFormat="1" ht="12">
      <c r="A130" s="5">
        <v>1923</v>
      </c>
      <c r="B130" s="7" t="s">
        <v>338</v>
      </c>
      <c r="C130" s="713">
        <f>SUM('2.mell'!C610)</f>
        <v>0</v>
      </c>
      <c r="D130" s="713">
        <f>SUM('2.mell'!D610)</f>
        <v>0</v>
      </c>
      <c r="E130" s="190"/>
    </row>
    <row r="131" spans="1:5" s="20" customFormat="1" ht="12.75" thickBot="1">
      <c r="A131" s="94">
        <v>1920</v>
      </c>
      <c r="B131" s="94" t="s">
        <v>70</v>
      </c>
      <c r="C131" s="715">
        <f>SUM(C128:C130)</f>
        <v>63531</v>
      </c>
      <c r="D131" s="715">
        <f>SUM(D128:D130)</f>
        <v>46522</v>
      </c>
      <c r="E131" s="924">
        <f>SUM(D131/C131)</f>
        <v>0.7322724339298925</v>
      </c>
    </row>
    <row r="132" spans="1:5" s="20" customFormat="1" ht="16.5" customHeight="1" thickBot="1">
      <c r="A132" s="95"/>
      <c r="B132" s="165"/>
      <c r="C132" s="710"/>
      <c r="D132" s="710"/>
      <c r="E132" s="873"/>
    </row>
    <row r="133" spans="1:5" s="30" customFormat="1" ht="13.5" thickBot="1">
      <c r="A133" s="29">
        <v>1940</v>
      </c>
      <c r="B133" s="96" t="s">
        <v>385</v>
      </c>
      <c r="C133" s="755">
        <f>SUM(C126+C131)</f>
        <v>4321833</v>
      </c>
      <c r="D133" s="755">
        <f>SUM(D126+D131)</f>
        <v>4789406</v>
      </c>
      <c r="E133" s="873">
        <f>SUM(D133/C133)</f>
        <v>1.108188585722771</v>
      </c>
    </row>
    <row r="134" spans="1:5" s="30" customFormat="1" ht="12.75">
      <c r="A134" s="92"/>
      <c r="B134" s="197"/>
      <c r="C134" s="716"/>
      <c r="D134" s="716"/>
      <c r="E134" s="900"/>
    </row>
    <row r="135" spans="1:5" ht="14.25" customHeight="1">
      <c r="A135" s="15"/>
      <c r="B135" s="15" t="s">
        <v>368</v>
      </c>
      <c r="C135" s="717"/>
      <c r="D135" s="717"/>
      <c r="E135" s="190"/>
    </row>
    <row r="136" spans="1:5" ht="14.25" customHeight="1">
      <c r="A136" s="15"/>
      <c r="B136" s="82" t="s">
        <v>74</v>
      </c>
      <c r="C136" s="712"/>
      <c r="D136" s="712"/>
      <c r="E136" s="190"/>
    </row>
    <row r="137" spans="1:5" ht="12">
      <c r="A137" s="5">
        <v>1951</v>
      </c>
      <c r="B137" s="7" t="s">
        <v>164</v>
      </c>
      <c r="C137" s="687">
        <f aca="true" t="shared" si="4" ref="C137:D139">SUM(C90+C121)</f>
        <v>4083384</v>
      </c>
      <c r="D137" s="687">
        <f t="shared" si="4"/>
        <v>4452734</v>
      </c>
      <c r="E137" s="923">
        <f aca="true" t="shared" si="5" ref="E137:E142">SUM(D137/C137)</f>
        <v>1.0904519388820644</v>
      </c>
    </row>
    <row r="138" spans="1:5" ht="12">
      <c r="A138" s="5">
        <v>1952</v>
      </c>
      <c r="B138" s="7" t="s">
        <v>317</v>
      </c>
      <c r="C138" s="687">
        <f t="shared" si="4"/>
        <v>889160</v>
      </c>
      <c r="D138" s="687">
        <f t="shared" si="4"/>
        <v>968015</v>
      </c>
      <c r="E138" s="923">
        <f t="shared" si="5"/>
        <v>1.0886848261280309</v>
      </c>
    </row>
    <row r="139" spans="1:5" ht="12">
      <c r="A139" s="5">
        <v>1953</v>
      </c>
      <c r="B139" s="7" t="s">
        <v>318</v>
      </c>
      <c r="C139" s="687">
        <f t="shared" si="4"/>
        <v>5805981</v>
      </c>
      <c r="D139" s="687">
        <f t="shared" si="4"/>
        <v>6182497</v>
      </c>
      <c r="E139" s="923">
        <f t="shared" si="5"/>
        <v>1.0648496782886476</v>
      </c>
    </row>
    <row r="140" spans="1:5" ht="12">
      <c r="A140" s="5">
        <v>1954</v>
      </c>
      <c r="B140" s="7" t="s">
        <v>169</v>
      </c>
      <c r="C140" s="687">
        <f>SUM(C124+C93)</f>
        <v>213060</v>
      </c>
      <c r="D140" s="687">
        <f>SUM(D124+D93)</f>
        <v>226550</v>
      </c>
      <c r="E140" s="923">
        <f t="shared" si="5"/>
        <v>1.0633154979817891</v>
      </c>
    </row>
    <row r="141" spans="1:5" ht="12.75" thickBot="1">
      <c r="A141" s="5">
        <v>1955</v>
      </c>
      <c r="B141" s="7" t="s">
        <v>102</v>
      </c>
      <c r="C141" s="7">
        <f>SUM(C94+C125)</f>
        <v>1672228</v>
      </c>
      <c r="D141" s="7">
        <f>SUM(D94+D125)</f>
        <v>1812473</v>
      </c>
      <c r="E141" s="925">
        <f t="shared" si="5"/>
        <v>1.0838671520869163</v>
      </c>
    </row>
    <row r="142" spans="1:5" ht="18" customHeight="1" thickBot="1">
      <c r="A142" s="165">
        <v>1950</v>
      </c>
      <c r="B142" s="165" t="s">
        <v>64</v>
      </c>
      <c r="C142" s="165">
        <f>SUM(C137:C141)</f>
        <v>12663813</v>
      </c>
      <c r="D142" s="165">
        <f>SUM(D137:D141)</f>
        <v>13642269</v>
      </c>
      <c r="E142" s="926">
        <f t="shared" si="5"/>
        <v>1.0772639330666047</v>
      </c>
    </row>
    <row r="143" spans="1:5" ht="12">
      <c r="A143" s="7"/>
      <c r="B143" s="93" t="s">
        <v>75</v>
      </c>
      <c r="C143" s="7"/>
      <c r="D143" s="7"/>
      <c r="E143" s="900"/>
    </row>
    <row r="144" spans="1:5" ht="12">
      <c r="A144" s="7">
        <v>1961</v>
      </c>
      <c r="B144" s="93" t="s">
        <v>261</v>
      </c>
      <c r="C144" s="76">
        <f>SUM(C99+C128)</f>
        <v>1339250</v>
      </c>
      <c r="D144" s="76">
        <f>SUM(D99+D128)</f>
        <v>1534575</v>
      </c>
      <c r="E144" s="923">
        <f aca="true" t="shared" si="6" ref="E144:E154">SUM(D144/C144)</f>
        <v>1.1458465559081576</v>
      </c>
    </row>
    <row r="145" spans="1:5" ht="12">
      <c r="A145" s="5">
        <v>1962</v>
      </c>
      <c r="B145" s="7" t="s">
        <v>260</v>
      </c>
      <c r="C145" s="70">
        <f>SUM(C100+C129)</f>
        <v>2862162</v>
      </c>
      <c r="D145" s="70">
        <f>SUM(D100+D129)</f>
        <v>3558552</v>
      </c>
      <c r="E145" s="923">
        <f t="shared" si="6"/>
        <v>1.2433090789410244</v>
      </c>
    </row>
    <row r="146" spans="1:5" ht="12.75" thickBot="1">
      <c r="A146" s="5">
        <v>1963</v>
      </c>
      <c r="B146" s="7" t="s">
        <v>338</v>
      </c>
      <c r="C146" s="78">
        <f>SUM(C130+C101)</f>
        <v>1706008</v>
      </c>
      <c r="D146" s="78">
        <f>SUM(D130+D101)</f>
        <v>899908</v>
      </c>
      <c r="E146" s="925">
        <f t="shared" si="6"/>
        <v>0.5274934232430328</v>
      </c>
    </row>
    <row r="147" spans="1:5" ht="17.25" customHeight="1" thickBot="1">
      <c r="A147" s="165">
        <v>1960</v>
      </c>
      <c r="B147" s="165" t="s">
        <v>70</v>
      </c>
      <c r="C147" s="181">
        <f>SUM(C144:C146)</f>
        <v>5907420</v>
      </c>
      <c r="D147" s="181">
        <f>SUM(D144:D146)</f>
        <v>5993035</v>
      </c>
      <c r="E147" s="926">
        <f t="shared" si="6"/>
        <v>1.014492790422892</v>
      </c>
    </row>
    <row r="148" spans="1:5" ht="12">
      <c r="A148" s="76">
        <v>1974</v>
      </c>
      <c r="B148" s="123" t="s">
        <v>500</v>
      </c>
      <c r="C148" s="76">
        <f>SUM(C106)</f>
        <v>6578909</v>
      </c>
      <c r="D148" s="76">
        <f>SUM(D106)</f>
        <v>7074128</v>
      </c>
      <c r="E148" s="928">
        <f t="shared" si="6"/>
        <v>1.075273726996376</v>
      </c>
    </row>
    <row r="149" spans="1:5" ht="12">
      <c r="A149" s="210">
        <v>1975</v>
      </c>
      <c r="B149" s="123" t="s">
        <v>489</v>
      </c>
      <c r="C149" s="76">
        <f>SUM(C104)</f>
        <v>55360</v>
      </c>
      <c r="D149" s="76">
        <f>SUM(D104)</f>
        <v>42784</v>
      </c>
      <c r="E149" s="190">
        <f t="shared" si="6"/>
        <v>0.7728323699421965</v>
      </c>
    </row>
    <row r="150" spans="1:5" ht="12.75" thickBot="1">
      <c r="A150" s="630">
        <v>1976</v>
      </c>
      <c r="B150" s="123" t="s">
        <v>497</v>
      </c>
      <c r="C150" s="835">
        <v>2000000</v>
      </c>
      <c r="D150" s="835"/>
      <c r="E150" s="924">
        <f t="shared" si="6"/>
        <v>0</v>
      </c>
    </row>
    <row r="151" spans="1:5" ht="17.25" customHeight="1" thickBot="1">
      <c r="A151" s="180">
        <v>1970</v>
      </c>
      <c r="B151" s="165" t="s">
        <v>37</v>
      </c>
      <c r="C151" s="180">
        <f>SUM(C148:C150)</f>
        <v>8634269</v>
      </c>
      <c r="D151" s="180">
        <f>SUM(D148:D150)</f>
        <v>7116912</v>
      </c>
      <c r="E151" s="926">
        <f t="shared" si="6"/>
        <v>0.8242634089811193</v>
      </c>
    </row>
    <row r="152" spans="1:5" ht="12" customHeight="1" thickBot="1">
      <c r="A152" s="7">
        <v>1981</v>
      </c>
      <c r="B152" s="127" t="s">
        <v>490</v>
      </c>
      <c r="C152" s="70">
        <f>SUM(C113)</f>
        <v>48000</v>
      </c>
      <c r="D152" s="70">
        <f>SUM(D113)</f>
        <v>48000</v>
      </c>
      <c r="E152" s="927">
        <f t="shared" si="6"/>
        <v>1</v>
      </c>
    </row>
    <row r="153" spans="1:5" ht="17.25" customHeight="1" thickBot="1">
      <c r="A153" s="180">
        <v>1980</v>
      </c>
      <c r="B153" s="165" t="s">
        <v>36</v>
      </c>
      <c r="C153" s="180">
        <f>SUM(C152:C152)</f>
        <v>48000</v>
      </c>
      <c r="D153" s="180">
        <f>SUM(D152:D152)</f>
        <v>48000</v>
      </c>
      <c r="E153" s="873">
        <f t="shared" si="6"/>
        <v>1</v>
      </c>
    </row>
    <row r="154" spans="1:5" ht="26.25" customHeight="1" thickBot="1">
      <c r="A154" s="31"/>
      <c r="B154" s="790" t="s">
        <v>429</v>
      </c>
      <c r="C154" s="182">
        <f>SUM(C152+C147+C142+C149+C150)</f>
        <v>20674593</v>
      </c>
      <c r="D154" s="182">
        <f>SUM(D152+D147+D142+D149+D150)</f>
        <v>19726088</v>
      </c>
      <c r="E154" s="926">
        <f t="shared" si="6"/>
        <v>0.95412219239334</v>
      </c>
    </row>
    <row r="155" ht="12">
      <c r="E155" s="600"/>
    </row>
    <row r="156" ht="12">
      <c r="E156" s="600"/>
    </row>
    <row r="157" ht="12">
      <c r="E157" s="600"/>
    </row>
    <row r="158" ht="12">
      <c r="E158" s="600"/>
    </row>
    <row r="159" ht="12">
      <c r="E159" s="600"/>
    </row>
    <row r="160" ht="12">
      <c r="E160" s="600"/>
    </row>
    <row r="161" ht="12">
      <c r="E161" s="600"/>
    </row>
    <row r="162" ht="12">
      <c r="E162" s="600"/>
    </row>
    <row r="163" ht="12">
      <c r="E163" s="60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12"/>
  <sheetViews>
    <sheetView zoomScaleSheetLayoutView="100" zoomScalePageLayoutView="0" workbookViewId="0" topLeftCell="A298">
      <selection activeCell="D258" sqref="D258"/>
    </sheetView>
  </sheetViews>
  <sheetFormatPr defaultColWidth="9.00390625" defaultRowHeight="12.75"/>
  <cols>
    <col min="1" max="1" width="8.625" style="225" customWidth="1"/>
    <col min="2" max="2" width="61.875" style="225" customWidth="1"/>
    <col min="3" max="4" width="10.875" style="225" customWidth="1"/>
    <col min="5" max="5" width="9.125" style="225" customWidth="1"/>
    <col min="6" max="16384" width="9.125" style="225" customWidth="1"/>
  </cols>
  <sheetData>
    <row r="1" spans="1:5" ht="12.75">
      <c r="A1" s="1247" t="s">
        <v>289</v>
      </c>
      <c r="B1" s="1243"/>
      <c r="C1" s="1243"/>
      <c r="D1" s="1243"/>
      <c r="E1" s="1243"/>
    </row>
    <row r="2" spans="1:5" ht="12.75">
      <c r="A2" s="1241" t="s">
        <v>1089</v>
      </c>
      <c r="B2" s="1242"/>
      <c r="C2" s="1243"/>
      <c r="D2" s="1243"/>
      <c r="E2" s="1243"/>
    </row>
    <row r="3" spans="1:2" ht="12.75">
      <c r="A3" s="226"/>
      <c r="B3" s="226"/>
    </row>
    <row r="4" spans="1:5" ht="12.75">
      <c r="A4" s="310"/>
      <c r="B4" s="311"/>
      <c r="C4" s="312"/>
      <c r="D4" s="312"/>
      <c r="E4" s="312" t="s">
        <v>190</v>
      </c>
    </row>
    <row r="5" spans="1:5" ht="12" customHeight="1">
      <c r="A5" s="1248" t="s">
        <v>290</v>
      </c>
      <c r="B5" s="1248" t="s">
        <v>170</v>
      </c>
      <c r="C5" s="1251" t="s">
        <v>533</v>
      </c>
      <c r="D5" s="1251" t="s">
        <v>1110</v>
      </c>
      <c r="E5" s="1244" t="s">
        <v>1084</v>
      </c>
    </row>
    <row r="6" spans="1:5" ht="12.75">
      <c r="A6" s="1249"/>
      <c r="B6" s="1249"/>
      <c r="C6" s="1252"/>
      <c r="D6" s="1252"/>
      <c r="E6" s="1245"/>
    </row>
    <row r="7" spans="1:5" ht="13.5" thickBot="1">
      <c r="A7" s="1250"/>
      <c r="B7" s="1250"/>
      <c r="C7" s="1253"/>
      <c r="D7" s="1253"/>
      <c r="E7" s="1246"/>
    </row>
    <row r="8" spans="1:5" ht="13.5" thickBot="1">
      <c r="A8" s="313" t="s">
        <v>292</v>
      </c>
      <c r="B8" s="314" t="s">
        <v>293</v>
      </c>
      <c r="C8" s="313" t="s">
        <v>173</v>
      </c>
      <c r="D8" s="313" t="s">
        <v>174</v>
      </c>
      <c r="E8" s="313" t="s">
        <v>175</v>
      </c>
    </row>
    <row r="9" spans="1:5" ht="15">
      <c r="A9" s="227">
        <v>2305</v>
      </c>
      <c r="B9" s="315" t="s">
        <v>337</v>
      </c>
      <c r="C9" s="316"/>
      <c r="D9" s="316"/>
      <c r="E9" s="317"/>
    </row>
    <row r="10" spans="1:5" ht="12.75" customHeight="1">
      <c r="A10" s="227"/>
      <c r="B10" s="318" t="s">
        <v>200</v>
      </c>
      <c r="C10" s="316"/>
      <c r="D10" s="316"/>
      <c r="E10" s="317"/>
    </row>
    <row r="11" spans="1:5" ht="12.75" customHeight="1" thickBot="1">
      <c r="A11" s="227"/>
      <c r="B11" s="319" t="s">
        <v>201</v>
      </c>
      <c r="C11" s="574"/>
      <c r="D11" s="574"/>
      <c r="E11" s="736"/>
    </row>
    <row r="12" spans="1:5" ht="13.5" customHeight="1" thickBot="1">
      <c r="A12" s="227"/>
      <c r="B12" s="320" t="s">
        <v>202</v>
      </c>
      <c r="C12" s="573"/>
      <c r="D12" s="573"/>
      <c r="E12" s="736"/>
    </row>
    <row r="13" spans="1:5" ht="12.75">
      <c r="A13" s="321"/>
      <c r="B13" s="318" t="s">
        <v>203</v>
      </c>
      <c r="C13" s="322"/>
      <c r="D13" s="322"/>
      <c r="E13" s="323"/>
    </row>
    <row r="14" spans="1:5" ht="12.75">
      <c r="A14" s="321"/>
      <c r="B14" s="324" t="s">
        <v>204</v>
      </c>
      <c r="C14" s="325"/>
      <c r="D14" s="325"/>
      <c r="E14" s="323"/>
    </row>
    <row r="15" spans="1:5" ht="12.75">
      <c r="A15" s="321"/>
      <c r="B15" s="324" t="s">
        <v>205</v>
      </c>
      <c r="C15" s="325"/>
      <c r="D15" s="325"/>
      <c r="E15" s="323"/>
    </row>
    <row r="16" spans="1:5" ht="12.75">
      <c r="A16" s="321"/>
      <c r="B16" s="326" t="s">
        <v>206</v>
      </c>
      <c r="C16" s="322"/>
      <c r="D16" s="322"/>
      <c r="E16" s="323"/>
    </row>
    <row r="17" spans="1:5" ht="12.75">
      <c r="A17" s="321"/>
      <c r="B17" s="326" t="s">
        <v>207</v>
      </c>
      <c r="C17" s="322"/>
      <c r="D17" s="322"/>
      <c r="E17" s="323"/>
    </row>
    <row r="18" spans="1:5" ht="12.75">
      <c r="A18" s="321"/>
      <c r="B18" s="326" t="s">
        <v>208</v>
      </c>
      <c r="C18" s="322"/>
      <c r="D18" s="322"/>
      <c r="E18" s="323"/>
    </row>
    <row r="19" spans="1:5" ht="12.75">
      <c r="A19" s="321"/>
      <c r="B19" s="327" t="s">
        <v>491</v>
      </c>
      <c r="C19" s="322"/>
      <c r="D19" s="322"/>
      <c r="E19" s="323"/>
    </row>
    <row r="20" spans="1:5" ht="13.5" thickBot="1">
      <c r="A20" s="321"/>
      <c r="B20" s="328" t="s">
        <v>209</v>
      </c>
      <c r="C20" s="329"/>
      <c r="D20" s="329"/>
      <c r="E20" s="736"/>
    </row>
    <row r="21" spans="1:5" ht="13.5" thickBot="1">
      <c r="A21" s="321"/>
      <c r="B21" s="330" t="s">
        <v>362</v>
      </c>
      <c r="C21" s="331"/>
      <c r="D21" s="639"/>
      <c r="E21" s="736"/>
    </row>
    <row r="22" spans="1:5" ht="18.75" customHeight="1" thickBot="1">
      <c r="A22" s="332"/>
      <c r="B22" s="333" t="s">
        <v>71</v>
      </c>
      <c r="C22" s="640"/>
      <c r="D22" s="640"/>
      <c r="E22" s="829"/>
    </row>
    <row r="23" spans="1:5" ht="12" customHeight="1" thickBot="1">
      <c r="A23" s="332"/>
      <c r="B23" s="792" t="s">
        <v>505</v>
      </c>
      <c r="C23" s="794"/>
      <c r="D23" s="794"/>
      <c r="E23" s="829"/>
    </row>
    <row r="24" spans="1:5" ht="18.75" customHeight="1" thickBot="1">
      <c r="A24" s="321"/>
      <c r="B24" s="335" t="s">
        <v>72</v>
      </c>
      <c r="C24" s="795"/>
      <c r="D24" s="795"/>
      <c r="E24" s="829"/>
    </row>
    <row r="25" spans="1:5" ht="12.75" customHeight="1">
      <c r="A25" s="321"/>
      <c r="B25" s="784" t="s">
        <v>461</v>
      </c>
      <c r="C25" s="566"/>
      <c r="D25" s="566"/>
      <c r="E25" s="844"/>
    </row>
    <row r="26" spans="1:6" ht="13.5" thickBot="1">
      <c r="A26" s="321"/>
      <c r="B26" s="338" t="s">
        <v>498</v>
      </c>
      <c r="C26" s="797">
        <v>150073</v>
      </c>
      <c r="D26" s="797">
        <v>153881</v>
      </c>
      <c r="E26" s="736">
        <f>SUM(D26/C26)</f>
        <v>1.0253743178319885</v>
      </c>
      <c r="F26" s="828"/>
    </row>
    <row r="27" spans="1:5" ht="18.75" customHeight="1" thickBot="1">
      <c r="A27" s="321"/>
      <c r="B27" s="339" t="s">
        <v>65</v>
      </c>
      <c r="C27" s="798">
        <f>SUM(C25:C26)</f>
        <v>150073</v>
      </c>
      <c r="D27" s="798">
        <f>SUM(D25:D26)</f>
        <v>153881</v>
      </c>
      <c r="E27" s="886">
        <f>SUM(D27/C27)</f>
        <v>1.0253743178319885</v>
      </c>
    </row>
    <row r="28" spans="1:5" ht="12" customHeight="1" thickBot="1">
      <c r="A28" s="321"/>
      <c r="B28" s="251" t="s">
        <v>461</v>
      </c>
      <c r="C28" s="794"/>
      <c r="D28" s="794"/>
      <c r="E28" s="829"/>
    </row>
    <row r="29" spans="1:5" ht="18.75" customHeight="1" thickBot="1">
      <c r="A29" s="321"/>
      <c r="B29" s="339" t="s">
        <v>67</v>
      </c>
      <c r="C29" s="798"/>
      <c r="D29" s="798"/>
      <c r="E29" s="829"/>
    </row>
    <row r="30" spans="1:5" ht="15.75" thickBot="1">
      <c r="A30" s="340"/>
      <c r="B30" s="341" t="s">
        <v>79</v>
      </c>
      <c r="C30" s="799">
        <f>SUM(C22+C24+C27+C29)</f>
        <v>150073</v>
      </c>
      <c r="D30" s="799">
        <f>SUM(D22+D24+D27+D29)</f>
        <v>153881</v>
      </c>
      <c r="E30" s="888">
        <f>SUM(D30/C30)</f>
        <v>1.0253743178319885</v>
      </c>
    </row>
    <row r="31" spans="1:6" ht="12.75">
      <c r="A31" s="316"/>
      <c r="B31" s="342" t="s">
        <v>340</v>
      </c>
      <c r="C31" s="565">
        <v>116850</v>
      </c>
      <c r="D31" s="565">
        <v>119863</v>
      </c>
      <c r="E31" s="323">
        <f>SUM(D31/C31)</f>
        <v>1.0257851946940522</v>
      </c>
      <c r="F31" s="828"/>
    </row>
    <row r="32" spans="1:6" ht="12.75">
      <c r="A32" s="316"/>
      <c r="B32" s="342" t="s">
        <v>341</v>
      </c>
      <c r="C32" s="565">
        <v>25392</v>
      </c>
      <c r="D32" s="565">
        <v>25939</v>
      </c>
      <c r="E32" s="323">
        <f>SUM(D32/C32)</f>
        <v>1.021542218021424</v>
      </c>
      <c r="F32" s="828"/>
    </row>
    <row r="33" spans="1:6" ht="12.75">
      <c r="A33" s="316"/>
      <c r="B33" s="342" t="s">
        <v>342</v>
      </c>
      <c r="C33" s="565">
        <v>5926</v>
      </c>
      <c r="D33" s="565">
        <v>6174</v>
      </c>
      <c r="E33" s="323">
        <f>SUM(D33/C33)</f>
        <v>1.041849476881539</v>
      </c>
      <c r="F33" s="828"/>
    </row>
    <row r="34" spans="1:5" ht="12.75">
      <c r="A34" s="316"/>
      <c r="B34" s="343" t="s">
        <v>344</v>
      </c>
      <c r="C34" s="565"/>
      <c r="D34" s="565"/>
      <c r="E34" s="323"/>
    </row>
    <row r="35" spans="1:5" ht="13.5" thickBot="1">
      <c r="A35" s="316"/>
      <c r="B35" s="344" t="s">
        <v>343</v>
      </c>
      <c r="C35" s="800"/>
      <c r="D35" s="800"/>
      <c r="E35" s="736"/>
    </row>
    <row r="36" spans="1:5" ht="13.5" thickBot="1">
      <c r="A36" s="316"/>
      <c r="B36" s="345" t="s">
        <v>64</v>
      </c>
      <c r="C36" s="801">
        <f>SUM(C31:C35)</f>
        <v>148168</v>
      </c>
      <c r="D36" s="801">
        <f>SUM(D31:D35)</f>
        <v>151976</v>
      </c>
      <c r="E36" s="888">
        <f>SUM(D36/C36)</f>
        <v>1.0257005561254793</v>
      </c>
    </row>
    <row r="37" spans="1:6" ht="12.75">
      <c r="A37" s="316"/>
      <c r="B37" s="342" t="s">
        <v>262</v>
      </c>
      <c r="C37" s="565">
        <v>1905</v>
      </c>
      <c r="D37" s="565">
        <v>1905</v>
      </c>
      <c r="E37" s="323">
        <f>SUM(D37/C37)</f>
        <v>1</v>
      </c>
      <c r="F37" s="828"/>
    </row>
    <row r="38" spans="1:5" ht="12.75">
      <c r="A38" s="316"/>
      <c r="B38" s="342" t="s">
        <v>263</v>
      </c>
      <c r="C38" s="565"/>
      <c r="D38" s="565"/>
      <c r="E38" s="323"/>
    </row>
    <row r="39" spans="1:5" ht="13.5" thickBot="1">
      <c r="A39" s="316"/>
      <c r="B39" s="344" t="s">
        <v>470</v>
      </c>
      <c r="C39" s="800"/>
      <c r="D39" s="800"/>
      <c r="E39" s="736"/>
    </row>
    <row r="40" spans="1:5" ht="13.5" thickBot="1">
      <c r="A40" s="316"/>
      <c r="B40" s="346" t="s">
        <v>70</v>
      </c>
      <c r="C40" s="801">
        <f>SUM(C37:C39)</f>
        <v>1905</v>
      </c>
      <c r="D40" s="801">
        <f>SUM(D37:D39)</f>
        <v>1905</v>
      </c>
      <c r="E40" s="888">
        <f>SUM(D40/C40)</f>
        <v>1</v>
      </c>
    </row>
    <row r="41" spans="1:5" ht="15.75" thickBot="1">
      <c r="A41" s="313"/>
      <c r="B41" s="347" t="s">
        <v>116</v>
      </c>
      <c r="C41" s="799">
        <f>SUM(C36+C40)</f>
        <v>150073</v>
      </c>
      <c r="D41" s="799">
        <f>SUM(D36+D40)</f>
        <v>153881</v>
      </c>
      <c r="E41" s="886">
        <f>SUM(D41/C41)</f>
        <v>1.0253743178319885</v>
      </c>
    </row>
    <row r="42" spans="1:5" ht="15">
      <c r="A42" s="227">
        <v>2309</v>
      </c>
      <c r="B42" s="348" t="s">
        <v>346</v>
      </c>
      <c r="C42" s="593"/>
      <c r="D42" s="593"/>
      <c r="E42" s="323"/>
    </row>
    <row r="43" spans="1:5" ht="12" customHeight="1">
      <c r="A43" s="316"/>
      <c r="B43" s="318" t="s">
        <v>200</v>
      </c>
      <c r="C43" s="593"/>
      <c r="D43" s="593"/>
      <c r="E43" s="323"/>
    </row>
    <row r="44" spans="1:5" ht="13.5" thickBot="1">
      <c r="A44" s="316"/>
      <c r="B44" s="319" t="s">
        <v>201</v>
      </c>
      <c r="C44" s="802"/>
      <c r="D44" s="802"/>
      <c r="E44" s="736"/>
    </row>
    <row r="45" spans="1:5" ht="13.5" thickBot="1">
      <c r="A45" s="316"/>
      <c r="B45" s="320" t="s">
        <v>202</v>
      </c>
      <c r="C45" s="803"/>
      <c r="D45" s="803"/>
      <c r="E45" s="736"/>
    </row>
    <row r="46" spans="1:5" ht="12.75">
      <c r="A46" s="316"/>
      <c r="B46" s="318" t="s">
        <v>203</v>
      </c>
      <c r="C46" s="565"/>
      <c r="D46" s="565"/>
      <c r="E46" s="323"/>
    </row>
    <row r="47" spans="1:5" ht="12.75">
      <c r="A47" s="316"/>
      <c r="B47" s="324" t="s">
        <v>204</v>
      </c>
      <c r="C47" s="804"/>
      <c r="D47" s="804"/>
      <c r="E47" s="323"/>
    </row>
    <row r="48" spans="1:5" ht="12.75">
      <c r="A48" s="316"/>
      <c r="B48" s="324" t="s">
        <v>205</v>
      </c>
      <c r="C48" s="804"/>
      <c r="D48" s="804"/>
      <c r="E48" s="323"/>
    </row>
    <row r="49" spans="1:5" ht="12.75">
      <c r="A49" s="316"/>
      <c r="B49" s="326" t="s">
        <v>206</v>
      </c>
      <c r="C49" s="565"/>
      <c r="D49" s="565"/>
      <c r="E49" s="323"/>
    </row>
    <row r="50" spans="1:5" ht="12.75">
      <c r="A50" s="316"/>
      <c r="B50" s="326" t="s">
        <v>207</v>
      </c>
      <c r="C50" s="565"/>
      <c r="D50" s="565"/>
      <c r="E50" s="323"/>
    </row>
    <row r="51" spans="1:5" ht="12.75">
      <c r="A51" s="316"/>
      <c r="B51" s="326" t="s">
        <v>208</v>
      </c>
      <c r="C51" s="565"/>
      <c r="D51" s="565"/>
      <c r="E51" s="323"/>
    </row>
    <row r="52" spans="1:5" ht="12.75">
      <c r="A52" s="316"/>
      <c r="B52" s="326" t="s">
        <v>366</v>
      </c>
      <c r="C52" s="565"/>
      <c r="D52" s="565"/>
      <c r="E52" s="323"/>
    </row>
    <row r="53" spans="1:5" ht="12.75">
      <c r="A53" s="316"/>
      <c r="B53" s="327" t="s">
        <v>491</v>
      </c>
      <c r="C53" s="565"/>
      <c r="D53" s="565"/>
      <c r="E53" s="323"/>
    </row>
    <row r="54" spans="1:5" ht="13.5" thickBot="1">
      <c r="A54" s="316"/>
      <c r="B54" s="328" t="s">
        <v>209</v>
      </c>
      <c r="C54" s="800"/>
      <c r="D54" s="800"/>
      <c r="E54" s="736"/>
    </row>
    <row r="55" spans="1:5" ht="13.5" thickBot="1">
      <c r="A55" s="316"/>
      <c r="B55" s="330" t="s">
        <v>362</v>
      </c>
      <c r="C55" s="805"/>
      <c r="D55" s="805"/>
      <c r="E55" s="736"/>
    </row>
    <row r="56" spans="1:5" ht="13.5" thickBot="1">
      <c r="A56" s="316"/>
      <c r="B56" s="333" t="s">
        <v>71</v>
      </c>
      <c r="C56" s="806"/>
      <c r="D56" s="806"/>
      <c r="E56" s="829"/>
    </row>
    <row r="57" spans="1:5" ht="13.5" thickBot="1">
      <c r="A57" s="316"/>
      <c r="B57" s="792" t="s">
        <v>505</v>
      </c>
      <c r="C57" s="794"/>
      <c r="D57" s="794"/>
      <c r="E57" s="736"/>
    </row>
    <row r="58" spans="1:5" ht="13.5" thickBot="1">
      <c r="A58" s="316"/>
      <c r="B58" s="335" t="s">
        <v>72</v>
      </c>
      <c r="C58" s="795"/>
      <c r="D58" s="795"/>
      <c r="E58" s="736"/>
    </row>
    <row r="59" spans="1:5" ht="12.75">
      <c r="A59" s="316"/>
      <c r="B59" s="784" t="s">
        <v>461</v>
      </c>
      <c r="C59" s="566"/>
      <c r="D59" s="566"/>
      <c r="E59" s="323"/>
    </row>
    <row r="60" spans="1:6" ht="13.5" thickBot="1">
      <c r="A60" s="316"/>
      <c r="B60" s="338" t="s">
        <v>498</v>
      </c>
      <c r="C60" s="800">
        <v>148133</v>
      </c>
      <c r="D60" s="800">
        <v>165962</v>
      </c>
      <c r="E60" s="736">
        <f>SUM(D60/C60)</f>
        <v>1.1203580566112885</v>
      </c>
      <c r="F60" s="828"/>
    </row>
    <row r="61" spans="1:5" ht="13.5" thickBot="1">
      <c r="A61" s="316"/>
      <c r="B61" s="339" t="s">
        <v>65</v>
      </c>
      <c r="C61" s="798">
        <f>SUM(C59:C60)</f>
        <v>148133</v>
      </c>
      <c r="D61" s="798">
        <f>SUM(D59:D60)</f>
        <v>165962</v>
      </c>
      <c r="E61" s="886">
        <f>SUM(D61/C61)</f>
        <v>1.1203580566112885</v>
      </c>
    </row>
    <row r="62" spans="1:5" ht="13.5" thickBot="1">
      <c r="A62" s="316"/>
      <c r="B62" s="251" t="s">
        <v>461</v>
      </c>
      <c r="C62" s="794"/>
      <c r="D62" s="811"/>
      <c r="E62" s="829"/>
    </row>
    <row r="63" spans="1:5" ht="13.5" thickBot="1">
      <c r="A63" s="316"/>
      <c r="B63" s="339" t="s">
        <v>67</v>
      </c>
      <c r="C63" s="798"/>
      <c r="D63" s="798"/>
      <c r="E63" s="829"/>
    </row>
    <row r="64" spans="1:5" ht="15.75" thickBot="1">
      <c r="A64" s="316"/>
      <c r="B64" s="341" t="s">
        <v>79</v>
      </c>
      <c r="C64" s="799">
        <f>SUM(C56+C58+C61+C63)</f>
        <v>148133</v>
      </c>
      <c r="D64" s="799">
        <f>SUM(D56+D58+D61+D63)</f>
        <v>165962</v>
      </c>
      <c r="E64" s="888">
        <f>SUM(D64/C64)</f>
        <v>1.1203580566112885</v>
      </c>
    </row>
    <row r="65" spans="1:6" ht="12.75">
      <c r="A65" s="316"/>
      <c r="B65" s="342" t="s">
        <v>340</v>
      </c>
      <c r="C65" s="565">
        <v>115500</v>
      </c>
      <c r="D65" s="565">
        <v>130388</v>
      </c>
      <c r="E65" s="323">
        <f>SUM(D65/C65)</f>
        <v>1.1289004329004328</v>
      </c>
      <c r="F65" s="828"/>
    </row>
    <row r="66" spans="1:6" ht="12.75">
      <c r="A66" s="316"/>
      <c r="B66" s="342" t="s">
        <v>341</v>
      </c>
      <c r="C66" s="565">
        <v>25335</v>
      </c>
      <c r="D66" s="565">
        <v>28096</v>
      </c>
      <c r="E66" s="323">
        <f>SUM(D66/C66)</f>
        <v>1.1089796723899743</v>
      </c>
      <c r="F66" s="828"/>
    </row>
    <row r="67" spans="1:6" ht="12.75">
      <c r="A67" s="316"/>
      <c r="B67" s="342" t="s">
        <v>342</v>
      </c>
      <c r="C67" s="565">
        <v>6282</v>
      </c>
      <c r="D67" s="565">
        <v>6462</v>
      </c>
      <c r="E67" s="323">
        <f>SUM(D67/C67)</f>
        <v>1.0286532951289398</v>
      </c>
      <c r="F67" s="828"/>
    </row>
    <row r="68" spans="1:5" ht="12.75">
      <c r="A68" s="316"/>
      <c r="B68" s="343" t="s">
        <v>344</v>
      </c>
      <c r="C68" s="565"/>
      <c r="D68" s="565"/>
      <c r="E68" s="323"/>
    </row>
    <row r="69" spans="1:5" ht="13.5" thickBot="1">
      <c r="A69" s="316"/>
      <c r="B69" s="344" t="s">
        <v>343</v>
      </c>
      <c r="C69" s="800"/>
      <c r="D69" s="800"/>
      <c r="E69" s="736"/>
    </row>
    <row r="70" spans="1:5" ht="13.5" thickBot="1">
      <c r="A70" s="316"/>
      <c r="B70" s="345" t="s">
        <v>64</v>
      </c>
      <c r="C70" s="805">
        <f>SUM(C65:C69)</f>
        <v>147117</v>
      </c>
      <c r="D70" s="805">
        <f>SUM(D65:D69)</f>
        <v>164946</v>
      </c>
      <c r="E70" s="888">
        <f>SUM(D70/C70)</f>
        <v>1.1211892575297213</v>
      </c>
    </row>
    <row r="71" spans="1:6" ht="12.75">
      <c r="A71" s="316"/>
      <c r="B71" s="342" t="s">
        <v>262</v>
      </c>
      <c r="C71" s="565">
        <v>1016</v>
      </c>
      <c r="D71" s="565">
        <v>1016</v>
      </c>
      <c r="E71" s="323">
        <f>SUM(D71/C71)</f>
        <v>1</v>
      </c>
      <c r="F71" s="828"/>
    </row>
    <row r="72" spans="1:5" ht="12.75">
      <c r="A72" s="316"/>
      <c r="B72" s="342" t="s">
        <v>263</v>
      </c>
      <c r="C72" s="565"/>
      <c r="D72" s="565"/>
      <c r="E72" s="323"/>
    </row>
    <row r="73" spans="1:5" ht="13.5" thickBot="1">
      <c r="A73" s="316"/>
      <c r="B73" s="344" t="s">
        <v>470</v>
      </c>
      <c r="C73" s="800"/>
      <c r="D73" s="800"/>
      <c r="E73" s="736"/>
    </row>
    <row r="74" spans="1:5" ht="13.5" thickBot="1">
      <c r="A74" s="316"/>
      <c r="B74" s="346" t="s">
        <v>70</v>
      </c>
      <c r="C74" s="805">
        <f>SUM(C71:C73)</f>
        <v>1016</v>
      </c>
      <c r="D74" s="805">
        <f>SUM(D71:D73)</f>
        <v>1016</v>
      </c>
      <c r="E74" s="888">
        <f>SUM(D74/C74)</f>
        <v>1</v>
      </c>
    </row>
    <row r="75" spans="1:5" ht="15.75" thickBot="1">
      <c r="A75" s="313"/>
      <c r="B75" s="347" t="s">
        <v>116</v>
      </c>
      <c r="C75" s="799">
        <f>SUM(C70+C74)</f>
        <v>148133</v>
      </c>
      <c r="D75" s="799">
        <f>SUM(D70+D74)</f>
        <v>165962</v>
      </c>
      <c r="E75" s="888">
        <f>SUM(D75/C75)</f>
        <v>1.1203580566112885</v>
      </c>
    </row>
    <row r="76" spans="1:5" ht="15">
      <c r="A76" s="227">
        <v>2310</v>
      </c>
      <c r="B76" s="348" t="s">
        <v>347</v>
      </c>
      <c r="C76" s="565"/>
      <c r="D76" s="565"/>
      <c r="E76" s="323"/>
    </row>
    <row r="77" spans="1:5" ht="12" customHeight="1">
      <c r="A77" s="316"/>
      <c r="B77" s="318" t="s">
        <v>200</v>
      </c>
      <c r="C77" s="593"/>
      <c r="D77" s="593"/>
      <c r="E77" s="323"/>
    </row>
    <row r="78" spans="1:5" ht="13.5" thickBot="1">
      <c r="A78" s="316"/>
      <c r="B78" s="319" t="s">
        <v>201</v>
      </c>
      <c r="C78" s="802"/>
      <c r="D78" s="802"/>
      <c r="E78" s="736"/>
    </row>
    <row r="79" spans="1:5" ht="13.5" thickBot="1">
      <c r="A79" s="316"/>
      <c r="B79" s="320" t="s">
        <v>202</v>
      </c>
      <c r="C79" s="803"/>
      <c r="D79" s="803"/>
      <c r="E79" s="736"/>
    </row>
    <row r="80" spans="1:5" ht="12.75">
      <c r="A80" s="316"/>
      <c r="B80" s="318" t="s">
        <v>203</v>
      </c>
      <c r="C80" s="565"/>
      <c r="D80" s="565"/>
      <c r="E80" s="323"/>
    </row>
    <row r="81" spans="1:5" ht="12.75">
      <c r="A81" s="316"/>
      <c r="B81" s="324" t="s">
        <v>204</v>
      </c>
      <c r="C81" s="804"/>
      <c r="D81" s="804"/>
      <c r="E81" s="323"/>
    </row>
    <row r="82" spans="1:5" ht="12.75">
      <c r="A82" s="316"/>
      <c r="B82" s="324" t="s">
        <v>205</v>
      </c>
      <c r="C82" s="804"/>
      <c r="D82" s="804"/>
      <c r="E82" s="323"/>
    </row>
    <row r="83" spans="1:5" ht="12.75">
      <c r="A83" s="316"/>
      <c r="B83" s="326" t="s">
        <v>206</v>
      </c>
      <c r="C83" s="565"/>
      <c r="D83" s="565"/>
      <c r="E83" s="323"/>
    </row>
    <row r="84" spans="1:5" ht="12.75">
      <c r="A84" s="316"/>
      <c r="B84" s="326" t="s">
        <v>207</v>
      </c>
      <c r="C84" s="565"/>
      <c r="D84" s="565"/>
      <c r="E84" s="323"/>
    </row>
    <row r="85" spans="1:5" ht="12.75">
      <c r="A85" s="316"/>
      <c r="B85" s="326" t="s">
        <v>208</v>
      </c>
      <c r="C85" s="565"/>
      <c r="D85" s="565"/>
      <c r="E85" s="323"/>
    </row>
    <row r="86" spans="1:5" ht="12.75">
      <c r="A86" s="316"/>
      <c r="B86" s="327" t="s">
        <v>491</v>
      </c>
      <c r="C86" s="565"/>
      <c r="D86" s="565"/>
      <c r="E86" s="323"/>
    </row>
    <row r="87" spans="1:5" ht="13.5" thickBot="1">
      <c r="A87" s="316"/>
      <c r="B87" s="328" t="s">
        <v>209</v>
      </c>
      <c r="C87" s="800"/>
      <c r="D87" s="800"/>
      <c r="E87" s="736"/>
    </row>
    <row r="88" spans="1:5" ht="13.5" thickBot="1">
      <c r="A88" s="316"/>
      <c r="B88" s="330" t="s">
        <v>362</v>
      </c>
      <c r="C88" s="805"/>
      <c r="D88" s="805"/>
      <c r="E88" s="829"/>
    </row>
    <row r="89" spans="1:5" ht="13.5" thickBot="1">
      <c r="A89" s="316"/>
      <c r="B89" s="333" t="s">
        <v>71</v>
      </c>
      <c r="C89" s="807"/>
      <c r="D89" s="807"/>
      <c r="E89" s="829"/>
    </row>
    <row r="90" spans="1:5" ht="13.5" thickBot="1">
      <c r="A90" s="316"/>
      <c r="B90" s="792" t="s">
        <v>505</v>
      </c>
      <c r="C90" s="794"/>
      <c r="D90" s="794"/>
      <c r="E90" s="829"/>
    </row>
    <row r="91" spans="1:5" ht="13.5" thickBot="1">
      <c r="A91" s="316"/>
      <c r="B91" s="335" t="s">
        <v>72</v>
      </c>
      <c r="C91" s="795"/>
      <c r="D91" s="795"/>
      <c r="E91" s="829"/>
    </row>
    <row r="92" spans="1:5" ht="12.75">
      <c r="A92" s="316"/>
      <c r="B92" s="784" t="s">
        <v>461</v>
      </c>
      <c r="C92" s="566"/>
      <c r="D92" s="566"/>
      <c r="E92" s="323"/>
    </row>
    <row r="93" spans="1:6" ht="13.5" thickBot="1">
      <c r="A93" s="316"/>
      <c r="B93" s="338" t="s">
        <v>498</v>
      </c>
      <c r="C93" s="800">
        <v>75651</v>
      </c>
      <c r="D93" s="800">
        <v>79655</v>
      </c>
      <c r="E93" s="736">
        <f>SUM(D93/C93)</f>
        <v>1.0529272580666482</v>
      </c>
      <c r="F93" s="828"/>
    </row>
    <row r="94" spans="1:5" ht="13.5" thickBot="1">
      <c r="A94" s="316"/>
      <c r="B94" s="339" t="s">
        <v>65</v>
      </c>
      <c r="C94" s="798">
        <f>SUM(C92:C93)</f>
        <v>75651</v>
      </c>
      <c r="D94" s="798">
        <f>SUM(D92:D93)</f>
        <v>79655</v>
      </c>
      <c r="E94" s="886">
        <f>SUM(D94/C94)</f>
        <v>1.0529272580666482</v>
      </c>
    </row>
    <row r="95" spans="1:5" ht="13.5" thickBot="1">
      <c r="A95" s="316"/>
      <c r="B95" s="251" t="s">
        <v>461</v>
      </c>
      <c r="C95" s="794"/>
      <c r="D95" s="794"/>
      <c r="E95" s="829"/>
    </row>
    <row r="96" spans="1:5" ht="13.5" thickBot="1">
      <c r="A96" s="316"/>
      <c r="B96" s="339" t="s">
        <v>67</v>
      </c>
      <c r="C96" s="798"/>
      <c r="D96" s="798"/>
      <c r="E96" s="829"/>
    </row>
    <row r="97" spans="1:5" ht="15.75" thickBot="1">
      <c r="A97" s="316"/>
      <c r="B97" s="341" t="s">
        <v>79</v>
      </c>
      <c r="C97" s="799">
        <f>SUM(C89+C91+C94+C96)</f>
        <v>75651</v>
      </c>
      <c r="D97" s="799">
        <f>SUM(D89+D91+D94+D96)</f>
        <v>79655</v>
      </c>
      <c r="E97" s="888">
        <f>SUM(D97/C97)</f>
        <v>1.0529272580666482</v>
      </c>
    </row>
    <row r="98" spans="1:6" ht="12.75">
      <c r="A98" s="316"/>
      <c r="B98" s="342" t="s">
        <v>340</v>
      </c>
      <c r="C98" s="565">
        <v>59683</v>
      </c>
      <c r="D98" s="565">
        <v>62416</v>
      </c>
      <c r="E98" s="323">
        <f>SUM(D98/C98)</f>
        <v>1.0457919340515724</v>
      </c>
      <c r="F98" s="828"/>
    </row>
    <row r="99" spans="1:6" ht="12.75">
      <c r="A99" s="316"/>
      <c r="B99" s="342" t="s">
        <v>341</v>
      </c>
      <c r="C99" s="565">
        <v>12114</v>
      </c>
      <c r="D99" s="565">
        <v>12470</v>
      </c>
      <c r="E99" s="323">
        <f>SUM(D99/C99)</f>
        <v>1.0293874855539045</v>
      </c>
      <c r="F99" s="828"/>
    </row>
    <row r="100" spans="1:6" ht="12.75">
      <c r="A100" s="316"/>
      <c r="B100" s="342" t="s">
        <v>342</v>
      </c>
      <c r="C100" s="565">
        <v>2679</v>
      </c>
      <c r="D100" s="565">
        <v>3372</v>
      </c>
      <c r="E100" s="323">
        <f>SUM(D100/C100)</f>
        <v>1.2586786114221724</v>
      </c>
      <c r="F100" s="828"/>
    </row>
    <row r="101" spans="1:5" ht="12.75">
      <c r="A101" s="316"/>
      <c r="B101" s="343" t="s">
        <v>344</v>
      </c>
      <c r="C101" s="565"/>
      <c r="D101" s="565"/>
      <c r="E101" s="323"/>
    </row>
    <row r="102" spans="1:5" ht="13.5" thickBot="1">
      <c r="A102" s="316"/>
      <c r="B102" s="344" t="s">
        <v>343</v>
      </c>
      <c r="C102" s="800"/>
      <c r="D102" s="800"/>
      <c r="E102" s="736"/>
    </row>
    <row r="103" spans="1:5" ht="13.5" thickBot="1">
      <c r="A103" s="316"/>
      <c r="B103" s="345" t="s">
        <v>64</v>
      </c>
      <c r="C103" s="805">
        <f>SUM(C98:C102)</f>
        <v>74476</v>
      </c>
      <c r="D103" s="805">
        <f>SUM(D98:D102)</f>
        <v>78258</v>
      </c>
      <c r="E103" s="886">
        <f>SUM(D103/C103)</f>
        <v>1.0507814597991298</v>
      </c>
    </row>
    <row r="104" spans="1:6" ht="12.75">
      <c r="A104" s="316"/>
      <c r="B104" s="342" t="s">
        <v>262</v>
      </c>
      <c r="C104" s="817">
        <v>1175</v>
      </c>
      <c r="D104" s="565">
        <v>1397</v>
      </c>
      <c r="E104" s="323">
        <f>SUM(D104/C104)</f>
        <v>1.1889361702127659</v>
      </c>
      <c r="F104" s="828"/>
    </row>
    <row r="105" spans="1:5" ht="12.75">
      <c r="A105" s="316"/>
      <c r="B105" s="342" t="s">
        <v>263</v>
      </c>
      <c r="C105" s="565"/>
      <c r="D105" s="565"/>
      <c r="E105" s="323"/>
    </row>
    <row r="106" spans="1:5" ht="13.5" thickBot="1">
      <c r="A106" s="316"/>
      <c r="B106" s="344" t="s">
        <v>470</v>
      </c>
      <c r="C106" s="800"/>
      <c r="D106" s="800"/>
      <c r="E106" s="736"/>
    </row>
    <row r="107" spans="1:5" ht="13.5" thickBot="1">
      <c r="A107" s="316"/>
      <c r="B107" s="346" t="s">
        <v>70</v>
      </c>
      <c r="C107" s="805">
        <f>SUM(C104:C106)</f>
        <v>1175</v>
      </c>
      <c r="D107" s="805">
        <f>SUM(D104:D106)</f>
        <v>1397</v>
      </c>
      <c r="E107" s="886">
        <f>SUM(D107/C107)</f>
        <v>1.1889361702127659</v>
      </c>
    </row>
    <row r="108" spans="1:5" ht="15.75" thickBot="1">
      <c r="A108" s="313"/>
      <c r="B108" s="347" t="s">
        <v>116</v>
      </c>
      <c r="C108" s="799">
        <f>SUM(C103+C107)</f>
        <v>75651</v>
      </c>
      <c r="D108" s="799">
        <f>SUM(D103+D107)</f>
        <v>79655</v>
      </c>
      <c r="E108" s="888">
        <f>SUM(D108/C108)</f>
        <v>1.0529272580666482</v>
      </c>
    </row>
    <row r="109" spans="1:5" ht="15">
      <c r="A109" s="228">
        <v>2315</v>
      </c>
      <c r="B109" s="231" t="s">
        <v>213</v>
      </c>
      <c r="C109" s="565"/>
      <c r="D109" s="565"/>
      <c r="E109" s="323"/>
    </row>
    <row r="110" spans="1:5" ht="12" customHeight="1">
      <c r="A110" s="316"/>
      <c r="B110" s="318" t="s">
        <v>200</v>
      </c>
      <c r="C110" s="593"/>
      <c r="D110" s="593"/>
      <c r="E110" s="323"/>
    </row>
    <row r="111" spans="1:5" ht="13.5" thickBot="1">
      <c r="A111" s="316"/>
      <c r="B111" s="319" t="s">
        <v>201</v>
      </c>
      <c r="C111" s="802"/>
      <c r="D111" s="802"/>
      <c r="E111" s="736"/>
    </row>
    <row r="112" spans="1:5" ht="13.5" thickBot="1">
      <c r="A112" s="316"/>
      <c r="B112" s="320" t="s">
        <v>202</v>
      </c>
      <c r="C112" s="803"/>
      <c r="D112" s="803"/>
      <c r="E112" s="736"/>
    </row>
    <row r="113" spans="1:5" ht="12.75">
      <c r="A113" s="316"/>
      <c r="B113" s="318" t="s">
        <v>203</v>
      </c>
      <c r="C113" s="565"/>
      <c r="D113" s="565"/>
      <c r="E113" s="323"/>
    </row>
    <row r="114" spans="1:5" ht="12.75">
      <c r="A114" s="316"/>
      <c r="B114" s="324" t="s">
        <v>204</v>
      </c>
      <c r="C114" s="804"/>
      <c r="D114" s="804"/>
      <c r="E114" s="323"/>
    </row>
    <row r="115" spans="1:5" ht="12.75">
      <c r="A115" s="316"/>
      <c r="B115" s="324" t="s">
        <v>205</v>
      </c>
      <c r="C115" s="804"/>
      <c r="D115" s="804"/>
      <c r="E115" s="323"/>
    </row>
    <row r="116" spans="1:5" ht="12.75">
      <c r="A116" s="316"/>
      <c r="B116" s="326" t="s">
        <v>206</v>
      </c>
      <c r="C116" s="565"/>
      <c r="D116" s="565"/>
      <c r="E116" s="323"/>
    </row>
    <row r="117" spans="1:5" ht="12.75">
      <c r="A117" s="316"/>
      <c r="B117" s="326" t="s">
        <v>207</v>
      </c>
      <c r="C117" s="565"/>
      <c r="D117" s="565"/>
      <c r="E117" s="323"/>
    </row>
    <row r="118" spans="1:5" ht="12.75">
      <c r="A118" s="316"/>
      <c r="B118" s="326" t="s">
        <v>208</v>
      </c>
      <c r="C118" s="565"/>
      <c r="D118" s="565"/>
      <c r="E118" s="323"/>
    </row>
    <row r="119" spans="1:5" ht="12.75">
      <c r="A119" s="316"/>
      <c r="B119" s="326" t="s">
        <v>366</v>
      </c>
      <c r="C119" s="565"/>
      <c r="D119" s="565"/>
      <c r="E119" s="323"/>
    </row>
    <row r="120" spans="1:5" ht="12.75">
      <c r="A120" s="316"/>
      <c r="B120" s="327" t="s">
        <v>491</v>
      </c>
      <c r="C120" s="565"/>
      <c r="D120" s="565"/>
      <c r="E120" s="323"/>
    </row>
    <row r="121" spans="1:5" ht="13.5" thickBot="1">
      <c r="A121" s="316"/>
      <c r="B121" s="328" t="s">
        <v>209</v>
      </c>
      <c r="C121" s="800"/>
      <c r="D121" s="800"/>
      <c r="E121" s="736"/>
    </row>
    <row r="122" spans="1:5" ht="13.5" thickBot="1">
      <c r="A122" s="316"/>
      <c r="B122" s="330" t="s">
        <v>362</v>
      </c>
      <c r="C122" s="805"/>
      <c r="D122" s="805"/>
      <c r="E122" s="829"/>
    </row>
    <row r="123" spans="1:5" ht="13.5" thickBot="1">
      <c r="A123" s="316"/>
      <c r="B123" s="333" t="s">
        <v>71</v>
      </c>
      <c r="C123" s="806"/>
      <c r="D123" s="806"/>
      <c r="E123" s="829"/>
    </row>
    <row r="124" spans="1:5" ht="13.5" thickBot="1">
      <c r="A124" s="316"/>
      <c r="B124" s="792" t="s">
        <v>505</v>
      </c>
      <c r="C124" s="794"/>
      <c r="D124" s="794"/>
      <c r="E124" s="829"/>
    </row>
    <row r="125" spans="1:5" ht="13.5" thickBot="1">
      <c r="A125" s="316"/>
      <c r="B125" s="335" t="s">
        <v>72</v>
      </c>
      <c r="C125" s="795"/>
      <c r="D125" s="795"/>
      <c r="E125" s="829"/>
    </row>
    <row r="126" spans="1:5" ht="12.75">
      <c r="A126" s="316"/>
      <c r="B126" s="784" t="s">
        <v>461</v>
      </c>
      <c r="C126" s="566"/>
      <c r="D126" s="566"/>
      <c r="E126" s="323"/>
    </row>
    <row r="127" spans="1:6" ht="13.5" thickBot="1">
      <c r="A127" s="316"/>
      <c r="B127" s="338" t="s">
        <v>498</v>
      </c>
      <c r="C127" s="800">
        <v>259553</v>
      </c>
      <c r="D127" s="800">
        <v>281239</v>
      </c>
      <c r="E127" s="736">
        <f>SUM(D127/C127)</f>
        <v>1.0835513363359315</v>
      </c>
      <c r="F127" s="828"/>
    </row>
    <row r="128" spans="1:5" ht="13.5" thickBot="1">
      <c r="A128" s="316"/>
      <c r="B128" s="339" t="s">
        <v>65</v>
      </c>
      <c r="C128" s="798">
        <f>SUM(C126:C127)</f>
        <v>259553</v>
      </c>
      <c r="D128" s="798">
        <f>SUM(D126:D127)</f>
        <v>281239</v>
      </c>
      <c r="E128" s="886">
        <f>SUM(D128/C128)</f>
        <v>1.0835513363359315</v>
      </c>
    </row>
    <row r="129" spans="1:5" ht="13.5" thickBot="1">
      <c r="A129" s="316"/>
      <c r="B129" s="251" t="s">
        <v>461</v>
      </c>
      <c r="C129" s="794"/>
      <c r="D129" s="794"/>
      <c r="E129" s="829"/>
    </row>
    <row r="130" spans="1:5" ht="13.5" thickBot="1">
      <c r="A130" s="316"/>
      <c r="B130" s="339" t="s">
        <v>67</v>
      </c>
      <c r="C130" s="798"/>
      <c r="D130" s="798"/>
      <c r="E130" s="736"/>
    </row>
    <row r="131" spans="1:5" ht="15.75" thickBot="1">
      <c r="A131" s="316"/>
      <c r="B131" s="341" t="s">
        <v>79</v>
      </c>
      <c r="C131" s="799">
        <f>SUM(C123+C125+C128+C130)</f>
        <v>259553</v>
      </c>
      <c r="D131" s="799">
        <f>SUM(D123+D125+D128+D130)</f>
        <v>281239</v>
      </c>
      <c r="E131" s="886">
        <f>SUM(D131/C131)</f>
        <v>1.0835513363359315</v>
      </c>
    </row>
    <row r="132" spans="1:6" ht="12.75">
      <c r="A132" s="316"/>
      <c r="B132" s="342" t="s">
        <v>340</v>
      </c>
      <c r="C132" s="565">
        <v>201683</v>
      </c>
      <c r="D132" s="565">
        <v>220126</v>
      </c>
      <c r="E132" s="323">
        <f>SUM(D132/C132)</f>
        <v>1.0914454862333465</v>
      </c>
      <c r="F132" s="828"/>
    </row>
    <row r="133" spans="1:6" ht="12.75">
      <c r="A133" s="316"/>
      <c r="B133" s="342" t="s">
        <v>341</v>
      </c>
      <c r="C133" s="565">
        <v>44670</v>
      </c>
      <c r="D133" s="565">
        <v>47913</v>
      </c>
      <c r="E133" s="323">
        <f>SUM(D133/C133)</f>
        <v>1.0725990597716588</v>
      </c>
      <c r="F133" s="828"/>
    </row>
    <row r="134" spans="1:6" ht="12.75">
      <c r="A134" s="316"/>
      <c r="B134" s="342" t="s">
        <v>342</v>
      </c>
      <c r="C134" s="565">
        <v>9637</v>
      </c>
      <c r="D134" s="565">
        <v>9637</v>
      </c>
      <c r="E134" s="323">
        <f>SUM(D134/C134)</f>
        <v>1</v>
      </c>
      <c r="F134" s="828"/>
    </row>
    <row r="135" spans="1:5" ht="12.75">
      <c r="A135" s="316"/>
      <c r="B135" s="343" t="s">
        <v>344</v>
      </c>
      <c r="C135" s="565"/>
      <c r="D135" s="565"/>
      <c r="E135" s="323"/>
    </row>
    <row r="136" spans="1:5" ht="13.5" thickBot="1">
      <c r="A136" s="316"/>
      <c r="B136" s="344" t="s">
        <v>343</v>
      </c>
      <c r="C136" s="800"/>
      <c r="D136" s="800"/>
      <c r="E136" s="736"/>
    </row>
    <row r="137" spans="1:5" ht="13.5" thickBot="1">
      <c r="A137" s="316"/>
      <c r="B137" s="345" t="s">
        <v>64</v>
      </c>
      <c r="C137" s="801">
        <f>SUM(C132:C136)</f>
        <v>255990</v>
      </c>
      <c r="D137" s="801">
        <f>SUM(D132:D136)</f>
        <v>277676</v>
      </c>
      <c r="E137" s="888">
        <f>SUM(D137/C137)</f>
        <v>1.0847142466502597</v>
      </c>
    </row>
    <row r="138" spans="1:6" ht="12.75">
      <c r="A138" s="316"/>
      <c r="B138" s="342" t="s">
        <v>262</v>
      </c>
      <c r="C138" s="565">
        <v>3563</v>
      </c>
      <c r="D138" s="565">
        <v>3563</v>
      </c>
      <c r="E138" s="323">
        <f>SUM(D138/C138)</f>
        <v>1</v>
      </c>
      <c r="F138" s="828"/>
    </row>
    <row r="139" spans="1:5" ht="12.75">
      <c r="A139" s="316"/>
      <c r="B139" s="342" t="s">
        <v>263</v>
      </c>
      <c r="C139" s="565"/>
      <c r="D139" s="565"/>
      <c r="E139" s="323"/>
    </row>
    <row r="140" spans="1:5" ht="13.5" thickBot="1">
      <c r="A140" s="316"/>
      <c r="B140" s="344" t="s">
        <v>470</v>
      </c>
      <c r="C140" s="800"/>
      <c r="D140" s="800"/>
      <c r="E140" s="736"/>
    </row>
    <row r="141" spans="1:5" ht="13.5" thickBot="1">
      <c r="A141" s="316"/>
      <c r="B141" s="346" t="s">
        <v>70</v>
      </c>
      <c r="C141" s="801">
        <f>SUM(C138:C140)</f>
        <v>3563</v>
      </c>
      <c r="D141" s="801">
        <f>SUM(D138:D140)</f>
        <v>3563</v>
      </c>
      <c r="E141" s="888">
        <f>SUM(D141/C141)</f>
        <v>1</v>
      </c>
    </row>
    <row r="142" spans="1:5" ht="15.75" thickBot="1">
      <c r="A142" s="313"/>
      <c r="B142" s="347" t="s">
        <v>116</v>
      </c>
      <c r="C142" s="799">
        <f>SUM(C137+C141)</f>
        <v>259553</v>
      </c>
      <c r="D142" s="799">
        <f>SUM(D137+D141)</f>
        <v>281239</v>
      </c>
      <c r="E142" s="888">
        <f>SUM(D142/C142)</f>
        <v>1.0835513363359315</v>
      </c>
    </row>
    <row r="143" spans="1:5" ht="15">
      <c r="A143" s="228">
        <v>2325</v>
      </c>
      <c r="B143" s="349" t="s">
        <v>348</v>
      </c>
      <c r="C143" s="565"/>
      <c r="D143" s="565"/>
      <c r="E143" s="323"/>
    </row>
    <row r="144" spans="1:5" ht="12" customHeight="1">
      <c r="A144" s="316"/>
      <c r="B144" s="318" t="s">
        <v>200</v>
      </c>
      <c r="C144" s="593"/>
      <c r="D144" s="593"/>
      <c r="E144" s="323"/>
    </row>
    <row r="145" spans="1:5" ht="13.5" thickBot="1">
      <c r="A145" s="316"/>
      <c r="B145" s="319" t="s">
        <v>201</v>
      </c>
      <c r="C145" s="802"/>
      <c r="D145" s="802"/>
      <c r="E145" s="736"/>
    </row>
    <row r="146" spans="1:5" ht="13.5" thickBot="1">
      <c r="A146" s="316"/>
      <c r="B146" s="320" t="s">
        <v>202</v>
      </c>
      <c r="C146" s="803"/>
      <c r="D146" s="803"/>
      <c r="E146" s="829"/>
    </row>
    <row r="147" spans="1:5" ht="12.75">
      <c r="A147" s="316"/>
      <c r="B147" s="318" t="s">
        <v>203</v>
      </c>
      <c r="C147" s="565"/>
      <c r="D147" s="565"/>
      <c r="E147" s="323"/>
    </row>
    <row r="148" spans="1:5" ht="12.75">
      <c r="A148" s="316"/>
      <c r="B148" s="324" t="s">
        <v>204</v>
      </c>
      <c r="C148" s="804"/>
      <c r="D148" s="804"/>
      <c r="E148" s="323"/>
    </row>
    <row r="149" spans="1:5" ht="12.75">
      <c r="A149" s="316"/>
      <c r="B149" s="324" t="s">
        <v>205</v>
      </c>
      <c r="C149" s="804"/>
      <c r="D149" s="804"/>
      <c r="E149" s="323"/>
    </row>
    <row r="150" spans="1:5" ht="12.75">
      <c r="A150" s="316"/>
      <c r="B150" s="326" t="s">
        <v>206</v>
      </c>
      <c r="C150" s="565"/>
      <c r="D150" s="565"/>
      <c r="E150" s="323"/>
    </row>
    <row r="151" spans="1:5" ht="12.75">
      <c r="A151" s="316"/>
      <c r="B151" s="326" t="s">
        <v>207</v>
      </c>
      <c r="C151" s="565"/>
      <c r="D151" s="565"/>
      <c r="E151" s="323"/>
    </row>
    <row r="152" spans="1:5" ht="12.75">
      <c r="A152" s="316"/>
      <c r="B152" s="326" t="s">
        <v>208</v>
      </c>
      <c r="C152" s="565"/>
      <c r="D152" s="565"/>
      <c r="E152" s="323"/>
    </row>
    <row r="153" spans="1:5" ht="12.75">
      <c r="A153" s="316"/>
      <c r="B153" s="327" t="s">
        <v>491</v>
      </c>
      <c r="C153" s="565"/>
      <c r="D153" s="565"/>
      <c r="E153" s="323"/>
    </row>
    <row r="154" spans="1:5" ht="13.5" thickBot="1">
      <c r="A154" s="316"/>
      <c r="B154" s="328" t="s">
        <v>209</v>
      </c>
      <c r="C154" s="800"/>
      <c r="D154" s="800"/>
      <c r="E154" s="736"/>
    </row>
    <row r="155" spans="1:5" ht="13.5" thickBot="1">
      <c r="A155" s="316"/>
      <c r="B155" s="330" t="s">
        <v>362</v>
      </c>
      <c r="C155" s="805"/>
      <c r="D155" s="805"/>
      <c r="E155" s="829"/>
    </row>
    <row r="156" spans="1:5" ht="13.5" thickBot="1">
      <c r="A156" s="316"/>
      <c r="B156" s="333" t="s">
        <v>71</v>
      </c>
      <c r="C156" s="806"/>
      <c r="D156" s="806"/>
      <c r="E156" s="736"/>
    </row>
    <row r="157" spans="1:5" ht="13.5" thickBot="1">
      <c r="A157" s="316"/>
      <c r="B157" s="792" t="s">
        <v>505</v>
      </c>
      <c r="C157" s="794"/>
      <c r="D157" s="794"/>
      <c r="E157" s="736"/>
    </row>
    <row r="158" spans="1:5" ht="13.5" thickBot="1">
      <c r="A158" s="316"/>
      <c r="B158" s="335" t="s">
        <v>72</v>
      </c>
      <c r="C158" s="795"/>
      <c r="D158" s="795"/>
      <c r="E158" s="736"/>
    </row>
    <row r="159" spans="1:5" ht="12.75">
      <c r="A159" s="316"/>
      <c r="B159" s="784" t="s">
        <v>461</v>
      </c>
      <c r="C159" s="566"/>
      <c r="D159" s="566"/>
      <c r="E159" s="323"/>
    </row>
    <row r="160" spans="1:6" ht="13.5" thickBot="1">
      <c r="A160" s="316"/>
      <c r="B160" s="338" t="s">
        <v>498</v>
      </c>
      <c r="C160" s="800">
        <v>132015</v>
      </c>
      <c r="D160" s="800">
        <v>159962</v>
      </c>
      <c r="E160" s="736">
        <f>SUM(D160/C160)</f>
        <v>1.2116956406468962</v>
      </c>
      <c r="F160" s="828"/>
    </row>
    <row r="161" spans="1:5" ht="13.5" thickBot="1">
      <c r="A161" s="316"/>
      <c r="B161" s="339" t="s">
        <v>65</v>
      </c>
      <c r="C161" s="798">
        <f>SUM(C159:C160)</f>
        <v>132015</v>
      </c>
      <c r="D161" s="798">
        <f>SUM(D159:D160)</f>
        <v>159962</v>
      </c>
      <c r="E161" s="886">
        <f>SUM(D161/C161)</f>
        <v>1.2116956406468962</v>
      </c>
    </row>
    <row r="162" spans="1:5" ht="13.5" thickBot="1">
      <c r="A162" s="316"/>
      <c r="B162" s="251" t="s">
        <v>461</v>
      </c>
      <c r="C162" s="794"/>
      <c r="D162" s="794"/>
      <c r="E162" s="829"/>
    </row>
    <row r="163" spans="1:5" ht="13.5" thickBot="1">
      <c r="A163" s="316"/>
      <c r="B163" s="339" t="s">
        <v>67</v>
      </c>
      <c r="C163" s="798"/>
      <c r="D163" s="798"/>
      <c r="E163" s="829"/>
    </row>
    <row r="164" spans="1:5" ht="15.75" thickBot="1">
      <c r="A164" s="316"/>
      <c r="B164" s="341" t="s">
        <v>79</v>
      </c>
      <c r="C164" s="799">
        <f>SUM(C156+C158+C161+C163)</f>
        <v>132015</v>
      </c>
      <c r="D164" s="799">
        <f>SUM(D156+D158+D161+D163)</f>
        <v>159962</v>
      </c>
      <c r="E164" s="888">
        <f>SUM(D164/C164)</f>
        <v>1.2116956406468962</v>
      </c>
    </row>
    <row r="165" spans="1:6" ht="12.75">
      <c r="A165" s="316"/>
      <c r="B165" s="342" t="s">
        <v>340</v>
      </c>
      <c r="C165" s="565">
        <v>103948</v>
      </c>
      <c r="D165" s="565">
        <v>126167</v>
      </c>
      <c r="E165" s="323">
        <f>SUM(D165/C165)</f>
        <v>1.213751106322392</v>
      </c>
      <c r="F165" s="828"/>
    </row>
    <row r="166" spans="1:6" ht="12.75">
      <c r="A166" s="316"/>
      <c r="B166" s="342" t="s">
        <v>341</v>
      </c>
      <c r="C166" s="565">
        <v>23065</v>
      </c>
      <c r="D166" s="565">
        <v>27280</v>
      </c>
      <c r="E166" s="323">
        <f>SUM(D166/C166)</f>
        <v>1.1827444179492739</v>
      </c>
      <c r="F166" s="828"/>
    </row>
    <row r="167" spans="1:6" ht="12.75">
      <c r="A167" s="316"/>
      <c r="B167" s="342" t="s">
        <v>342</v>
      </c>
      <c r="C167" s="565">
        <v>3732</v>
      </c>
      <c r="D167" s="565">
        <v>4991</v>
      </c>
      <c r="E167" s="323">
        <f>SUM(D167/C167)</f>
        <v>1.337352625937835</v>
      </c>
      <c r="F167" s="828"/>
    </row>
    <row r="168" spans="1:5" ht="12.75">
      <c r="A168" s="316"/>
      <c r="B168" s="343" t="s">
        <v>344</v>
      </c>
      <c r="C168" s="565"/>
      <c r="D168" s="565"/>
      <c r="E168" s="323"/>
    </row>
    <row r="169" spans="1:5" ht="13.5" thickBot="1">
      <c r="A169" s="316"/>
      <c r="B169" s="344" t="s">
        <v>343</v>
      </c>
      <c r="C169" s="800"/>
      <c r="D169" s="800"/>
      <c r="E169" s="736"/>
    </row>
    <row r="170" spans="1:5" ht="13.5" thickBot="1">
      <c r="A170" s="316"/>
      <c r="B170" s="345" t="s">
        <v>64</v>
      </c>
      <c r="C170" s="805">
        <f>SUM(C165:C169)</f>
        <v>130745</v>
      </c>
      <c r="D170" s="805">
        <f>SUM(D165:D169)</f>
        <v>158438</v>
      </c>
      <c r="E170" s="886">
        <f>SUM(D170/C170)</f>
        <v>1.2118092470075337</v>
      </c>
    </row>
    <row r="171" spans="1:6" ht="12.75">
      <c r="A171" s="316"/>
      <c r="B171" s="342" t="s">
        <v>262</v>
      </c>
      <c r="C171" s="565">
        <v>1270</v>
      </c>
      <c r="D171" s="565">
        <v>1524</v>
      </c>
      <c r="E171" s="323">
        <f>SUM(D171/C171)</f>
        <v>1.2</v>
      </c>
      <c r="F171" s="828"/>
    </row>
    <row r="172" spans="1:5" ht="12.75">
      <c r="A172" s="316"/>
      <c r="B172" s="342" t="s">
        <v>263</v>
      </c>
      <c r="C172" s="565"/>
      <c r="D172" s="565"/>
      <c r="E172" s="323"/>
    </row>
    <row r="173" spans="1:5" ht="13.5" thickBot="1">
      <c r="A173" s="316"/>
      <c r="B173" s="344" t="s">
        <v>470</v>
      </c>
      <c r="C173" s="800"/>
      <c r="D173" s="800"/>
      <c r="E173" s="736"/>
    </row>
    <row r="174" spans="1:5" ht="13.5" thickBot="1">
      <c r="A174" s="316"/>
      <c r="B174" s="346" t="s">
        <v>70</v>
      </c>
      <c r="C174" s="805">
        <f>SUM(C171:C173)</f>
        <v>1270</v>
      </c>
      <c r="D174" s="805">
        <f>SUM(D171:D173)</f>
        <v>1524</v>
      </c>
      <c r="E174" s="886">
        <f>SUM(D174/C174)</f>
        <v>1.2</v>
      </c>
    </row>
    <row r="175" spans="1:5" ht="15.75" thickBot="1">
      <c r="A175" s="313"/>
      <c r="B175" s="347" t="s">
        <v>116</v>
      </c>
      <c r="C175" s="799">
        <f>SUM(C170+C174)</f>
        <v>132015</v>
      </c>
      <c r="D175" s="799">
        <f>SUM(D170+D174)</f>
        <v>159962</v>
      </c>
      <c r="E175" s="888">
        <f>SUM(D175/C175)</f>
        <v>1.2116956406468962</v>
      </c>
    </row>
    <row r="176" spans="1:5" ht="15">
      <c r="A176" s="228">
        <v>2330</v>
      </c>
      <c r="B176" s="231" t="s">
        <v>349</v>
      </c>
      <c r="C176" s="565"/>
      <c r="D176" s="565"/>
      <c r="E176" s="323"/>
    </row>
    <row r="177" spans="1:5" ht="12" customHeight="1">
      <c r="A177" s="316"/>
      <c r="B177" s="318" t="s">
        <v>200</v>
      </c>
      <c r="C177" s="593"/>
      <c r="D177" s="593"/>
      <c r="E177" s="323"/>
    </row>
    <row r="178" spans="1:5" ht="13.5" thickBot="1">
      <c r="A178" s="316"/>
      <c r="B178" s="319" t="s">
        <v>201</v>
      </c>
      <c r="C178" s="802"/>
      <c r="D178" s="802"/>
      <c r="E178" s="736"/>
    </row>
    <row r="179" spans="1:5" ht="13.5" thickBot="1">
      <c r="A179" s="316"/>
      <c r="B179" s="320" t="s">
        <v>214</v>
      </c>
      <c r="C179" s="803"/>
      <c r="D179" s="803"/>
      <c r="E179" s="736"/>
    </row>
    <row r="180" spans="1:5" ht="12.75">
      <c r="A180" s="316"/>
      <c r="B180" s="318" t="s">
        <v>203</v>
      </c>
      <c r="C180" s="565"/>
      <c r="D180" s="565"/>
      <c r="E180" s="323"/>
    </row>
    <row r="181" spans="1:5" ht="12.75">
      <c r="A181" s="316"/>
      <c r="B181" s="324" t="s">
        <v>204</v>
      </c>
      <c r="C181" s="804"/>
      <c r="D181" s="804"/>
      <c r="E181" s="323"/>
    </row>
    <row r="182" spans="1:5" ht="12.75">
      <c r="A182" s="316"/>
      <c r="B182" s="324" t="s">
        <v>205</v>
      </c>
      <c r="C182" s="804"/>
      <c r="D182" s="804"/>
      <c r="E182" s="323"/>
    </row>
    <row r="183" spans="1:5" ht="12.75">
      <c r="A183" s="316"/>
      <c r="B183" s="326" t="s">
        <v>206</v>
      </c>
      <c r="C183" s="565"/>
      <c r="D183" s="565"/>
      <c r="E183" s="323"/>
    </row>
    <row r="184" spans="1:5" ht="12.75">
      <c r="A184" s="316"/>
      <c r="B184" s="326" t="s">
        <v>207</v>
      </c>
      <c r="C184" s="565"/>
      <c r="D184" s="565"/>
      <c r="E184" s="323"/>
    </row>
    <row r="185" spans="1:5" ht="12.75">
      <c r="A185" s="316"/>
      <c r="B185" s="326" t="s">
        <v>208</v>
      </c>
      <c r="C185" s="565"/>
      <c r="D185" s="565"/>
      <c r="E185" s="323"/>
    </row>
    <row r="186" spans="1:5" ht="12.75">
      <c r="A186" s="316"/>
      <c r="B186" s="327" t="s">
        <v>491</v>
      </c>
      <c r="C186" s="565"/>
      <c r="D186" s="565"/>
      <c r="E186" s="323"/>
    </row>
    <row r="187" spans="1:5" ht="13.5" thickBot="1">
      <c r="A187" s="316"/>
      <c r="B187" s="328" t="s">
        <v>209</v>
      </c>
      <c r="C187" s="800"/>
      <c r="D187" s="800"/>
      <c r="E187" s="736"/>
    </row>
    <row r="188" spans="1:5" ht="13.5" thickBot="1">
      <c r="A188" s="316"/>
      <c r="B188" s="330" t="s">
        <v>362</v>
      </c>
      <c r="C188" s="805"/>
      <c r="D188" s="805"/>
      <c r="E188" s="829"/>
    </row>
    <row r="189" spans="1:5" ht="13.5" thickBot="1">
      <c r="A189" s="316"/>
      <c r="B189" s="333" t="s">
        <v>71</v>
      </c>
      <c r="C189" s="806"/>
      <c r="D189" s="806"/>
      <c r="E189" s="829"/>
    </row>
    <row r="190" spans="1:5" ht="13.5" thickBot="1">
      <c r="A190" s="316"/>
      <c r="B190" s="792" t="s">
        <v>505</v>
      </c>
      <c r="C190" s="794"/>
      <c r="D190" s="794"/>
      <c r="E190" s="829"/>
    </row>
    <row r="191" spans="1:5" ht="13.5" thickBot="1">
      <c r="A191" s="316"/>
      <c r="B191" s="335" t="s">
        <v>72</v>
      </c>
      <c r="C191" s="795"/>
      <c r="D191" s="795"/>
      <c r="E191" s="829"/>
    </row>
    <row r="192" spans="1:5" ht="12.75">
      <c r="A192" s="316"/>
      <c r="B192" s="784" t="s">
        <v>461</v>
      </c>
      <c r="C192" s="566"/>
      <c r="D192" s="566"/>
      <c r="E192" s="323"/>
    </row>
    <row r="193" spans="1:6" ht="13.5" thickBot="1">
      <c r="A193" s="316"/>
      <c r="B193" s="338" t="s">
        <v>498</v>
      </c>
      <c r="C193" s="800">
        <v>110756</v>
      </c>
      <c r="D193" s="800">
        <v>118548</v>
      </c>
      <c r="E193" s="736">
        <f aca="true" t="shared" si="0" ref="E193:E198">SUM(D193/C193)</f>
        <v>1.0703528477012532</v>
      </c>
      <c r="F193" s="828"/>
    </row>
    <row r="194" spans="1:5" ht="13.5" thickBot="1">
      <c r="A194" s="316"/>
      <c r="B194" s="339" t="s">
        <v>65</v>
      </c>
      <c r="C194" s="798">
        <f>SUM(C192:C193)</f>
        <v>110756</v>
      </c>
      <c r="D194" s="798">
        <f>SUM(D192:D193)</f>
        <v>118548</v>
      </c>
      <c r="E194" s="888">
        <f t="shared" si="0"/>
        <v>1.0703528477012532</v>
      </c>
    </row>
    <row r="195" spans="1:5" ht="15.75" thickBot="1">
      <c r="A195" s="316"/>
      <c r="B195" s="341" t="s">
        <v>79</v>
      </c>
      <c r="C195" s="799">
        <f>SUM(C189+C191+C194)</f>
        <v>110756</v>
      </c>
      <c r="D195" s="799">
        <f>SUM(D189+D191+D194)</f>
        <v>118548</v>
      </c>
      <c r="E195" s="888">
        <f t="shared" si="0"/>
        <v>1.0703528477012532</v>
      </c>
    </row>
    <row r="196" spans="1:6" ht="12.75">
      <c r="A196" s="316"/>
      <c r="B196" s="342" t="s">
        <v>340</v>
      </c>
      <c r="C196" s="565">
        <v>87361</v>
      </c>
      <c r="D196" s="565">
        <v>93997</v>
      </c>
      <c r="E196" s="323">
        <f t="shared" si="0"/>
        <v>1.0759606689483865</v>
      </c>
      <c r="F196" s="828"/>
    </row>
    <row r="197" spans="1:6" ht="12.75">
      <c r="A197" s="316"/>
      <c r="B197" s="342" t="s">
        <v>341</v>
      </c>
      <c r="C197" s="565">
        <v>17737</v>
      </c>
      <c r="D197" s="565">
        <v>18893</v>
      </c>
      <c r="E197" s="323">
        <f t="shared" si="0"/>
        <v>1.0651744939956025</v>
      </c>
      <c r="F197" s="828"/>
    </row>
    <row r="198" spans="1:6" ht="12.75">
      <c r="A198" s="316"/>
      <c r="B198" s="342" t="s">
        <v>342</v>
      </c>
      <c r="C198" s="565">
        <v>4642</v>
      </c>
      <c r="D198" s="565">
        <v>4642</v>
      </c>
      <c r="E198" s="323">
        <f t="shared" si="0"/>
        <v>1</v>
      </c>
      <c r="F198" s="828"/>
    </row>
    <row r="199" spans="1:5" ht="12.75">
      <c r="A199" s="316"/>
      <c r="B199" s="343" t="s">
        <v>344</v>
      </c>
      <c r="C199" s="565"/>
      <c r="D199" s="565"/>
      <c r="E199" s="323"/>
    </row>
    <row r="200" spans="1:5" ht="13.5" thickBot="1">
      <c r="A200" s="316"/>
      <c r="B200" s="344" t="s">
        <v>343</v>
      </c>
      <c r="C200" s="800"/>
      <c r="D200" s="800"/>
      <c r="E200" s="736"/>
    </row>
    <row r="201" spans="1:5" ht="13.5" thickBot="1">
      <c r="A201" s="316"/>
      <c r="B201" s="345" t="s">
        <v>64</v>
      </c>
      <c r="C201" s="805">
        <f>SUM(C196:C200)</f>
        <v>109740</v>
      </c>
      <c r="D201" s="805">
        <f>SUM(D196:D200)</f>
        <v>117532</v>
      </c>
      <c r="E201" s="886">
        <f>SUM(D201/C201)</f>
        <v>1.0710041917258977</v>
      </c>
    </row>
    <row r="202" spans="1:6" ht="12.75">
      <c r="A202" s="316"/>
      <c r="B202" s="342" t="s">
        <v>262</v>
      </c>
      <c r="C202" s="565">
        <v>1016</v>
      </c>
      <c r="D202" s="565">
        <v>1016</v>
      </c>
      <c r="E202" s="323">
        <f>SUM(D202/C202)</f>
        <v>1</v>
      </c>
      <c r="F202" s="828"/>
    </row>
    <row r="203" spans="1:5" ht="12.75">
      <c r="A203" s="316"/>
      <c r="B203" s="342" t="s">
        <v>263</v>
      </c>
      <c r="C203" s="565"/>
      <c r="D203" s="565"/>
      <c r="E203" s="323"/>
    </row>
    <row r="204" spans="1:5" ht="13.5" thickBot="1">
      <c r="A204" s="316"/>
      <c r="B204" s="344" t="s">
        <v>470</v>
      </c>
      <c r="C204" s="800"/>
      <c r="D204" s="800"/>
      <c r="E204" s="736"/>
    </row>
    <row r="205" spans="1:5" ht="13.5" thickBot="1">
      <c r="A205" s="316"/>
      <c r="B205" s="346" t="s">
        <v>70</v>
      </c>
      <c r="C205" s="805">
        <f>SUM(C202:C204)</f>
        <v>1016</v>
      </c>
      <c r="D205" s="805">
        <f>SUM(D202:D204)</f>
        <v>1016</v>
      </c>
      <c r="E205" s="888">
        <f>SUM(D205/C205)</f>
        <v>1</v>
      </c>
    </row>
    <row r="206" spans="1:5" ht="15.75" thickBot="1">
      <c r="A206" s="313"/>
      <c r="B206" s="347" t="s">
        <v>116</v>
      </c>
      <c r="C206" s="799">
        <f>SUM(C201+C205)</f>
        <v>110756</v>
      </c>
      <c r="D206" s="799">
        <f>SUM(D201+D205)</f>
        <v>118548</v>
      </c>
      <c r="E206" s="888">
        <f>SUM(D206/C206)</f>
        <v>1.0703528477012532</v>
      </c>
    </row>
    <row r="207" spans="1:5" ht="15">
      <c r="A207" s="229">
        <v>2335</v>
      </c>
      <c r="B207" s="231" t="s">
        <v>350</v>
      </c>
      <c r="C207" s="565"/>
      <c r="D207" s="565"/>
      <c r="E207" s="323"/>
    </row>
    <row r="208" spans="1:5" ht="12" customHeight="1">
      <c r="A208" s="316"/>
      <c r="B208" s="318" t="s">
        <v>200</v>
      </c>
      <c r="C208" s="593"/>
      <c r="D208" s="593"/>
      <c r="E208" s="323"/>
    </row>
    <row r="209" spans="1:5" ht="13.5" thickBot="1">
      <c r="A209" s="316"/>
      <c r="B209" s="319" t="s">
        <v>201</v>
      </c>
      <c r="C209" s="802"/>
      <c r="D209" s="802"/>
      <c r="E209" s="736"/>
    </row>
    <row r="210" spans="1:5" ht="13.5" thickBot="1">
      <c r="A210" s="316"/>
      <c r="B210" s="320" t="s">
        <v>214</v>
      </c>
      <c r="C210" s="803"/>
      <c r="D210" s="803"/>
      <c r="E210" s="736"/>
    </row>
    <row r="211" spans="1:5" ht="12.75">
      <c r="A211" s="316"/>
      <c r="B211" s="318" t="s">
        <v>203</v>
      </c>
      <c r="C211" s="565"/>
      <c r="D211" s="565"/>
      <c r="E211" s="323"/>
    </row>
    <row r="212" spans="1:5" ht="12.75">
      <c r="A212" s="316"/>
      <c r="B212" s="324" t="s">
        <v>204</v>
      </c>
      <c r="C212" s="804"/>
      <c r="D212" s="804"/>
      <c r="E212" s="323"/>
    </row>
    <row r="213" spans="1:5" ht="12.75">
      <c r="A213" s="316"/>
      <c r="B213" s="324" t="s">
        <v>205</v>
      </c>
      <c r="C213" s="804"/>
      <c r="D213" s="804"/>
      <c r="E213" s="323"/>
    </row>
    <row r="214" spans="1:5" ht="12.75">
      <c r="A214" s="316"/>
      <c r="B214" s="326" t="s">
        <v>206</v>
      </c>
      <c r="C214" s="565"/>
      <c r="D214" s="565"/>
      <c r="E214" s="323"/>
    </row>
    <row r="215" spans="1:5" ht="12.75">
      <c r="A215" s="316"/>
      <c r="B215" s="326" t="s">
        <v>207</v>
      </c>
      <c r="C215" s="565"/>
      <c r="D215" s="565"/>
      <c r="E215" s="323"/>
    </row>
    <row r="216" spans="1:5" ht="12.75">
      <c r="A216" s="316"/>
      <c r="B216" s="326" t="s">
        <v>208</v>
      </c>
      <c r="C216" s="565"/>
      <c r="D216" s="565"/>
      <c r="E216" s="323"/>
    </row>
    <row r="217" spans="1:5" ht="12.75">
      <c r="A217" s="316"/>
      <c r="B217" s="327" t="s">
        <v>491</v>
      </c>
      <c r="C217" s="565"/>
      <c r="D217" s="565"/>
      <c r="E217" s="323"/>
    </row>
    <row r="218" spans="1:5" ht="13.5" thickBot="1">
      <c r="A218" s="316"/>
      <c r="B218" s="328" t="s">
        <v>209</v>
      </c>
      <c r="C218" s="800"/>
      <c r="D218" s="800"/>
      <c r="E218" s="736"/>
    </row>
    <row r="219" spans="1:5" ht="13.5" thickBot="1">
      <c r="A219" s="316"/>
      <c r="B219" s="330" t="s">
        <v>362</v>
      </c>
      <c r="C219" s="805"/>
      <c r="D219" s="805"/>
      <c r="E219" s="829"/>
    </row>
    <row r="220" spans="1:5" ht="13.5" thickBot="1">
      <c r="A220" s="316"/>
      <c r="B220" s="333" t="s">
        <v>71</v>
      </c>
      <c r="C220" s="806"/>
      <c r="D220" s="806"/>
      <c r="E220" s="829"/>
    </row>
    <row r="221" spans="1:5" ht="13.5" thickBot="1">
      <c r="A221" s="316"/>
      <c r="B221" s="792" t="s">
        <v>505</v>
      </c>
      <c r="C221" s="794"/>
      <c r="D221" s="794"/>
      <c r="E221" s="829"/>
    </row>
    <row r="222" spans="1:5" ht="13.5" thickBot="1">
      <c r="A222" s="316"/>
      <c r="B222" s="335" t="s">
        <v>72</v>
      </c>
      <c r="C222" s="795"/>
      <c r="D222" s="795"/>
      <c r="E222" s="829"/>
    </row>
    <row r="223" spans="1:5" ht="12.75">
      <c r="A223" s="316"/>
      <c r="B223" s="784" t="s">
        <v>461</v>
      </c>
      <c r="C223" s="566"/>
      <c r="D223" s="566"/>
      <c r="E223" s="323"/>
    </row>
    <row r="224" spans="1:6" ht="13.5" thickBot="1">
      <c r="A224" s="316"/>
      <c r="B224" s="338" t="s">
        <v>498</v>
      </c>
      <c r="C224" s="800">
        <v>78536</v>
      </c>
      <c r="D224" s="800">
        <v>91508</v>
      </c>
      <c r="E224" s="736">
        <f>SUM(D224/C224)</f>
        <v>1.1651726596719976</v>
      </c>
      <c r="F224" s="828"/>
    </row>
    <row r="225" spans="1:5" ht="13.5" thickBot="1">
      <c r="A225" s="316"/>
      <c r="B225" s="339" t="s">
        <v>65</v>
      </c>
      <c r="C225" s="798">
        <f>SUM(C223:C224)</f>
        <v>78536</v>
      </c>
      <c r="D225" s="798">
        <f>SUM(D223:D224)</f>
        <v>91508</v>
      </c>
      <c r="E225" s="888">
        <f>SUM(D225/C225)</f>
        <v>1.1651726596719976</v>
      </c>
    </row>
    <row r="226" spans="1:5" ht="13.5" thickBot="1">
      <c r="A226" s="316"/>
      <c r="B226" s="251" t="s">
        <v>461</v>
      </c>
      <c r="C226" s="794"/>
      <c r="D226" s="794"/>
      <c r="E226" s="829"/>
    </row>
    <row r="227" spans="1:5" ht="13.5" thickBot="1">
      <c r="A227" s="316"/>
      <c r="B227" s="339" t="s">
        <v>67</v>
      </c>
      <c r="C227" s="798">
        <f>SUM(C226)</f>
        <v>0</v>
      </c>
      <c r="D227" s="798"/>
      <c r="E227" s="829"/>
    </row>
    <row r="228" spans="1:5" ht="15.75" thickBot="1">
      <c r="A228" s="316"/>
      <c r="B228" s="341" t="s">
        <v>79</v>
      </c>
      <c r="C228" s="799">
        <f>SUM(C220+C222+C225+C227)</f>
        <v>78536</v>
      </c>
      <c r="D228" s="799">
        <f>SUM(D220+D222+D225+D227)</f>
        <v>91508</v>
      </c>
      <c r="E228" s="888">
        <f>SUM(D228/C228)</f>
        <v>1.1651726596719976</v>
      </c>
    </row>
    <row r="229" spans="1:6" ht="12.75">
      <c r="A229" s="316"/>
      <c r="B229" s="342" t="s">
        <v>340</v>
      </c>
      <c r="C229" s="565">
        <v>60710</v>
      </c>
      <c r="D229" s="565">
        <v>71671</v>
      </c>
      <c r="E229" s="323">
        <f>SUM(D229/C229)</f>
        <v>1.1805468621314446</v>
      </c>
      <c r="F229" s="828"/>
    </row>
    <row r="230" spans="1:6" ht="12.75">
      <c r="A230" s="316"/>
      <c r="B230" s="342" t="s">
        <v>341</v>
      </c>
      <c r="C230" s="565">
        <v>12358</v>
      </c>
      <c r="D230" s="565">
        <v>14328</v>
      </c>
      <c r="E230" s="323">
        <f>SUM(D230/C230)</f>
        <v>1.159410907913902</v>
      </c>
      <c r="F230" s="828"/>
    </row>
    <row r="231" spans="1:6" ht="12.75">
      <c r="A231" s="316"/>
      <c r="B231" s="342" t="s">
        <v>342</v>
      </c>
      <c r="C231" s="565">
        <v>2674</v>
      </c>
      <c r="D231" s="565">
        <v>2715</v>
      </c>
      <c r="E231" s="323">
        <f>SUM(D231/C231)</f>
        <v>1.0153328347045625</v>
      </c>
      <c r="F231" s="828"/>
    </row>
    <row r="232" spans="1:5" ht="12.75">
      <c r="A232" s="316"/>
      <c r="B232" s="343" t="s">
        <v>344</v>
      </c>
      <c r="C232" s="565"/>
      <c r="D232" s="565"/>
      <c r="E232" s="323"/>
    </row>
    <row r="233" spans="1:5" ht="13.5" thickBot="1">
      <c r="A233" s="316"/>
      <c r="B233" s="344" t="s">
        <v>343</v>
      </c>
      <c r="C233" s="800"/>
      <c r="D233" s="800"/>
      <c r="E233" s="736"/>
    </row>
    <row r="234" spans="1:5" ht="13.5" thickBot="1">
      <c r="A234" s="316"/>
      <c r="B234" s="345" t="s">
        <v>64</v>
      </c>
      <c r="C234" s="801">
        <f>SUM(C229:C233)</f>
        <v>75742</v>
      </c>
      <c r="D234" s="801">
        <f>SUM(D229:D233)</f>
        <v>88714</v>
      </c>
      <c r="E234" s="888">
        <f>SUM(D234/C234)</f>
        <v>1.1712656122098704</v>
      </c>
    </row>
    <row r="235" spans="1:6" ht="12.75">
      <c r="A235" s="316"/>
      <c r="B235" s="342" t="s">
        <v>262</v>
      </c>
      <c r="C235" s="565">
        <v>2794</v>
      </c>
      <c r="D235" s="565">
        <v>2794</v>
      </c>
      <c r="E235" s="323">
        <f>SUM(D235/C235)</f>
        <v>1</v>
      </c>
      <c r="F235" s="828"/>
    </row>
    <row r="236" spans="1:5" ht="12.75">
      <c r="A236" s="316"/>
      <c r="B236" s="342" t="s">
        <v>263</v>
      </c>
      <c r="C236" s="565"/>
      <c r="D236" s="565"/>
      <c r="E236" s="323"/>
    </row>
    <row r="237" spans="1:5" ht="13.5" thickBot="1">
      <c r="A237" s="316"/>
      <c r="B237" s="344" t="s">
        <v>470</v>
      </c>
      <c r="C237" s="800"/>
      <c r="D237" s="800"/>
      <c r="E237" s="736"/>
    </row>
    <row r="238" spans="1:5" ht="13.5" thickBot="1">
      <c r="A238" s="316"/>
      <c r="B238" s="346" t="s">
        <v>70</v>
      </c>
      <c r="C238" s="801">
        <f>SUM(C235:C237)</f>
        <v>2794</v>
      </c>
      <c r="D238" s="801">
        <f>SUM(D235:D237)</f>
        <v>2794</v>
      </c>
      <c r="E238" s="888">
        <f>SUM(D238/C238)</f>
        <v>1</v>
      </c>
    </row>
    <row r="239" spans="1:5" ht="15.75" thickBot="1">
      <c r="A239" s="313"/>
      <c r="B239" s="347" t="s">
        <v>116</v>
      </c>
      <c r="C239" s="799">
        <f>SUM(C234+C238)</f>
        <v>78536</v>
      </c>
      <c r="D239" s="799">
        <f>SUM(D234+D238)</f>
        <v>91508</v>
      </c>
      <c r="E239" s="888">
        <f>SUM(D239/C239)</f>
        <v>1.1651726596719976</v>
      </c>
    </row>
    <row r="240" spans="1:5" ht="15">
      <c r="A240" s="228">
        <v>2345</v>
      </c>
      <c r="B240" s="350" t="s">
        <v>351</v>
      </c>
      <c r="C240" s="565"/>
      <c r="D240" s="565"/>
      <c r="E240" s="323"/>
    </row>
    <row r="241" spans="1:5" ht="12" customHeight="1">
      <c r="A241" s="316"/>
      <c r="B241" s="318" t="s">
        <v>200</v>
      </c>
      <c r="C241" s="593"/>
      <c r="D241" s="593"/>
      <c r="E241" s="323"/>
    </row>
    <row r="242" spans="1:5" ht="13.5" thickBot="1">
      <c r="A242" s="316"/>
      <c r="B242" s="319" t="s">
        <v>201</v>
      </c>
      <c r="C242" s="802"/>
      <c r="D242" s="802"/>
      <c r="E242" s="736"/>
    </row>
    <row r="243" spans="1:5" ht="13.5" thickBot="1">
      <c r="A243" s="316"/>
      <c r="B243" s="320" t="s">
        <v>214</v>
      </c>
      <c r="C243" s="803"/>
      <c r="D243" s="810"/>
      <c r="E243" s="736"/>
    </row>
    <row r="244" spans="1:5" ht="12.75">
      <c r="A244" s="316"/>
      <c r="B244" s="318" t="s">
        <v>203</v>
      </c>
      <c r="C244" s="565"/>
      <c r="D244" s="565"/>
      <c r="E244" s="323"/>
    </row>
    <row r="245" spans="1:5" ht="12.75">
      <c r="A245" s="316"/>
      <c r="B245" s="324" t="s">
        <v>204</v>
      </c>
      <c r="C245" s="804"/>
      <c r="D245" s="804"/>
      <c r="E245" s="323"/>
    </row>
    <row r="246" spans="1:5" ht="12.75">
      <c r="A246" s="316"/>
      <c r="B246" s="324" t="s">
        <v>205</v>
      </c>
      <c r="C246" s="804"/>
      <c r="D246" s="804"/>
      <c r="E246" s="323"/>
    </row>
    <row r="247" spans="1:5" ht="12.75">
      <c r="A247" s="316"/>
      <c r="B247" s="326" t="s">
        <v>206</v>
      </c>
      <c r="C247" s="565"/>
      <c r="D247" s="565"/>
      <c r="E247" s="323"/>
    </row>
    <row r="248" spans="1:5" ht="12.75">
      <c r="A248" s="316"/>
      <c r="B248" s="326" t="s">
        <v>207</v>
      </c>
      <c r="C248" s="565"/>
      <c r="D248" s="565"/>
      <c r="E248" s="323"/>
    </row>
    <row r="249" spans="1:5" ht="12.75">
      <c r="A249" s="316"/>
      <c r="B249" s="326" t="s">
        <v>208</v>
      </c>
      <c r="C249" s="565"/>
      <c r="D249" s="565"/>
      <c r="E249" s="323"/>
    </row>
    <row r="250" spans="1:5" ht="12.75">
      <c r="A250" s="316"/>
      <c r="B250" s="327" t="s">
        <v>491</v>
      </c>
      <c r="C250" s="565"/>
      <c r="D250" s="565"/>
      <c r="E250" s="323"/>
    </row>
    <row r="251" spans="1:5" ht="13.5" thickBot="1">
      <c r="A251" s="316"/>
      <c r="B251" s="328" t="s">
        <v>209</v>
      </c>
      <c r="C251" s="565"/>
      <c r="D251" s="565"/>
      <c r="E251" s="736"/>
    </row>
    <row r="252" spans="1:5" ht="13.5" thickBot="1">
      <c r="A252" s="316"/>
      <c r="B252" s="330" t="s">
        <v>362</v>
      </c>
      <c r="C252" s="801"/>
      <c r="D252" s="801"/>
      <c r="E252" s="829"/>
    </row>
    <row r="253" spans="1:5" ht="13.5" thickBot="1">
      <c r="A253" s="316"/>
      <c r="B253" s="333" t="s">
        <v>71</v>
      </c>
      <c r="C253" s="806"/>
      <c r="D253" s="806"/>
      <c r="E253" s="829"/>
    </row>
    <row r="254" spans="1:5" ht="13.5" thickBot="1">
      <c r="A254" s="316"/>
      <c r="B254" s="792" t="s">
        <v>505</v>
      </c>
      <c r="C254" s="794"/>
      <c r="D254" s="794"/>
      <c r="E254" s="829"/>
    </row>
    <row r="255" spans="1:5" ht="13.5" thickBot="1">
      <c r="A255" s="316"/>
      <c r="B255" s="335" t="s">
        <v>72</v>
      </c>
      <c r="C255" s="795"/>
      <c r="D255" s="795"/>
      <c r="E255" s="829"/>
    </row>
    <row r="256" spans="1:5" ht="12.75">
      <c r="A256" s="316"/>
      <c r="B256" s="784" t="s">
        <v>461</v>
      </c>
      <c r="C256" s="566"/>
      <c r="D256" s="566"/>
      <c r="E256" s="323"/>
    </row>
    <row r="257" spans="1:6" ht="13.5" thickBot="1">
      <c r="A257" s="316"/>
      <c r="B257" s="338" t="s">
        <v>498</v>
      </c>
      <c r="C257" s="800">
        <v>72074</v>
      </c>
      <c r="D257" s="800">
        <v>83857</v>
      </c>
      <c r="E257" s="736">
        <f>SUM(D257/C257)</f>
        <v>1.16348475178289</v>
      </c>
      <c r="F257" s="828"/>
    </row>
    <row r="258" spans="1:5" ht="13.5" thickBot="1">
      <c r="A258" s="316"/>
      <c r="B258" s="339" t="s">
        <v>65</v>
      </c>
      <c r="C258" s="798">
        <f>SUM(C256:C257)</f>
        <v>72074</v>
      </c>
      <c r="D258" s="798">
        <f>SUM(D256:D257)</f>
        <v>83857</v>
      </c>
      <c r="E258" s="886">
        <f>SUM(D258/C258)</f>
        <v>1.16348475178289</v>
      </c>
    </row>
    <row r="259" spans="1:5" ht="13.5" thickBot="1">
      <c r="A259" s="316"/>
      <c r="B259" s="251" t="s">
        <v>461</v>
      </c>
      <c r="C259" s="794"/>
      <c r="D259" s="794"/>
      <c r="E259" s="829"/>
    </row>
    <row r="260" spans="1:5" ht="13.5" thickBot="1">
      <c r="A260" s="316"/>
      <c r="B260" s="339" t="s">
        <v>67</v>
      </c>
      <c r="C260" s="798"/>
      <c r="D260" s="798"/>
      <c r="E260" s="829"/>
    </row>
    <row r="261" spans="1:5" ht="15.75" thickBot="1">
      <c r="A261" s="316"/>
      <c r="B261" s="341" t="s">
        <v>79</v>
      </c>
      <c r="C261" s="799">
        <f>SUM(C253+C255+C258+C260)</f>
        <v>72074</v>
      </c>
      <c r="D261" s="799">
        <f>SUM(D253+D255+D258+D260)</f>
        <v>83857</v>
      </c>
      <c r="E261" s="888">
        <f>SUM(D261/C261)</f>
        <v>1.16348475178289</v>
      </c>
    </row>
    <row r="262" spans="1:6" ht="12.75">
      <c r="A262" s="316"/>
      <c r="B262" s="342" t="s">
        <v>340</v>
      </c>
      <c r="C262" s="565">
        <v>56923</v>
      </c>
      <c r="D262" s="565">
        <v>64327</v>
      </c>
      <c r="E262" s="323">
        <f>SUM(D262/C262)</f>
        <v>1.1300704460411433</v>
      </c>
      <c r="F262" s="828"/>
    </row>
    <row r="263" spans="1:6" ht="12.75">
      <c r="A263" s="316"/>
      <c r="B263" s="342" t="s">
        <v>341</v>
      </c>
      <c r="C263" s="565">
        <v>11625</v>
      </c>
      <c r="D263" s="565">
        <v>12994</v>
      </c>
      <c r="E263" s="323">
        <f>SUM(D263/C263)</f>
        <v>1.117763440860215</v>
      </c>
      <c r="F263" s="828"/>
    </row>
    <row r="264" spans="1:6" ht="12.75">
      <c r="A264" s="316"/>
      <c r="B264" s="342" t="s">
        <v>342</v>
      </c>
      <c r="C264" s="565">
        <v>2764</v>
      </c>
      <c r="D264" s="565">
        <v>2908</v>
      </c>
      <c r="E264" s="323">
        <f>SUM(D264/C264)</f>
        <v>1.0520984081041969</v>
      </c>
      <c r="F264" s="828"/>
    </row>
    <row r="265" spans="1:5" ht="12.75">
      <c r="A265" s="316"/>
      <c r="B265" s="343" t="s">
        <v>344</v>
      </c>
      <c r="C265" s="565"/>
      <c r="D265" s="565"/>
      <c r="E265" s="323"/>
    </row>
    <row r="266" spans="1:5" ht="13.5" thickBot="1">
      <c r="A266" s="316"/>
      <c r="B266" s="344" t="s">
        <v>343</v>
      </c>
      <c r="C266" s="565"/>
      <c r="D266" s="565"/>
      <c r="E266" s="736"/>
    </row>
    <row r="267" spans="1:5" ht="13.5" thickBot="1">
      <c r="A267" s="316"/>
      <c r="B267" s="345" t="s">
        <v>64</v>
      </c>
      <c r="C267" s="801">
        <f>SUM(C262:C266)</f>
        <v>71312</v>
      </c>
      <c r="D267" s="801">
        <f>SUM(D262:D266)</f>
        <v>80229</v>
      </c>
      <c r="E267" s="888">
        <f>SUM(D267/C267)</f>
        <v>1.1250420686560467</v>
      </c>
    </row>
    <row r="268" spans="1:6" ht="12.75">
      <c r="A268" s="316"/>
      <c r="B268" s="342" t="s">
        <v>262</v>
      </c>
      <c r="C268" s="565">
        <v>762</v>
      </c>
      <c r="D268" s="565">
        <v>3628</v>
      </c>
      <c r="E268" s="323">
        <f>SUM(D268/C268)</f>
        <v>4.761154855643045</v>
      </c>
      <c r="F268" s="828"/>
    </row>
    <row r="269" spans="1:5" ht="12.75">
      <c r="A269" s="316"/>
      <c r="B269" s="342" t="s">
        <v>263</v>
      </c>
      <c r="C269" s="565"/>
      <c r="D269" s="565"/>
      <c r="E269" s="323"/>
    </row>
    <row r="270" spans="1:5" ht="13.5" thickBot="1">
      <c r="A270" s="316"/>
      <c r="B270" s="344" t="s">
        <v>470</v>
      </c>
      <c r="C270" s="565"/>
      <c r="D270" s="565"/>
      <c r="E270" s="736"/>
    </row>
    <row r="271" spans="1:5" ht="13.5" thickBot="1">
      <c r="A271" s="316"/>
      <c r="B271" s="346" t="s">
        <v>70</v>
      </c>
      <c r="C271" s="801">
        <f>SUM(C268:C270)</f>
        <v>762</v>
      </c>
      <c r="D271" s="801">
        <f>SUM(D268:D270)</f>
        <v>3628</v>
      </c>
      <c r="E271" s="888">
        <f>SUM(D271/C271)</f>
        <v>4.761154855643045</v>
      </c>
    </row>
    <row r="272" spans="1:5" ht="15.75" thickBot="1">
      <c r="A272" s="313"/>
      <c r="B272" s="347" t="s">
        <v>116</v>
      </c>
      <c r="C272" s="799">
        <f>SUM(C267+C271)</f>
        <v>72074</v>
      </c>
      <c r="D272" s="799">
        <f>SUM(D267+D271)</f>
        <v>83857</v>
      </c>
      <c r="E272" s="888">
        <f>SUM(D272/C272)</f>
        <v>1.16348475178289</v>
      </c>
    </row>
    <row r="273" spans="1:5" ht="15">
      <c r="A273" s="228">
        <v>2360</v>
      </c>
      <c r="B273" s="349" t="s">
        <v>352</v>
      </c>
      <c r="C273" s="565"/>
      <c r="D273" s="565"/>
      <c r="E273" s="323"/>
    </row>
    <row r="274" spans="1:5" ht="12.75" customHeight="1">
      <c r="A274" s="316"/>
      <c r="B274" s="318" t="s">
        <v>200</v>
      </c>
      <c r="C274" s="593"/>
      <c r="D274" s="593"/>
      <c r="E274" s="323"/>
    </row>
    <row r="275" spans="1:5" ht="13.5" thickBot="1">
      <c r="A275" s="316"/>
      <c r="B275" s="319" t="s">
        <v>201</v>
      </c>
      <c r="C275" s="802"/>
      <c r="D275" s="802"/>
      <c r="E275" s="736"/>
    </row>
    <row r="276" spans="1:5" ht="13.5" thickBot="1">
      <c r="A276" s="316"/>
      <c r="B276" s="320" t="s">
        <v>214</v>
      </c>
      <c r="C276" s="803"/>
      <c r="D276" s="803"/>
      <c r="E276" s="736"/>
    </row>
    <row r="277" spans="1:5" ht="12.75">
      <c r="A277" s="316"/>
      <c r="B277" s="318" t="s">
        <v>203</v>
      </c>
      <c r="C277" s="565"/>
      <c r="D277" s="565"/>
      <c r="E277" s="323"/>
    </row>
    <row r="278" spans="1:5" ht="12.75">
      <c r="A278" s="316"/>
      <c r="B278" s="324" t="s">
        <v>204</v>
      </c>
      <c r="C278" s="804"/>
      <c r="D278" s="804"/>
      <c r="E278" s="323"/>
    </row>
    <row r="279" spans="1:5" ht="12.75">
      <c r="A279" s="316"/>
      <c r="B279" s="324" t="s">
        <v>205</v>
      </c>
      <c r="C279" s="804"/>
      <c r="D279" s="804"/>
      <c r="E279" s="323"/>
    </row>
    <row r="280" spans="1:5" ht="12.75">
      <c r="A280" s="316"/>
      <c r="B280" s="326" t="s">
        <v>206</v>
      </c>
      <c r="C280" s="565"/>
      <c r="D280" s="565"/>
      <c r="E280" s="323"/>
    </row>
    <row r="281" spans="1:5" ht="12.75">
      <c r="A281" s="316"/>
      <c r="B281" s="326" t="s">
        <v>207</v>
      </c>
      <c r="C281" s="565"/>
      <c r="D281" s="565"/>
      <c r="E281" s="323"/>
    </row>
    <row r="282" spans="1:5" ht="12.75">
      <c r="A282" s="316"/>
      <c r="B282" s="326" t="s">
        <v>208</v>
      </c>
      <c r="C282" s="565"/>
      <c r="D282" s="565"/>
      <c r="E282" s="323"/>
    </row>
    <row r="283" spans="1:5" ht="12.75">
      <c r="A283" s="316"/>
      <c r="B283" s="327" t="s">
        <v>491</v>
      </c>
      <c r="C283" s="565"/>
      <c r="D283" s="565"/>
      <c r="E283" s="323"/>
    </row>
    <row r="284" spans="1:5" ht="13.5" thickBot="1">
      <c r="A284" s="316"/>
      <c r="B284" s="328" t="s">
        <v>209</v>
      </c>
      <c r="C284" s="800"/>
      <c r="D284" s="800"/>
      <c r="E284" s="736"/>
    </row>
    <row r="285" spans="1:5" ht="13.5" thickBot="1">
      <c r="A285" s="316"/>
      <c r="B285" s="330" t="s">
        <v>362</v>
      </c>
      <c r="C285" s="805"/>
      <c r="D285" s="805"/>
      <c r="E285" s="736"/>
    </row>
    <row r="286" spans="1:5" ht="13.5" thickBot="1">
      <c r="A286" s="316"/>
      <c r="B286" s="333" t="s">
        <v>71</v>
      </c>
      <c r="C286" s="806"/>
      <c r="D286" s="806"/>
      <c r="E286" s="829"/>
    </row>
    <row r="287" spans="1:5" ht="13.5" thickBot="1">
      <c r="A287" s="316"/>
      <c r="B287" s="792" t="s">
        <v>505</v>
      </c>
      <c r="C287" s="794"/>
      <c r="D287" s="794"/>
      <c r="E287" s="829"/>
    </row>
    <row r="288" spans="1:5" ht="13.5" thickBot="1">
      <c r="A288" s="316"/>
      <c r="B288" s="335" t="s">
        <v>72</v>
      </c>
      <c r="C288" s="795"/>
      <c r="D288" s="795"/>
      <c r="E288" s="829"/>
    </row>
    <row r="289" spans="1:5" ht="12.75">
      <c r="A289" s="316"/>
      <c r="B289" s="784" t="s">
        <v>461</v>
      </c>
      <c r="C289" s="566"/>
      <c r="D289" s="566"/>
      <c r="E289" s="323"/>
    </row>
    <row r="290" spans="1:6" ht="13.5" thickBot="1">
      <c r="A290" s="316"/>
      <c r="B290" s="338" t="s">
        <v>498</v>
      </c>
      <c r="C290" s="800">
        <v>69536</v>
      </c>
      <c r="D290" s="800">
        <v>82978</v>
      </c>
      <c r="E290" s="736">
        <f>SUM(D290/C290)</f>
        <v>1.1933099401748735</v>
      </c>
      <c r="F290" s="828"/>
    </row>
    <row r="291" spans="1:5" ht="13.5" thickBot="1">
      <c r="A291" s="316"/>
      <c r="B291" s="339" t="s">
        <v>65</v>
      </c>
      <c r="C291" s="798">
        <f>SUM(C289:C290)</f>
        <v>69536</v>
      </c>
      <c r="D291" s="798">
        <f>SUM(D289:D290)</f>
        <v>82978</v>
      </c>
      <c r="E291" s="888">
        <f>SUM(D291/C291)</f>
        <v>1.1933099401748735</v>
      </c>
    </row>
    <row r="292" spans="1:5" ht="13.5" thickBot="1">
      <c r="A292" s="316"/>
      <c r="B292" s="251" t="s">
        <v>461</v>
      </c>
      <c r="C292" s="794"/>
      <c r="D292" s="794"/>
      <c r="E292" s="889"/>
    </row>
    <row r="293" spans="1:5" ht="13.5" thickBot="1">
      <c r="A293" s="316"/>
      <c r="B293" s="339" t="s">
        <v>67</v>
      </c>
      <c r="C293" s="798"/>
      <c r="D293" s="798"/>
      <c r="E293" s="829"/>
    </row>
    <row r="294" spans="1:5" ht="15.75" thickBot="1">
      <c r="A294" s="316"/>
      <c r="B294" s="341" t="s">
        <v>79</v>
      </c>
      <c r="C294" s="799">
        <f>SUM(C286+C288+C291+C293)</f>
        <v>69536</v>
      </c>
      <c r="D294" s="799">
        <f>SUM(D286+D288+D291+D293)</f>
        <v>82978</v>
      </c>
      <c r="E294" s="888">
        <f>SUM(D294/C294)</f>
        <v>1.1933099401748735</v>
      </c>
    </row>
    <row r="295" spans="1:6" ht="12.75">
      <c r="A295" s="316"/>
      <c r="B295" s="342" t="s">
        <v>340</v>
      </c>
      <c r="C295" s="565">
        <v>54937</v>
      </c>
      <c r="D295" s="565">
        <v>65952</v>
      </c>
      <c r="E295" s="323">
        <f>SUM(D295/C295)</f>
        <v>1.2005023936509092</v>
      </c>
      <c r="F295" s="828"/>
    </row>
    <row r="296" spans="1:6" ht="12.75">
      <c r="A296" s="316"/>
      <c r="B296" s="342" t="s">
        <v>341</v>
      </c>
      <c r="C296" s="565">
        <v>11237</v>
      </c>
      <c r="D296" s="565">
        <v>13328</v>
      </c>
      <c r="E296" s="323">
        <f>SUM(D296/C296)</f>
        <v>1.1860816944024206</v>
      </c>
      <c r="F296" s="828"/>
    </row>
    <row r="297" spans="1:6" ht="12.75">
      <c r="A297" s="316"/>
      <c r="B297" s="342" t="s">
        <v>342</v>
      </c>
      <c r="C297" s="565">
        <v>2346</v>
      </c>
      <c r="D297" s="565">
        <v>2580</v>
      </c>
      <c r="E297" s="323">
        <f>SUM(D297/C297)</f>
        <v>1.0997442455242967</v>
      </c>
      <c r="F297" s="828"/>
    </row>
    <row r="298" spans="1:5" ht="12.75">
      <c r="A298" s="316"/>
      <c r="B298" s="343" t="s">
        <v>344</v>
      </c>
      <c r="C298" s="565"/>
      <c r="D298" s="565"/>
      <c r="E298" s="323"/>
    </row>
    <row r="299" spans="1:5" ht="13.5" thickBot="1">
      <c r="A299" s="316"/>
      <c r="B299" s="344" t="s">
        <v>343</v>
      </c>
      <c r="C299" s="565"/>
      <c r="D299" s="565"/>
      <c r="E299" s="736"/>
    </row>
    <row r="300" spans="1:5" ht="13.5" thickBot="1">
      <c r="A300" s="316"/>
      <c r="B300" s="345" t="s">
        <v>64</v>
      </c>
      <c r="C300" s="801">
        <f>SUM(C295:C299)</f>
        <v>68520</v>
      </c>
      <c r="D300" s="801">
        <f>SUM(D295:D299)</f>
        <v>81860</v>
      </c>
      <c r="E300" s="886">
        <f>SUM(D300/C300)</f>
        <v>1.194687682428488</v>
      </c>
    </row>
    <row r="301" spans="1:6" ht="12.75">
      <c r="A301" s="316"/>
      <c r="B301" s="342" t="s">
        <v>262</v>
      </c>
      <c r="C301" s="565">
        <v>1016</v>
      </c>
      <c r="D301" s="565">
        <v>1118</v>
      </c>
      <c r="E301" s="323">
        <f>SUM(D301/C301)</f>
        <v>1.1003937007874016</v>
      </c>
      <c r="F301" s="828"/>
    </row>
    <row r="302" spans="1:5" ht="12.75">
      <c r="A302" s="316"/>
      <c r="B302" s="342" t="s">
        <v>263</v>
      </c>
      <c r="C302" s="565"/>
      <c r="D302" s="565"/>
      <c r="E302" s="323"/>
    </row>
    <row r="303" spans="1:5" ht="13.5" thickBot="1">
      <c r="A303" s="316"/>
      <c r="B303" s="344" t="s">
        <v>470</v>
      </c>
      <c r="C303" s="565"/>
      <c r="D303" s="565"/>
      <c r="E303" s="736"/>
    </row>
    <row r="304" spans="1:5" ht="13.5" thickBot="1">
      <c r="A304" s="316"/>
      <c r="B304" s="346" t="s">
        <v>70</v>
      </c>
      <c r="C304" s="801">
        <f>SUM(C301:C303)</f>
        <v>1016</v>
      </c>
      <c r="D304" s="801">
        <f>SUM(D301:D303)</f>
        <v>1118</v>
      </c>
      <c r="E304" s="886">
        <f>SUM(D304/C304)</f>
        <v>1.1003937007874016</v>
      </c>
    </row>
    <row r="305" spans="1:5" ht="15.75" thickBot="1">
      <c r="A305" s="313"/>
      <c r="B305" s="347" t="s">
        <v>116</v>
      </c>
      <c r="C305" s="799">
        <f>SUM(C300+C304)</f>
        <v>69536</v>
      </c>
      <c r="D305" s="799">
        <f>SUM(D300+D304)</f>
        <v>82978</v>
      </c>
      <c r="E305" s="888">
        <f>SUM(D305/C305)</f>
        <v>1.1933099401748735</v>
      </c>
    </row>
    <row r="306" spans="1:5" ht="15">
      <c r="A306" s="349">
        <v>2499</v>
      </c>
      <c r="B306" s="231" t="s">
        <v>353</v>
      </c>
      <c r="C306" s="808"/>
      <c r="D306" s="808"/>
      <c r="E306" s="323"/>
    </row>
    <row r="307" spans="1:5" ht="12.75" customHeight="1">
      <c r="A307" s="349"/>
      <c r="B307" s="318" t="s">
        <v>200</v>
      </c>
      <c r="C307" s="593"/>
      <c r="D307" s="593"/>
      <c r="E307" s="323"/>
    </row>
    <row r="308" spans="1:5" ht="12.75" customHeight="1" thickBot="1">
      <c r="A308" s="349"/>
      <c r="B308" s="319" t="s">
        <v>201</v>
      </c>
      <c r="C308" s="809"/>
      <c r="D308" s="809">
        <f>SUM(D11+D44+D78+D111+D145+D178+D209+D242+D275)</f>
        <v>0</v>
      </c>
      <c r="E308" s="736"/>
    </row>
    <row r="309" spans="1:5" ht="12.75" customHeight="1" thickBot="1">
      <c r="A309" s="349"/>
      <c r="B309" s="320" t="s">
        <v>214</v>
      </c>
      <c r="C309" s="810"/>
      <c r="D309" s="810">
        <f>SUM(D308)</f>
        <v>0</v>
      </c>
      <c r="E309" s="736"/>
    </row>
    <row r="310" spans="1:5" ht="12.75" customHeight="1">
      <c r="A310" s="349"/>
      <c r="B310" s="318" t="s">
        <v>203</v>
      </c>
      <c r="C310" s="565"/>
      <c r="D310" s="565"/>
      <c r="E310" s="323"/>
    </row>
    <row r="311" spans="1:5" ht="12.75" customHeight="1">
      <c r="A311" s="349"/>
      <c r="B311" s="324" t="s">
        <v>204</v>
      </c>
      <c r="C311" s="804"/>
      <c r="D311" s="804"/>
      <c r="E311" s="323"/>
    </row>
    <row r="312" spans="1:5" ht="12.75" customHeight="1">
      <c r="A312" s="349"/>
      <c r="B312" s="324" t="s">
        <v>205</v>
      </c>
      <c r="C312" s="804"/>
      <c r="D312" s="804"/>
      <c r="E312" s="323"/>
    </row>
    <row r="313" spans="1:5" ht="12.75" customHeight="1">
      <c r="A313" s="349"/>
      <c r="B313" s="326" t="s">
        <v>206</v>
      </c>
      <c r="C313" s="565"/>
      <c r="D313" s="565">
        <f>SUM(D16)</f>
        <v>0</v>
      </c>
      <c r="E313" s="323"/>
    </row>
    <row r="314" spans="1:5" ht="12.75" customHeight="1">
      <c r="A314" s="349"/>
      <c r="B314" s="326" t="s">
        <v>207</v>
      </c>
      <c r="C314" s="565"/>
      <c r="D314" s="565"/>
      <c r="E314" s="323"/>
    </row>
    <row r="315" spans="1:5" ht="13.5" customHeight="1">
      <c r="A315" s="349"/>
      <c r="B315" s="326" t="s">
        <v>208</v>
      </c>
      <c r="C315" s="565"/>
      <c r="D315" s="565"/>
      <c r="E315" s="323"/>
    </row>
    <row r="316" spans="1:5" ht="12.75" customHeight="1">
      <c r="A316" s="349"/>
      <c r="B316" s="326" t="s">
        <v>366</v>
      </c>
      <c r="C316" s="565"/>
      <c r="D316" s="565"/>
      <c r="E316" s="323"/>
    </row>
    <row r="317" spans="1:5" ht="12.75" customHeight="1">
      <c r="A317" s="349"/>
      <c r="B317" s="327" t="s">
        <v>491</v>
      </c>
      <c r="C317" s="565"/>
      <c r="D317" s="565"/>
      <c r="E317" s="323"/>
    </row>
    <row r="318" spans="1:5" ht="12.75" customHeight="1" thickBot="1">
      <c r="A318" s="349"/>
      <c r="B318" s="328" t="s">
        <v>209</v>
      </c>
      <c r="C318" s="565"/>
      <c r="D318" s="565">
        <f>SUM(D20+D54+D87+D121+D154+D187+D218+D251+D284)</f>
        <v>0</v>
      </c>
      <c r="E318" s="736"/>
    </row>
    <row r="319" spans="1:5" ht="12.75" customHeight="1" thickBot="1">
      <c r="A319" s="349"/>
      <c r="B319" s="330" t="s">
        <v>362</v>
      </c>
      <c r="C319" s="801"/>
      <c r="D319" s="801">
        <f>SUM(D313:D318)</f>
        <v>0</v>
      </c>
      <c r="E319" s="829"/>
    </row>
    <row r="320" spans="1:5" ht="12.75" customHeight="1" thickBot="1">
      <c r="A320" s="349"/>
      <c r="B320" s="333" t="s">
        <v>71</v>
      </c>
      <c r="C320" s="807"/>
      <c r="D320" s="807">
        <f>SUM(D319+D309)</f>
        <v>0</v>
      </c>
      <c r="E320" s="829"/>
    </row>
    <row r="321" spans="1:5" ht="12.75" customHeight="1" thickBot="1">
      <c r="A321" s="349"/>
      <c r="B321" s="792" t="s">
        <v>505</v>
      </c>
      <c r="C321" s="811"/>
      <c r="D321" s="811">
        <f>SUM(D23+D57+D90+D124+D157+D190+D221+D254+D287)</f>
        <v>0</v>
      </c>
      <c r="E321" s="829"/>
    </row>
    <row r="322" spans="1:5" ht="12.75" customHeight="1" thickBot="1">
      <c r="A322" s="349"/>
      <c r="B322" s="335" t="s">
        <v>72</v>
      </c>
      <c r="C322" s="812"/>
      <c r="D322" s="812">
        <f>SUM(D321)</f>
        <v>0</v>
      </c>
      <c r="E322" s="829"/>
    </row>
    <row r="323" spans="1:5" ht="12.75" customHeight="1">
      <c r="A323" s="349"/>
      <c r="B323" s="784" t="s">
        <v>461</v>
      </c>
      <c r="C323" s="566"/>
      <c r="D323" s="566">
        <f>SUM(D25+D59+D92+D126+D159+D192+D223+D256+D289)</f>
        <v>0</v>
      </c>
      <c r="E323" s="323"/>
    </row>
    <row r="324" spans="1:6" ht="12.75" customHeight="1" thickBot="1">
      <c r="A324" s="349"/>
      <c r="B324" s="338" t="s">
        <v>498</v>
      </c>
      <c r="C324" s="800">
        <f>SUM(C26+C60+C93+C127+C160+C193+C224+C257+C290)</f>
        <v>1096327</v>
      </c>
      <c r="D324" s="800">
        <f>SUM(D26+D60+D93+D127+D160+D193+D224+D257+D290)</f>
        <v>1217590</v>
      </c>
      <c r="E324" s="736">
        <f>SUM(D324/C324)</f>
        <v>1.1106084224870865</v>
      </c>
      <c r="F324" s="828"/>
    </row>
    <row r="325" spans="1:5" ht="12.75" customHeight="1" thickBot="1">
      <c r="A325" s="349"/>
      <c r="B325" s="339" t="s">
        <v>65</v>
      </c>
      <c r="C325" s="798">
        <f>SUM(C323:C324)</f>
        <v>1096327</v>
      </c>
      <c r="D325" s="798">
        <f>SUM(D323:D324)</f>
        <v>1217590</v>
      </c>
      <c r="E325" s="888">
        <f>SUM(D325/C325)</f>
        <v>1.1106084224870865</v>
      </c>
    </row>
    <row r="326" spans="1:5" ht="12.75" customHeight="1" thickBot="1">
      <c r="A326" s="349"/>
      <c r="B326" s="251" t="s">
        <v>461</v>
      </c>
      <c r="C326" s="794">
        <f>SUM(C29+C63+C96+C130+C163+C227+C260+C293)</f>
        <v>0</v>
      </c>
      <c r="D326" s="794">
        <f>SUM(D29+D63+D96+D130+D163+D227+D260+D293)</f>
        <v>0</v>
      </c>
      <c r="E326" s="829"/>
    </row>
    <row r="327" spans="1:5" ht="12.75" customHeight="1" thickBot="1">
      <c r="A327" s="349"/>
      <c r="B327" s="339" t="s">
        <v>67</v>
      </c>
      <c r="C327" s="798">
        <f>SUM(C326)</f>
        <v>0</v>
      </c>
      <c r="D327" s="798">
        <f>SUM(D326)</f>
        <v>0</v>
      </c>
      <c r="E327" s="829"/>
    </row>
    <row r="328" spans="1:5" ht="12.75" customHeight="1" thickBot="1">
      <c r="A328" s="349"/>
      <c r="B328" s="351" t="s">
        <v>79</v>
      </c>
      <c r="C328" s="813">
        <f>SUM(C320+C322+C325+C327)</f>
        <v>1096327</v>
      </c>
      <c r="D328" s="813">
        <f>SUM(D320+D322+D325+D327)</f>
        <v>1217590</v>
      </c>
      <c r="E328" s="888">
        <f>SUM(D328/C328)</f>
        <v>1.1106084224870865</v>
      </c>
    </row>
    <row r="329" spans="1:6" ht="15">
      <c r="A329" s="349"/>
      <c r="B329" s="342" t="s">
        <v>340</v>
      </c>
      <c r="C329" s="565">
        <f aca="true" t="shared" si="1" ref="C329:D333">SUM(C31+C65+C98+C132+C165+C196+C229+C262+C295)</f>
        <v>857595</v>
      </c>
      <c r="D329" s="565">
        <f t="shared" si="1"/>
        <v>954907</v>
      </c>
      <c r="E329" s="323">
        <f>SUM(D329/C329)</f>
        <v>1.1134708108139624</v>
      </c>
      <c r="F329" s="828"/>
    </row>
    <row r="330" spans="1:6" ht="12.75">
      <c r="A330" s="316"/>
      <c r="B330" s="342" t="s">
        <v>341</v>
      </c>
      <c r="C330" s="565">
        <f t="shared" si="1"/>
        <v>183533</v>
      </c>
      <c r="D330" s="565">
        <f t="shared" si="1"/>
        <v>201241</v>
      </c>
      <c r="E330" s="323">
        <f>SUM(D330/C330)</f>
        <v>1.096484011049784</v>
      </c>
      <c r="F330" s="828"/>
    </row>
    <row r="331" spans="1:6" ht="12.75">
      <c r="A331" s="316"/>
      <c r="B331" s="342" t="s">
        <v>342</v>
      </c>
      <c r="C331" s="565">
        <f t="shared" si="1"/>
        <v>40682</v>
      </c>
      <c r="D331" s="565">
        <f t="shared" si="1"/>
        <v>43481</v>
      </c>
      <c r="E331" s="323">
        <f>SUM(D331/C331)</f>
        <v>1.068801927142225</v>
      </c>
      <c r="F331" s="828"/>
    </row>
    <row r="332" spans="1:5" ht="12.75">
      <c r="A332" s="316"/>
      <c r="B332" s="343" t="s">
        <v>344</v>
      </c>
      <c r="C332" s="565">
        <f t="shared" si="1"/>
        <v>0</v>
      </c>
      <c r="D332" s="565">
        <f t="shared" si="1"/>
        <v>0</v>
      </c>
      <c r="E332" s="323"/>
    </row>
    <row r="333" spans="1:5" ht="13.5" thickBot="1">
      <c r="A333" s="316"/>
      <c r="B333" s="344" t="s">
        <v>343</v>
      </c>
      <c r="C333" s="565">
        <f t="shared" si="1"/>
        <v>0</v>
      </c>
      <c r="D333" s="565">
        <f t="shared" si="1"/>
        <v>0</v>
      </c>
      <c r="E333" s="736"/>
    </row>
    <row r="334" spans="1:5" ht="13.5" thickBot="1">
      <c r="A334" s="316"/>
      <c r="B334" s="345" t="s">
        <v>64</v>
      </c>
      <c r="C334" s="801">
        <f>SUM(C329:C333)</f>
        <v>1081810</v>
      </c>
      <c r="D334" s="801">
        <f>SUM(D329:D333)</f>
        <v>1199629</v>
      </c>
      <c r="E334" s="888">
        <f>SUM(D334/C334)</f>
        <v>1.1089091430103253</v>
      </c>
    </row>
    <row r="335" spans="1:6" ht="12.75">
      <c r="A335" s="316"/>
      <c r="B335" s="342" t="s">
        <v>262</v>
      </c>
      <c r="C335" s="565">
        <f>SUM(C301+C268+C235+C202+C171+C138+C104+C71+C37)</f>
        <v>14517</v>
      </c>
      <c r="D335" s="565">
        <f>SUM(D301+D268+D235+D202+D171+D138+D104+D71+D37)</f>
        <v>17961</v>
      </c>
      <c r="E335" s="323">
        <f>SUM(D335/C335)</f>
        <v>1.237239098987394</v>
      </c>
      <c r="F335" s="828"/>
    </row>
    <row r="336" spans="1:5" ht="12.75">
      <c r="A336" s="316"/>
      <c r="B336" s="342" t="s">
        <v>263</v>
      </c>
      <c r="C336" s="565">
        <f>C38+C72+C105+C139+C172+C203+C236+C269</f>
        <v>0</v>
      </c>
      <c r="D336" s="565">
        <f>D38+D72+D105+D139+D172+D203+D236+D269</f>
        <v>0</v>
      </c>
      <c r="E336" s="323"/>
    </row>
    <row r="337" spans="1:5" ht="13.5" thickBot="1">
      <c r="A337" s="316"/>
      <c r="B337" s="344" t="s">
        <v>470</v>
      </c>
      <c r="C337" s="800"/>
      <c r="D337" s="800"/>
      <c r="E337" s="736"/>
    </row>
    <row r="338" spans="1:5" ht="13.5" thickBot="1">
      <c r="A338" s="316"/>
      <c r="B338" s="346" t="s">
        <v>70</v>
      </c>
      <c r="C338" s="801">
        <f>SUM(C335:C337)</f>
        <v>14517</v>
      </c>
      <c r="D338" s="801">
        <f>SUM(D335:D337)</f>
        <v>17961</v>
      </c>
      <c r="E338" s="888">
        <f>SUM(D338/C338)</f>
        <v>1.237239098987394</v>
      </c>
    </row>
    <row r="339" spans="1:5" ht="15.75" thickBot="1">
      <c r="A339" s="313"/>
      <c r="B339" s="347" t="s">
        <v>116</v>
      </c>
      <c r="C339" s="799">
        <f>SUM(C334+C338)</f>
        <v>1096327</v>
      </c>
      <c r="D339" s="1190">
        <f>SUM(D334+D338)</f>
        <v>1217590</v>
      </c>
      <c r="E339" s="888">
        <f>SUM(D339/C339)</f>
        <v>1.1106084224870865</v>
      </c>
    </row>
    <row r="340" spans="1:5" ht="15">
      <c r="A340" s="230">
        <v>2795</v>
      </c>
      <c r="B340" s="352" t="s">
        <v>26</v>
      </c>
      <c r="C340" s="814"/>
      <c r="D340" s="814"/>
      <c r="E340" s="323"/>
    </row>
    <row r="341" spans="1:5" ht="12" customHeight="1">
      <c r="A341" s="316"/>
      <c r="B341" s="318" t="s">
        <v>200</v>
      </c>
      <c r="C341" s="593"/>
      <c r="D341" s="593"/>
      <c r="E341" s="323"/>
    </row>
    <row r="342" spans="1:5" ht="13.5" thickBot="1">
      <c r="A342" s="316"/>
      <c r="B342" s="319" t="s">
        <v>201</v>
      </c>
      <c r="C342" s="800"/>
      <c r="D342" s="800"/>
      <c r="E342" s="736"/>
    </row>
    <row r="343" spans="1:5" ht="13.5" thickBot="1">
      <c r="A343" s="316"/>
      <c r="B343" s="320" t="s">
        <v>214</v>
      </c>
      <c r="C343" s="815"/>
      <c r="D343" s="815"/>
      <c r="E343" s="829"/>
    </row>
    <row r="344" spans="1:5" ht="12.75">
      <c r="A344" s="316"/>
      <c r="B344" s="318" t="s">
        <v>203</v>
      </c>
      <c r="C344" s="565">
        <f>SUM(C345:C346)</f>
        <v>36422</v>
      </c>
      <c r="D344" s="565">
        <f>SUM(D345:D346)</f>
        <v>51274</v>
      </c>
      <c r="E344" s="323">
        <f>SUM(D344/C344)</f>
        <v>1.4077755202899347</v>
      </c>
    </row>
    <row r="345" spans="1:5" ht="12.75">
      <c r="A345" s="316"/>
      <c r="B345" s="324" t="s">
        <v>204</v>
      </c>
      <c r="C345" s="804"/>
      <c r="D345" s="804"/>
      <c r="E345" s="323"/>
    </row>
    <row r="346" spans="1:6" ht="12.75">
      <c r="A346" s="316"/>
      <c r="B346" s="324" t="s">
        <v>205</v>
      </c>
      <c r="C346" s="816">
        <v>36422</v>
      </c>
      <c r="D346" s="804">
        <v>51274</v>
      </c>
      <c r="E346" s="323">
        <f>SUM(D346/C346)</f>
        <v>1.4077755202899347</v>
      </c>
      <c r="F346" s="828"/>
    </row>
    <row r="347" spans="1:6" ht="12.75">
      <c r="A347" s="316"/>
      <c r="B347" s="326" t="s">
        <v>206</v>
      </c>
      <c r="C347" s="817">
        <v>3324</v>
      </c>
      <c r="D347" s="565">
        <v>8845</v>
      </c>
      <c r="E347" s="323">
        <f>SUM(D347/C347)</f>
        <v>2.660950661853189</v>
      </c>
      <c r="F347" s="828"/>
    </row>
    <row r="348" spans="1:6" ht="12.75">
      <c r="A348" s="316"/>
      <c r="B348" s="326" t="s">
        <v>207</v>
      </c>
      <c r="C348" s="817">
        <v>126992</v>
      </c>
      <c r="D348" s="565">
        <v>127194</v>
      </c>
      <c r="E348" s="323">
        <f>SUM(D348/C348)</f>
        <v>1.0015906513796144</v>
      </c>
      <c r="F348" s="828"/>
    </row>
    <row r="349" spans="1:6" ht="12.75">
      <c r="A349" s="316"/>
      <c r="B349" s="326" t="s">
        <v>208</v>
      </c>
      <c r="C349" s="817">
        <v>45019</v>
      </c>
      <c r="D349" s="565">
        <v>49535</v>
      </c>
      <c r="E349" s="323">
        <f>SUM(D349/C349)</f>
        <v>1.100313201092872</v>
      </c>
      <c r="F349" s="828"/>
    </row>
    <row r="350" spans="1:5" ht="12.75">
      <c r="A350" s="316"/>
      <c r="B350" s="327" t="s">
        <v>491</v>
      </c>
      <c r="C350" s="565"/>
      <c r="D350" s="565"/>
      <c r="E350" s="323"/>
    </row>
    <row r="351" spans="1:5" ht="13.5" thickBot="1">
      <c r="A351" s="316"/>
      <c r="B351" s="328" t="s">
        <v>209</v>
      </c>
      <c r="C351" s="565"/>
      <c r="D351" s="565"/>
      <c r="E351" s="736"/>
    </row>
    <row r="352" spans="1:5" ht="13.5" thickBot="1">
      <c r="A352" s="316"/>
      <c r="B352" s="330" t="s">
        <v>362</v>
      </c>
      <c r="C352" s="801">
        <f>SUM(C344+C347+C348+C349+C351+C350)</f>
        <v>211757</v>
      </c>
      <c r="D352" s="801">
        <f>SUM(D344+D347+D348+D349+D351+D350)</f>
        <v>236848</v>
      </c>
      <c r="E352" s="829">
        <f>SUM(D352/C352)</f>
        <v>1.118489589482284</v>
      </c>
    </row>
    <row r="353" spans="1:5" ht="13.5" thickBot="1">
      <c r="A353" s="316"/>
      <c r="B353" s="333" t="s">
        <v>71</v>
      </c>
      <c r="C353" s="334">
        <f>SUM(C352+C343)</f>
        <v>211757</v>
      </c>
      <c r="D353" s="334">
        <f>SUM(D352+D343)</f>
        <v>236848</v>
      </c>
      <c r="E353" s="829">
        <f>SUM(D353/C353)</f>
        <v>1.118489589482284</v>
      </c>
    </row>
    <row r="354" spans="1:5" ht="13.5" thickBot="1">
      <c r="A354" s="316"/>
      <c r="B354" s="792" t="s">
        <v>435</v>
      </c>
      <c r="C354" s="794"/>
      <c r="D354" s="794"/>
      <c r="E354" s="829"/>
    </row>
    <row r="355" spans="1:5" ht="13.5" thickBot="1">
      <c r="A355" s="316"/>
      <c r="B355" s="335" t="s">
        <v>72</v>
      </c>
      <c r="C355" s="795"/>
      <c r="D355" s="795"/>
      <c r="E355" s="829"/>
    </row>
    <row r="356" spans="1:5" ht="12.75">
      <c r="A356" s="316"/>
      <c r="B356" s="784" t="s">
        <v>461</v>
      </c>
      <c r="C356" s="566"/>
      <c r="D356" s="566"/>
      <c r="E356" s="323"/>
    </row>
    <row r="357" spans="1:6" ht="12.75">
      <c r="A357" s="316"/>
      <c r="B357" s="337" t="s">
        <v>498</v>
      </c>
      <c r="C357" s="565">
        <v>842152</v>
      </c>
      <c r="D357" s="565">
        <v>975151</v>
      </c>
      <c r="E357" s="323">
        <f aca="true" t="shared" si="2" ref="E357:E363">SUM(D357/C357)</f>
        <v>1.1579275475211126</v>
      </c>
      <c r="F357" s="828"/>
    </row>
    <row r="358" spans="1:6" ht="13.5" thickBot="1">
      <c r="A358" s="316"/>
      <c r="B358" s="338" t="s">
        <v>501</v>
      </c>
      <c r="C358" s="797">
        <v>375468</v>
      </c>
      <c r="D358" s="800">
        <v>388613</v>
      </c>
      <c r="E358" s="736">
        <f t="shared" si="2"/>
        <v>1.0350096413009897</v>
      </c>
      <c r="F358" s="828"/>
    </row>
    <row r="359" spans="1:5" ht="13.5" thickBot="1">
      <c r="A359" s="316"/>
      <c r="B359" s="339" t="s">
        <v>65</v>
      </c>
      <c r="C359" s="798">
        <f>SUM(C356:C358)</f>
        <v>1217620</v>
      </c>
      <c r="D359" s="798">
        <f>SUM(D356:D358)</f>
        <v>1363764</v>
      </c>
      <c r="E359" s="888">
        <f t="shared" si="2"/>
        <v>1.12002430971896</v>
      </c>
    </row>
    <row r="360" spans="1:5" ht="15.75" thickBot="1">
      <c r="A360" s="316"/>
      <c r="B360" s="341" t="s">
        <v>79</v>
      </c>
      <c r="C360" s="799">
        <f>SUM(C353+C355+C359)</f>
        <v>1429377</v>
      </c>
      <c r="D360" s="799">
        <f>SUM(D353+D355+D359)</f>
        <v>1600612</v>
      </c>
      <c r="E360" s="888">
        <f t="shared" si="2"/>
        <v>1.1197969465018676</v>
      </c>
    </row>
    <row r="361" spans="1:6" ht="12.75">
      <c r="A361" s="316"/>
      <c r="B361" s="342" t="s">
        <v>340</v>
      </c>
      <c r="C361" s="817">
        <v>390370</v>
      </c>
      <c r="D361" s="565">
        <v>468641</v>
      </c>
      <c r="E361" s="323">
        <f t="shared" si="2"/>
        <v>1.2005046494351512</v>
      </c>
      <c r="F361" s="828"/>
    </row>
    <row r="362" spans="1:6" ht="12.75">
      <c r="A362" s="316"/>
      <c r="B362" s="342" t="s">
        <v>341</v>
      </c>
      <c r="C362" s="817">
        <v>86820</v>
      </c>
      <c r="D362" s="565">
        <v>103852</v>
      </c>
      <c r="E362" s="323">
        <f t="shared" si="2"/>
        <v>1.1961759963142133</v>
      </c>
      <c r="F362" s="828"/>
    </row>
    <row r="363" spans="1:6" ht="12.75">
      <c r="A363" s="316"/>
      <c r="B363" s="342" t="s">
        <v>342</v>
      </c>
      <c r="C363" s="817">
        <v>927187</v>
      </c>
      <c r="D363" s="565">
        <v>1021039</v>
      </c>
      <c r="E363" s="323">
        <f t="shared" si="2"/>
        <v>1.1012222992772762</v>
      </c>
      <c r="F363" s="828"/>
    </row>
    <row r="364" spans="1:5" ht="12.75">
      <c r="A364" s="316"/>
      <c r="B364" s="343" t="s">
        <v>344</v>
      </c>
      <c r="C364" s="565"/>
      <c r="D364" s="565"/>
      <c r="E364" s="323"/>
    </row>
    <row r="365" spans="1:5" ht="13.5" thickBot="1">
      <c r="A365" s="316"/>
      <c r="B365" s="344" t="s">
        <v>343</v>
      </c>
      <c r="C365" s="565"/>
      <c r="D365" s="565"/>
      <c r="E365" s="736"/>
    </row>
    <row r="366" spans="1:5" ht="13.5" thickBot="1">
      <c r="A366" s="316"/>
      <c r="B366" s="345" t="s">
        <v>64</v>
      </c>
      <c r="C366" s="801">
        <f>SUM(C361:C365)</f>
        <v>1404377</v>
      </c>
      <c r="D366" s="801">
        <f>SUM(D361:D365)</f>
        <v>1593532</v>
      </c>
      <c r="E366" s="888">
        <f>SUM(D366/C366)</f>
        <v>1.1346896168194154</v>
      </c>
    </row>
    <row r="367" spans="1:5" ht="12.75">
      <c r="A367" s="316"/>
      <c r="B367" s="342" t="s">
        <v>262</v>
      </c>
      <c r="C367" s="565">
        <v>25000</v>
      </c>
      <c r="D367" s="565">
        <v>7080</v>
      </c>
      <c r="E367" s="323">
        <f>SUM(D367/C367)</f>
        <v>0.2832</v>
      </c>
    </row>
    <row r="368" spans="1:5" ht="12.75">
      <c r="A368" s="316"/>
      <c r="B368" s="342" t="s">
        <v>263</v>
      </c>
      <c r="C368" s="565"/>
      <c r="D368" s="565"/>
      <c r="E368" s="323"/>
    </row>
    <row r="369" spans="1:5" ht="13.5" thickBot="1">
      <c r="A369" s="316"/>
      <c r="B369" s="344" t="s">
        <v>470</v>
      </c>
      <c r="C369" s="565"/>
      <c r="D369" s="805"/>
      <c r="E369" s="736"/>
    </row>
    <row r="370" spans="1:5" ht="13.5" thickBot="1">
      <c r="A370" s="316"/>
      <c r="B370" s="346" t="s">
        <v>70</v>
      </c>
      <c r="C370" s="801">
        <f>SUM(C367:C369)</f>
        <v>25000</v>
      </c>
      <c r="D370" s="805">
        <f>SUM(D367:D369)</f>
        <v>7080</v>
      </c>
      <c r="E370" s="888">
        <f>SUM(D370/C370)</f>
        <v>0.2832</v>
      </c>
    </row>
    <row r="371" spans="1:5" ht="15.75" thickBot="1">
      <c r="A371" s="313"/>
      <c r="B371" s="347" t="s">
        <v>116</v>
      </c>
      <c r="C371" s="799">
        <f>SUM(C366+C370)</f>
        <v>1429377</v>
      </c>
      <c r="D371" s="799">
        <f>SUM(D366+D370)</f>
        <v>1600612</v>
      </c>
      <c r="E371" s="886">
        <f>SUM(D371/C371)</f>
        <v>1.1197969465018676</v>
      </c>
    </row>
    <row r="372" spans="1:5" ht="15">
      <c r="A372" s="228">
        <v>2799</v>
      </c>
      <c r="B372" s="231" t="s">
        <v>88</v>
      </c>
      <c r="C372" s="808"/>
      <c r="D372" s="808"/>
      <c r="E372" s="323"/>
    </row>
    <row r="373" spans="1:5" ht="12.75">
      <c r="A373" s="316"/>
      <c r="B373" s="318" t="s">
        <v>200</v>
      </c>
      <c r="C373" s="593"/>
      <c r="D373" s="593"/>
      <c r="E373" s="323"/>
    </row>
    <row r="374" spans="1:5" ht="13.5" thickBot="1">
      <c r="A374" s="316"/>
      <c r="B374" s="319" t="s">
        <v>201</v>
      </c>
      <c r="C374" s="809">
        <f>C308+C342</f>
        <v>0</v>
      </c>
      <c r="D374" s="809">
        <f>D308+D342</f>
        <v>0</v>
      </c>
      <c r="E374" s="736"/>
    </row>
    <row r="375" spans="1:5" ht="13.5" thickBot="1">
      <c r="A375" s="316"/>
      <c r="B375" s="320" t="s">
        <v>214</v>
      </c>
      <c r="C375" s="810">
        <f>SUM(C374)</f>
        <v>0</v>
      </c>
      <c r="D375" s="810">
        <f>SUM(D374)</f>
        <v>0</v>
      </c>
      <c r="E375" s="736"/>
    </row>
    <row r="376" spans="1:5" ht="12.75">
      <c r="A376" s="316"/>
      <c r="B376" s="318" t="s">
        <v>203</v>
      </c>
      <c r="C376" s="565">
        <f>SUM(C377:C378)</f>
        <v>36422</v>
      </c>
      <c r="D376" s="565">
        <f>SUM(D377:D378)</f>
        <v>51274</v>
      </c>
      <c r="E376" s="323">
        <f>SUM(D376/C376)</f>
        <v>1.4077755202899347</v>
      </c>
    </row>
    <row r="377" spans="1:5" ht="12.75">
      <c r="A377" s="316"/>
      <c r="B377" s="324" t="s">
        <v>204</v>
      </c>
      <c r="C377" s="804">
        <f aca="true" t="shared" si="3" ref="C377:D381">SUM(C345+C311)</f>
        <v>0</v>
      </c>
      <c r="D377" s="804">
        <f t="shared" si="3"/>
        <v>0</v>
      </c>
      <c r="E377" s="323"/>
    </row>
    <row r="378" spans="1:6" ht="12.75">
      <c r="A378" s="316"/>
      <c r="B378" s="324" t="s">
        <v>205</v>
      </c>
      <c r="C378" s="804">
        <f t="shared" si="3"/>
        <v>36422</v>
      </c>
      <c r="D378" s="804">
        <f t="shared" si="3"/>
        <v>51274</v>
      </c>
      <c r="E378" s="323">
        <f>SUM(D378/C378)</f>
        <v>1.4077755202899347</v>
      </c>
      <c r="F378" s="828"/>
    </row>
    <row r="379" spans="1:6" ht="12.75">
      <c r="A379" s="316"/>
      <c r="B379" s="326" t="s">
        <v>206</v>
      </c>
      <c r="C379" s="565">
        <f t="shared" si="3"/>
        <v>3324</v>
      </c>
      <c r="D379" s="565">
        <f t="shared" si="3"/>
        <v>8845</v>
      </c>
      <c r="E379" s="323">
        <f>SUM(D379/C379)</f>
        <v>2.660950661853189</v>
      </c>
      <c r="F379" s="828"/>
    </row>
    <row r="380" spans="1:6" ht="12.75">
      <c r="A380" s="316"/>
      <c r="B380" s="326" t="s">
        <v>207</v>
      </c>
      <c r="C380" s="565">
        <f t="shared" si="3"/>
        <v>126992</v>
      </c>
      <c r="D380" s="565">
        <f t="shared" si="3"/>
        <v>127194</v>
      </c>
      <c r="E380" s="323">
        <f>SUM(D380/C380)</f>
        <v>1.0015906513796144</v>
      </c>
      <c r="F380" s="828"/>
    </row>
    <row r="381" spans="1:6" ht="12.75">
      <c r="A381" s="316"/>
      <c r="B381" s="326" t="s">
        <v>208</v>
      </c>
      <c r="C381" s="565">
        <f t="shared" si="3"/>
        <v>45019</v>
      </c>
      <c r="D381" s="565">
        <f t="shared" si="3"/>
        <v>49535</v>
      </c>
      <c r="E381" s="323">
        <f>SUM(D381/C381)</f>
        <v>1.100313201092872</v>
      </c>
      <c r="F381" s="828"/>
    </row>
    <row r="382" spans="1:5" ht="12.75">
      <c r="A382" s="316"/>
      <c r="B382" s="326" t="s">
        <v>366</v>
      </c>
      <c r="C382" s="565">
        <f>C316</f>
        <v>0</v>
      </c>
      <c r="D382" s="565">
        <f>D316</f>
        <v>0</v>
      </c>
      <c r="E382" s="323"/>
    </row>
    <row r="383" spans="1:5" ht="12.75">
      <c r="A383" s="316"/>
      <c r="B383" s="327" t="s">
        <v>491</v>
      </c>
      <c r="C383" s="565">
        <f>SUM(C350+C317)</f>
        <v>0</v>
      </c>
      <c r="D383" s="565">
        <f>SUM(D350+D317)</f>
        <v>0</v>
      </c>
      <c r="E383" s="323"/>
    </row>
    <row r="384" spans="1:5" ht="13.5" thickBot="1">
      <c r="A384" s="316"/>
      <c r="B384" s="328" t="s">
        <v>209</v>
      </c>
      <c r="C384" s="565">
        <f>SUM(C351+C318)</f>
        <v>0</v>
      </c>
      <c r="D384" s="565">
        <f>SUM(D351+D318)</f>
        <v>0</v>
      </c>
      <c r="E384" s="736"/>
    </row>
    <row r="385" spans="1:5" ht="13.5" thickBot="1">
      <c r="A385" s="316"/>
      <c r="B385" s="330" t="s">
        <v>362</v>
      </c>
      <c r="C385" s="801">
        <f>SUM(C376+C379+C380+C381+C384+C382+C383)</f>
        <v>211757</v>
      </c>
      <c r="D385" s="801">
        <f>SUM(D376+D379+D380+D381+D384+D382+D383)</f>
        <v>236848</v>
      </c>
      <c r="E385" s="829">
        <f>SUM(D385/C385)</f>
        <v>1.118489589482284</v>
      </c>
    </row>
    <row r="386" spans="1:5" ht="13.5" thickBot="1">
      <c r="A386" s="316"/>
      <c r="B386" s="333" t="s">
        <v>71</v>
      </c>
      <c r="C386" s="807">
        <f>SUM(C385+C375)</f>
        <v>211757</v>
      </c>
      <c r="D386" s="807">
        <f>SUM(D385+D375)</f>
        <v>236848</v>
      </c>
      <c r="E386" s="829">
        <f>SUM(D386/C386)</f>
        <v>1.118489589482284</v>
      </c>
    </row>
    <row r="387" spans="1:5" ht="12.75">
      <c r="A387" s="316"/>
      <c r="B387" s="826" t="s">
        <v>505</v>
      </c>
      <c r="C387" s="796">
        <f>SUM(C321)</f>
        <v>0</v>
      </c>
      <c r="D387" s="796">
        <f>SUM(D321)</f>
        <v>0</v>
      </c>
      <c r="E387" s="323"/>
    </row>
    <row r="388" spans="1:5" ht="13.5" thickBot="1">
      <c r="A388" s="316"/>
      <c r="B388" s="792" t="s">
        <v>506</v>
      </c>
      <c r="C388" s="794">
        <f>SUM(C354)</f>
        <v>0</v>
      </c>
      <c r="D388" s="794">
        <f>SUM(D354)</f>
        <v>0</v>
      </c>
      <c r="E388" s="736"/>
    </row>
    <row r="389" spans="1:5" ht="13.5" thickBot="1">
      <c r="A389" s="316"/>
      <c r="B389" s="335" t="s">
        <v>72</v>
      </c>
      <c r="C389" s="818">
        <f>SUM(C387:C388)</f>
        <v>0</v>
      </c>
      <c r="D389" s="818">
        <f>SUM(D387:D388)</f>
        <v>0</v>
      </c>
      <c r="E389" s="829"/>
    </row>
    <row r="390" spans="1:5" ht="12.75">
      <c r="A390" s="316"/>
      <c r="B390" s="784" t="s">
        <v>461</v>
      </c>
      <c r="C390" s="566">
        <f>SUM(C356+C323)</f>
        <v>0</v>
      </c>
      <c r="D390" s="566">
        <f>SUM(D356+D323)</f>
        <v>0</v>
      </c>
      <c r="E390" s="323"/>
    </row>
    <row r="391" spans="1:6" ht="12.75">
      <c r="A391" s="316"/>
      <c r="B391" s="337" t="s">
        <v>498</v>
      </c>
      <c r="C391" s="565">
        <f>SUM(C357+C324)</f>
        <v>1938479</v>
      </c>
      <c r="D391" s="565">
        <f>SUM(D357+D324)</f>
        <v>2192741</v>
      </c>
      <c r="E391" s="323">
        <f>SUM(D391/C391)</f>
        <v>1.131165723229398</v>
      </c>
      <c r="F391" s="828"/>
    </row>
    <row r="392" spans="1:6" ht="13.5" thickBot="1">
      <c r="A392" s="316"/>
      <c r="B392" s="338" t="s">
        <v>501</v>
      </c>
      <c r="C392" s="800">
        <f>SUM(C358)</f>
        <v>375468</v>
      </c>
      <c r="D392" s="800">
        <f>SUM(D358)</f>
        <v>388613</v>
      </c>
      <c r="E392" s="736">
        <f>SUM(D392/C392)</f>
        <v>1.0350096413009897</v>
      </c>
      <c r="F392" s="828"/>
    </row>
    <row r="393" spans="1:5" ht="13.5" thickBot="1">
      <c r="A393" s="316"/>
      <c r="B393" s="339" t="s">
        <v>65</v>
      </c>
      <c r="C393" s="798">
        <f>SUM(C390:C392)</f>
        <v>2313947</v>
      </c>
      <c r="D393" s="798">
        <f>SUM(D390:D392)</f>
        <v>2581354</v>
      </c>
      <c r="E393" s="888">
        <f>SUM(D393/C393)</f>
        <v>1.1155631481619934</v>
      </c>
    </row>
    <row r="394" spans="1:5" ht="13.5" thickBot="1">
      <c r="A394" s="316"/>
      <c r="B394" s="251" t="s">
        <v>461</v>
      </c>
      <c r="C394" s="794">
        <f>SUM(C327)</f>
        <v>0</v>
      </c>
      <c r="D394" s="794">
        <f>SUM(D327)</f>
        <v>0</v>
      </c>
      <c r="E394" s="888"/>
    </row>
    <row r="395" spans="1:5" ht="13.5" thickBot="1">
      <c r="A395" s="316"/>
      <c r="B395" s="339" t="s">
        <v>67</v>
      </c>
      <c r="C395" s="798">
        <f>SUM(C394)</f>
        <v>0</v>
      </c>
      <c r="D395" s="798">
        <f>SUM(D394)</f>
        <v>0</v>
      </c>
      <c r="E395" s="886"/>
    </row>
    <row r="396" spans="1:5" ht="15.75" thickBot="1">
      <c r="A396" s="316"/>
      <c r="B396" s="341" t="s">
        <v>79</v>
      </c>
      <c r="C396" s="799">
        <f>SUM(C386+C389+C393+C395)</f>
        <v>2525704</v>
      </c>
      <c r="D396" s="799">
        <f>SUM(D386+D389+D393+D395)</f>
        <v>2818202</v>
      </c>
      <c r="E396" s="886">
        <f>SUM(D396/C396)</f>
        <v>1.1158085032925473</v>
      </c>
    </row>
    <row r="397" spans="1:6" ht="12.75">
      <c r="A397" s="316"/>
      <c r="B397" s="342" t="s">
        <v>340</v>
      </c>
      <c r="C397" s="565">
        <f aca="true" t="shared" si="4" ref="C397:D401">SUM(C361+C329)</f>
        <v>1247965</v>
      </c>
      <c r="D397" s="565">
        <f t="shared" si="4"/>
        <v>1423548</v>
      </c>
      <c r="E397" s="323">
        <f>SUM(D397/C397)</f>
        <v>1.1406954521961754</v>
      </c>
      <c r="F397" s="828"/>
    </row>
    <row r="398" spans="1:6" ht="12.75">
      <c r="A398" s="316"/>
      <c r="B398" s="342" t="s">
        <v>341</v>
      </c>
      <c r="C398" s="565">
        <f t="shared" si="4"/>
        <v>270353</v>
      </c>
      <c r="D398" s="565">
        <f t="shared" si="4"/>
        <v>305093</v>
      </c>
      <c r="E398" s="323">
        <f>SUM(D398/C398)</f>
        <v>1.1284986665581664</v>
      </c>
      <c r="F398" s="828"/>
    </row>
    <row r="399" spans="1:6" ht="12.75">
      <c r="A399" s="316"/>
      <c r="B399" s="342" t="s">
        <v>342</v>
      </c>
      <c r="C399" s="565">
        <f t="shared" si="4"/>
        <v>967869</v>
      </c>
      <c r="D399" s="565">
        <f t="shared" si="4"/>
        <v>1064520</v>
      </c>
      <c r="E399" s="323">
        <f>SUM(D399/C399)</f>
        <v>1.0998595884360383</v>
      </c>
      <c r="F399" s="828"/>
    </row>
    <row r="400" spans="1:5" ht="12.75">
      <c r="A400" s="316"/>
      <c r="B400" s="343" t="s">
        <v>344</v>
      </c>
      <c r="C400" s="565">
        <f t="shared" si="4"/>
        <v>0</v>
      </c>
      <c r="D400" s="565">
        <f t="shared" si="4"/>
        <v>0</v>
      </c>
      <c r="E400" s="323"/>
    </row>
    <row r="401" spans="1:5" ht="13.5" thickBot="1">
      <c r="A401" s="316"/>
      <c r="B401" s="344" t="s">
        <v>343</v>
      </c>
      <c r="C401" s="565">
        <f t="shared" si="4"/>
        <v>0</v>
      </c>
      <c r="D401" s="565">
        <f t="shared" si="4"/>
        <v>0</v>
      </c>
      <c r="E401" s="736"/>
    </row>
    <row r="402" spans="1:5" ht="13.5" thickBot="1">
      <c r="A402" s="316"/>
      <c r="B402" s="345" t="s">
        <v>64</v>
      </c>
      <c r="C402" s="801">
        <f>SUM(C397:C401)</f>
        <v>2486187</v>
      </c>
      <c r="D402" s="801">
        <f>SUM(D397:D401)</f>
        <v>2793161</v>
      </c>
      <c r="E402" s="888">
        <f>SUM(D402/C402)</f>
        <v>1.1234718064248586</v>
      </c>
    </row>
    <row r="403" spans="1:6" ht="12.75">
      <c r="A403" s="316"/>
      <c r="B403" s="342" t="s">
        <v>262</v>
      </c>
      <c r="C403" s="565">
        <f>SUM(C367+C335)</f>
        <v>39517</v>
      </c>
      <c r="D403" s="565">
        <f>SUM(D367+D335)</f>
        <v>25041</v>
      </c>
      <c r="E403" s="323">
        <f>SUM(D403/C403)</f>
        <v>0.6336766454943442</v>
      </c>
      <c r="F403" s="828"/>
    </row>
    <row r="404" spans="1:5" ht="12.75">
      <c r="A404" s="316"/>
      <c r="B404" s="342" t="s">
        <v>263</v>
      </c>
      <c r="C404" s="565">
        <f>SUM(C368+C336)</f>
        <v>0</v>
      </c>
      <c r="D404" s="565">
        <f>SUM(D368+D336)</f>
        <v>0</v>
      </c>
      <c r="E404" s="323"/>
    </row>
    <row r="405" spans="1:5" ht="13.5" thickBot="1">
      <c r="A405" s="316"/>
      <c r="B405" s="344" t="s">
        <v>470</v>
      </c>
      <c r="C405" s="800"/>
      <c r="D405" s="800"/>
      <c r="E405" s="736"/>
    </row>
    <row r="406" spans="1:5" ht="13.5" thickBot="1">
      <c r="A406" s="316"/>
      <c r="B406" s="346" t="s">
        <v>70</v>
      </c>
      <c r="C406" s="801">
        <f>SUM(C403:C405)</f>
        <v>39517</v>
      </c>
      <c r="D406" s="801">
        <f>SUM(D403:D405)</f>
        <v>25041</v>
      </c>
      <c r="E406" s="888">
        <f>SUM(D406/C406)</f>
        <v>0.6336766454943442</v>
      </c>
    </row>
    <row r="407" spans="1:5" ht="15.75" thickBot="1">
      <c r="A407" s="313"/>
      <c r="B407" s="347" t="s">
        <v>116</v>
      </c>
      <c r="C407" s="799">
        <f>SUM(C402+C406)</f>
        <v>2525704</v>
      </c>
      <c r="D407" s="799">
        <f>SUM(D402+D406)</f>
        <v>2818202</v>
      </c>
      <c r="E407" s="888">
        <f>SUM(D407/C407)</f>
        <v>1.1158085032925473</v>
      </c>
    </row>
    <row r="408" spans="1:5" ht="15">
      <c r="A408" s="228">
        <v>2850</v>
      </c>
      <c r="B408" s="231" t="s">
        <v>354</v>
      </c>
      <c r="C408" s="565"/>
      <c r="D408" s="565"/>
      <c r="E408" s="323"/>
    </row>
    <row r="409" spans="1:5" ht="12" customHeight="1">
      <c r="A409" s="316"/>
      <c r="B409" s="318" t="s">
        <v>200</v>
      </c>
      <c r="C409" s="593"/>
      <c r="D409" s="593"/>
      <c r="E409" s="323"/>
    </row>
    <row r="410" spans="1:5" ht="13.5" thickBot="1">
      <c r="A410" s="316"/>
      <c r="B410" s="319" t="s">
        <v>201</v>
      </c>
      <c r="C410" s="819"/>
      <c r="D410" s="819"/>
      <c r="E410" s="736"/>
    </row>
    <row r="411" spans="1:5" ht="13.5" thickBot="1">
      <c r="A411" s="316"/>
      <c r="B411" s="320" t="s">
        <v>214</v>
      </c>
      <c r="C411" s="820">
        <f>SUM(C410)</f>
        <v>0</v>
      </c>
      <c r="D411" s="820"/>
      <c r="E411" s="829"/>
    </row>
    <row r="412" spans="1:5" ht="12.75">
      <c r="A412" s="316"/>
      <c r="B412" s="318" t="s">
        <v>203</v>
      </c>
      <c r="C412" s="565">
        <f>SUM(C413)</f>
        <v>945</v>
      </c>
      <c r="D412" s="565">
        <f>SUM(D413)</f>
        <v>0</v>
      </c>
      <c r="E412" s="323">
        <f>SUM(D412/C412)</f>
        <v>0</v>
      </c>
    </row>
    <row r="413" spans="1:5" ht="12.75">
      <c r="A413" s="316"/>
      <c r="B413" s="324" t="s">
        <v>204</v>
      </c>
      <c r="C413" s="804">
        <v>945</v>
      </c>
      <c r="D413" s="804">
        <v>0</v>
      </c>
      <c r="E413" s="323">
        <f>SUM(D413/C413)</f>
        <v>0</v>
      </c>
    </row>
    <row r="414" spans="1:5" ht="12.75">
      <c r="A414" s="316"/>
      <c r="B414" s="324" t="s">
        <v>205</v>
      </c>
      <c r="C414" s="804"/>
      <c r="D414" s="804"/>
      <c r="E414" s="323"/>
    </row>
    <row r="415" spans="1:6" ht="12.75">
      <c r="A415" s="316"/>
      <c r="B415" s="326" t="s">
        <v>206</v>
      </c>
      <c r="C415" s="565">
        <v>3850</v>
      </c>
      <c r="D415" s="565"/>
      <c r="E415" s="323">
        <f>SUM(D415/C415)</f>
        <v>0</v>
      </c>
      <c r="F415" s="828"/>
    </row>
    <row r="416" spans="1:6" ht="12.75">
      <c r="A416" s="316"/>
      <c r="B416" s="326" t="s">
        <v>207</v>
      </c>
      <c r="C416" s="565">
        <v>11979</v>
      </c>
      <c r="D416" s="565">
        <v>15590</v>
      </c>
      <c r="E416" s="323">
        <f>SUM(D416/C416)</f>
        <v>1.3014441940061774</v>
      </c>
      <c r="F416" s="828"/>
    </row>
    <row r="417" spans="1:6" ht="12.75">
      <c r="A417" s="316"/>
      <c r="B417" s="326" t="s">
        <v>208</v>
      </c>
      <c r="C417" s="565">
        <v>3224</v>
      </c>
      <c r="D417" s="565">
        <v>5248</v>
      </c>
      <c r="E417" s="323">
        <f>SUM(D417/C417)</f>
        <v>1.6277915632754343</v>
      </c>
      <c r="F417" s="828"/>
    </row>
    <row r="418" spans="1:5" ht="12.75">
      <c r="A418" s="316"/>
      <c r="B418" s="326" t="s">
        <v>366</v>
      </c>
      <c r="C418" s="565"/>
      <c r="D418" s="565"/>
      <c r="E418" s="323"/>
    </row>
    <row r="419" spans="1:5" ht="12.75">
      <c r="A419" s="316"/>
      <c r="B419" s="327" t="s">
        <v>491</v>
      </c>
      <c r="C419" s="565"/>
      <c r="D419" s="565"/>
      <c r="E419" s="323"/>
    </row>
    <row r="420" spans="1:5" ht="13.5" thickBot="1">
      <c r="A420" s="316"/>
      <c r="B420" s="328" t="s">
        <v>209</v>
      </c>
      <c r="C420" s="565"/>
      <c r="D420" s="565"/>
      <c r="E420" s="736"/>
    </row>
    <row r="421" spans="1:5" ht="13.5" thickBot="1">
      <c r="A421" s="316"/>
      <c r="B421" s="330" t="s">
        <v>362</v>
      </c>
      <c r="C421" s="801">
        <f>SUM(C412+C415+C416+C417+C420+C418)</f>
        <v>19998</v>
      </c>
      <c r="D421" s="801">
        <f>SUM(D412+D415+D416+D417+D420+D418)</f>
        <v>20838</v>
      </c>
      <c r="E421" s="888">
        <f>SUM(D421/C421)</f>
        <v>1.042004200420042</v>
      </c>
    </row>
    <row r="422" spans="1:5" ht="13.5" thickBot="1">
      <c r="A422" s="316"/>
      <c r="B422" s="333" t="s">
        <v>71</v>
      </c>
      <c r="C422" s="807">
        <f>SUM(C421+C411)</f>
        <v>19998</v>
      </c>
      <c r="D422" s="807">
        <f>SUM(D421+D411)</f>
        <v>20838</v>
      </c>
      <c r="E422" s="886">
        <f>SUM(D422/C422)</f>
        <v>1.042004200420042</v>
      </c>
    </row>
    <row r="423" spans="1:5" ht="13.5" thickBot="1">
      <c r="A423" s="316"/>
      <c r="B423" s="335" t="s">
        <v>72</v>
      </c>
      <c r="C423" s="794"/>
      <c r="D423" s="794"/>
      <c r="E423" s="829"/>
    </row>
    <row r="424" spans="1:5" ht="12.75">
      <c r="A424" s="316"/>
      <c r="B424" s="784" t="s">
        <v>461</v>
      </c>
      <c r="C424" s="566"/>
      <c r="D424" s="566"/>
      <c r="E424" s="323"/>
    </row>
    <row r="425" spans="1:6" ht="12.75">
      <c r="A425" s="316"/>
      <c r="B425" s="337" t="s">
        <v>498</v>
      </c>
      <c r="C425" s="565">
        <v>560156</v>
      </c>
      <c r="D425" s="565">
        <v>533153</v>
      </c>
      <c r="E425" s="323">
        <f aca="true" t="shared" si="5" ref="E425:E431">SUM(D425/C425)</f>
        <v>0.9517937860167525</v>
      </c>
      <c r="F425" s="828"/>
    </row>
    <row r="426" spans="1:6" ht="13.5" thickBot="1">
      <c r="A426" s="316"/>
      <c r="B426" s="338" t="s">
        <v>501</v>
      </c>
      <c r="C426" s="800">
        <v>14100</v>
      </c>
      <c r="D426" s="800">
        <v>17789</v>
      </c>
      <c r="E426" s="736">
        <f t="shared" si="5"/>
        <v>1.2616312056737589</v>
      </c>
      <c r="F426" s="828"/>
    </row>
    <row r="427" spans="1:5" ht="13.5" thickBot="1">
      <c r="A427" s="316"/>
      <c r="B427" s="339" t="s">
        <v>65</v>
      </c>
      <c r="C427" s="812">
        <f>SUM(C424:C426)</f>
        <v>574256</v>
      </c>
      <c r="D427" s="812">
        <f>SUM(D424:D426)</f>
        <v>550942</v>
      </c>
      <c r="E427" s="888">
        <f t="shared" si="5"/>
        <v>0.9594013819620517</v>
      </c>
    </row>
    <row r="428" spans="1:5" ht="15.75" thickBot="1">
      <c r="A428" s="316"/>
      <c r="B428" s="341" t="s">
        <v>79</v>
      </c>
      <c r="C428" s="821">
        <f>SUM(C422+C423+C427)</f>
        <v>594254</v>
      </c>
      <c r="D428" s="821">
        <f>SUM(D422+D423+D427)</f>
        <v>571780</v>
      </c>
      <c r="E428" s="888">
        <f t="shared" si="5"/>
        <v>0.9621811548597065</v>
      </c>
    </row>
    <row r="429" spans="1:6" ht="12.75" customHeight="1">
      <c r="A429" s="316"/>
      <c r="B429" s="342" t="s">
        <v>340</v>
      </c>
      <c r="C429" s="565">
        <v>385539</v>
      </c>
      <c r="D429" s="565">
        <v>405977</v>
      </c>
      <c r="E429" s="323">
        <f t="shared" si="5"/>
        <v>1.0530114981882508</v>
      </c>
      <c r="F429" s="828"/>
    </row>
    <row r="430" spans="1:6" ht="12.75">
      <c r="A430" s="316"/>
      <c r="B430" s="342" t="s">
        <v>341</v>
      </c>
      <c r="C430" s="565">
        <v>84472</v>
      </c>
      <c r="D430" s="565">
        <v>88532</v>
      </c>
      <c r="E430" s="323">
        <f t="shared" si="5"/>
        <v>1.0480632635666256</v>
      </c>
      <c r="F430" s="828"/>
    </row>
    <row r="431" spans="1:6" ht="12.75">
      <c r="A431" s="316"/>
      <c r="B431" s="342" t="s">
        <v>342</v>
      </c>
      <c r="C431" s="565">
        <v>117298</v>
      </c>
      <c r="D431" s="565">
        <v>70326</v>
      </c>
      <c r="E431" s="323">
        <f t="shared" si="5"/>
        <v>0.5995498644478167</v>
      </c>
      <c r="F431" s="828"/>
    </row>
    <row r="432" spans="1:5" ht="12.75">
      <c r="A432" s="316"/>
      <c r="B432" s="343" t="s">
        <v>344</v>
      </c>
      <c r="C432" s="565"/>
      <c r="D432" s="565"/>
      <c r="E432" s="323"/>
    </row>
    <row r="433" spans="1:5" ht="13.5" thickBot="1">
      <c r="A433" s="316"/>
      <c r="B433" s="344" t="s">
        <v>343</v>
      </c>
      <c r="C433" s="565"/>
      <c r="D433" s="565"/>
      <c r="E433" s="736"/>
    </row>
    <row r="434" spans="1:5" ht="13.5" thickBot="1">
      <c r="A434" s="316"/>
      <c r="B434" s="345" t="s">
        <v>64</v>
      </c>
      <c r="C434" s="801">
        <f>SUM(C429:C433)</f>
        <v>587309</v>
      </c>
      <c r="D434" s="801">
        <f>SUM(D429:D433)</f>
        <v>564835</v>
      </c>
      <c r="E434" s="886">
        <f>SUM(D434/C434)</f>
        <v>0.961733942439159</v>
      </c>
    </row>
    <row r="435" spans="1:6" ht="12.75">
      <c r="A435" s="316"/>
      <c r="B435" s="342" t="s">
        <v>262</v>
      </c>
      <c r="C435" s="565">
        <v>6945</v>
      </c>
      <c r="D435" s="565">
        <v>6945</v>
      </c>
      <c r="E435" s="323">
        <f>SUM(D435/C435)</f>
        <v>1</v>
      </c>
      <c r="F435" s="828"/>
    </row>
    <row r="436" spans="1:5" ht="12.75">
      <c r="A436" s="316"/>
      <c r="B436" s="342" t="s">
        <v>263</v>
      </c>
      <c r="C436" s="565"/>
      <c r="D436" s="565"/>
      <c r="E436" s="323"/>
    </row>
    <row r="437" spans="1:5" ht="13.5" thickBot="1">
      <c r="A437" s="316"/>
      <c r="B437" s="344" t="s">
        <v>470</v>
      </c>
      <c r="C437" s="565"/>
      <c r="D437" s="565"/>
      <c r="E437" s="736"/>
    </row>
    <row r="438" spans="1:5" ht="13.5" thickBot="1">
      <c r="A438" s="316"/>
      <c r="B438" s="346" t="s">
        <v>70</v>
      </c>
      <c r="C438" s="801">
        <f>SUM(C435:C437)</f>
        <v>6945</v>
      </c>
      <c r="D438" s="801">
        <f>SUM(D435:D437)</f>
        <v>6945</v>
      </c>
      <c r="E438" s="888">
        <f>SUM(D438/C438)</f>
        <v>1</v>
      </c>
    </row>
    <row r="439" spans="1:5" ht="15.75" thickBot="1">
      <c r="A439" s="313"/>
      <c r="B439" s="347" t="s">
        <v>116</v>
      </c>
      <c r="C439" s="799">
        <f>SUM(C434+C438)</f>
        <v>594254</v>
      </c>
      <c r="D439" s="799">
        <f>SUM(D434+D438)</f>
        <v>571780</v>
      </c>
      <c r="E439" s="888">
        <f>SUM(D439/C439)</f>
        <v>0.9621811548597065</v>
      </c>
    </row>
    <row r="440" spans="1:5" ht="15">
      <c r="A440" s="228">
        <v>2875</v>
      </c>
      <c r="B440" s="231" t="s">
        <v>320</v>
      </c>
      <c r="C440" s="565"/>
      <c r="D440" s="565"/>
      <c r="E440" s="323"/>
    </row>
    <row r="441" spans="1:5" ht="12" customHeight="1">
      <c r="A441" s="316"/>
      <c r="B441" s="318" t="s">
        <v>200</v>
      </c>
      <c r="C441" s="593"/>
      <c r="D441" s="593"/>
      <c r="E441" s="323"/>
    </row>
    <row r="442" spans="1:5" ht="13.5" thickBot="1">
      <c r="A442" s="316"/>
      <c r="B442" s="319" t="s">
        <v>201</v>
      </c>
      <c r="C442" s="800"/>
      <c r="D442" s="800"/>
      <c r="E442" s="736"/>
    </row>
    <row r="443" spans="1:5" ht="13.5" thickBot="1">
      <c r="A443" s="316"/>
      <c r="B443" s="320" t="s">
        <v>214</v>
      </c>
      <c r="C443" s="815"/>
      <c r="D443" s="815"/>
      <c r="E443" s="829"/>
    </row>
    <row r="444" spans="1:5" ht="12.75">
      <c r="A444" s="316"/>
      <c r="B444" s="318" t="s">
        <v>203</v>
      </c>
      <c r="C444" s="565">
        <v>493</v>
      </c>
      <c r="D444" s="565">
        <v>493</v>
      </c>
      <c r="E444" s="323">
        <f>SUM(D444/C444)</f>
        <v>1</v>
      </c>
    </row>
    <row r="445" spans="1:5" ht="12.75">
      <c r="A445" s="316"/>
      <c r="B445" s="324" t="s">
        <v>204</v>
      </c>
      <c r="C445" s="804"/>
      <c r="D445" s="804"/>
      <c r="E445" s="323"/>
    </row>
    <row r="446" spans="1:6" ht="12.75">
      <c r="A446" s="316"/>
      <c r="B446" s="324" t="s">
        <v>205</v>
      </c>
      <c r="C446" s="804">
        <v>493</v>
      </c>
      <c r="D446" s="804">
        <v>493</v>
      </c>
      <c r="E446" s="323">
        <f>SUM(D446/C446)</f>
        <v>1</v>
      </c>
      <c r="F446" s="828"/>
    </row>
    <row r="447" spans="1:6" ht="12.75">
      <c r="A447" s="316"/>
      <c r="B447" s="326" t="s">
        <v>206</v>
      </c>
      <c r="C447" s="565">
        <v>1051</v>
      </c>
      <c r="D447" s="565"/>
      <c r="E447" s="323">
        <f>SUM(D447/C447)</f>
        <v>0</v>
      </c>
      <c r="F447" s="828"/>
    </row>
    <row r="448" spans="1:6" ht="12.75">
      <c r="A448" s="316"/>
      <c r="B448" s="326" t="s">
        <v>207</v>
      </c>
      <c r="C448" s="565">
        <v>39404</v>
      </c>
      <c r="D448" s="565">
        <v>39405</v>
      </c>
      <c r="E448" s="323">
        <f>SUM(D448/C448)</f>
        <v>1.0000253781341997</v>
      </c>
      <c r="F448" s="828"/>
    </row>
    <row r="449" spans="1:6" ht="12.75">
      <c r="A449" s="316"/>
      <c r="B449" s="326" t="s">
        <v>208</v>
      </c>
      <c r="C449" s="565">
        <v>9570</v>
      </c>
      <c r="D449" s="565">
        <v>5169</v>
      </c>
      <c r="E449" s="323">
        <f>SUM(D449/C449)</f>
        <v>0.5401253918495298</v>
      </c>
      <c r="F449" s="828"/>
    </row>
    <row r="450" spans="1:5" ht="12.75">
      <c r="A450" s="316"/>
      <c r="B450" s="326" t="s">
        <v>366</v>
      </c>
      <c r="C450" s="565"/>
      <c r="D450" s="565">
        <v>4401</v>
      </c>
      <c r="E450" s="323"/>
    </row>
    <row r="451" spans="1:5" ht="12.75">
      <c r="A451" s="316"/>
      <c r="B451" s="327" t="s">
        <v>491</v>
      </c>
      <c r="C451" s="565"/>
      <c r="D451" s="565"/>
      <c r="E451" s="323"/>
    </row>
    <row r="452" spans="1:5" ht="13.5" thickBot="1">
      <c r="A452" s="316"/>
      <c r="B452" s="328" t="s">
        <v>209</v>
      </c>
      <c r="C452" s="565"/>
      <c r="D452" s="565"/>
      <c r="E452" s="736"/>
    </row>
    <row r="453" spans="1:5" ht="13.5" thickBot="1">
      <c r="A453" s="316"/>
      <c r="B453" s="330" t="s">
        <v>362</v>
      </c>
      <c r="C453" s="801">
        <f>SUM(C444+C447+C448+C449+C452+C450)</f>
        <v>50518</v>
      </c>
      <c r="D453" s="801">
        <f>SUM(D444+D447+D448+D449+D452+D450)</f>
        <v>49468</v>
      </c>
      <c r="E453" s="888">
        <f>SUM(D453/C453)</f>
        <v>0.9792153291895958</v>
      </c>
    </row>
    <row r="454" spans="1:5" ht="13.5" thickBot="1">
      <c r="A454" s="316"/>
      <c r="B454" s="333" t="s">
        <v>71</v>
      </c>
      <c r="C454" s="807">
        <f>SUM(C453+C443)</f>
        <v>50518</v>
      </c>
      <c r="D454" s="807">
        <f>SUM(D453+D443)</f>
        <v>49468</v>
      </c>
      <c r="E454" s="888">
        <f>SUM(D454/C454)</f>
        <v>0.9792153291895958</v>
      </c>
    </row>
    <row r="455" spans="1:5" ht="13.5" thickBot="1">
      <c r="A455" s="316"/>
      <c r="B455" s="335" t="s">
        <v>72</v>
      </c>
      <c r="C455" s="794"/>
      <c r="D455" s="794"/>
      <c r="E455" s="829"/>
    </row>
    <row r="456" spans="1:5" ht="12.75">
      <c r="A456" s="316"/>
      <c r="B456" s="784" t="s">
        <v>461</v>
      </c>
      <c r="C456" s="566"/>
      <c r="D456" s="566"/>
      <c r="E456" s="323"/>
    </row>
    <row r="457" spans="1:6" ht="13.5" thickBot="1">
      <c r="A457" s="316"/>
      <c r="B457" s="338" t="s">
        <v>498</v>
      </c>
      <c r="C457" s="800">
        <v>717487</v>
      </c>
      <c r="D457" s="800">
        <v>859751</v>
      </c>
      <c r="E457" s="736">
        <f>SUM(D457/C457)</f>
        <v>1.1982809444631053</v>
      </c>
      <c r="F457" s="828"/>
    </row>
    <row r="458" spans="1:5" ht="13.5" thickBot="1">
      <c r="A458" s="316"/>
      <c r="B458" s="339" t="s">
        <v>65</v>
      </c>
      <c r="C458" s="798">
        <f>SUM(C456:C457)</f>
        <v>717487</v>
      </c>
      <c r="D458" s="798">
        <f>SUM(D456:D457)</f>
        <v>859751</v>
      </c>
      <c r="E458" s="888">
        <f>SUM(D458/C458)</f>
        <v>1.1982809444631053</v>
      </c>
    </row>
    <row r="459" spans="1:5" ht="13.5" thickBot="1">
      <c r="A459" s="316"/>
      <c r="B459" s="251" t="s">
        <v>461</v>
      </c>
      <c r="C459" s="798"/>
      <c r="D459" s="794"/>
      <c r="E459" s="829"/>
    </row>
    <row r="460" spans="1:5" ht="13.5" thickBot="1">
      <c r="A460" s="316"/>
      <c r="B460" s="339" t="s">
        <v>67</v>
      </c>
      <c r="C460" s="798"/>
      <c r="D460" s="798"/>
      <c r="E460" s="829"/>
    </row>
    <row r="461" spans="1:5" ht="15.75" thickBot="1">
      <c r="A461" s="316"/>
      <c r="B461" s="341" t="s">
        <v>79</v>
      </c>
      <c r="C461" s="799">
        <f>SUM(C454+C455+C458)</f>
        <v>768005</v>
      </c>
      <c r="D461" s="799">
        <f>SUM(D454+D455+D458+D460)</f>
        <v>909219</v>
      </c>
      <c r="E461" s="888">
        <f>SUM(D461/C461)</f>
        <v>1.1838711987552164</v>
      </c>
    </row>
    <row r="462" spans="1:6" ht="12.75">
      <c r="A462" s="316"/>
      <c r="B462" s="342" t="s">
        <v>340</v>
      </c>
      <c r="C462" s="565">
        <v>457712</v>
      </c>
      <c r="D462" s="565">
        <v>560302</v>
      </c>
      <c r="E462" s="323">
        <f>SUM(D462/C462)</f>
        <v>1.2241365749641695</v>
      </c>
      <c r="F462" s="828"/>
    </row>
    <row r="463" spans="1:6" ht="12.75">
      <c r="A463" s="316"/>
      <c r="B463" s="342" t="s">
        <v>341</v>
      </c>
      <c r="C463" s="565">
        <v>100871</v>
      </c>
      <c r="D463" s="565">
        <v>121693</v>
      </c>
      <c r="E463" s="323">
        <f>SUM(D463/C463)</f>
        <v>1.2064220638240921</v>
      </c>
      <c r="F463" s="828"/>
    </row>
    <row r="464" spans="1:6" ht="12.75">
      <c r="A464" s="316"/>
      <c r="B464" s="342" t="s">
        <v>342</v>
      </c>
      <c r="C464" s="565">
        <v>201243</v>
      </c>
      <c r="D464" s="565">
        <v>219045</v>
      </c>
      <c r="E464" s="323">
        <f>SUM(D464/C464)</f>
        <v>1.088460219734351</v>
      </c>
      <c r="F464" s="828"/>
    </row>
    <row r="465" spans="1:6" ht="12.75">
      <c r="A465" s="316"/>
      <c r="B465" s="343" t="s">
        <v>344</v>
      </c>
      <c r="C465" s="565">
        <v>600</v>
      </c>
      <c r="D465" s="565">
        <v>600</v>
      </c>
      <c r="E465" s="323">
        <f>SUM(D465/C465)</f>
        <v>1</v>
      </c>
      <c r="F465" s="828"/>
    </row>
    <row r="466" spans="1:5" ht="13.5" thickBot="1">
      <c r="A466" s="316"/>
      <c r="B466" s="344" t="s">
        <v>343</v>
      </c>
      <c r="C466" s="565"/>
      <c r="D466" s="565"/>
      <c r="E466" s="736"/>
    </row>
    <row r="467" spans="1:5" ht="13.5" thickBot="1">
      <c r="A467" s="316"/>
      <c r="B467" s="345" t="s">
        <v>64</v>
      </c>
      <c r="C467" s="801">
        <f>SUM(C462:C466)</f>
        <v>760426</v>
      </c>
      <c r="D467" s="801">
        <f>SUM(D462:D466)</f>
        <v>901640</v>
      </c>
      <c r="E467" s="888">
        <f>SUM(D467/C467)</f>
        <v>1.1857038028683922</v>
      </c>
    </row>
    <row r="468" spans="1:6" ht="12.75">
      <c r="A468" s="316"/>
      <c r="B468" s="342" t="s">
        <v>262</v>
      </c>
      <c r="C468" s="565">
        <v>7579</v>
      </c>
      <c r="D468" s="565">
        <v>7579</v>
      </c>
      <c r="E468" s="323">
        <f>SUM(D468/C468)</f>
        <v>1</v>
      </c>
      <c r="F468" s="828"/>
    </row>
    <row r="469" spans="1:5" ht="12.75">
      <c r="A469" s="316"/>
      <c r="B469" s="342" t="s">
        <v>263</v>
      </c>
      <c r="C469" s="565"/>
      <c r="D469" s="565"/>
      <c r="E469" s="323"/>
    </row>
    <row r="470" spans="1:5" ht="13.5" thickBot="1">
      <c r="A470" s="316"/>
      <c r="B470" s="344" t="s">
        <v>470</v>
      </c>
      <c r="C470" s="565"/>
      <c r="D470" s="565"/>
      <c r="E470" s="736"/>
    </row>
    <row r="471" spans="1:5" ht="13.5" thickBot="1">
      <c r="A471" s="316"/>
      <c r="B471" s="346" t="s">
        <v>70</v>
      </c>
      <c r="C471" s="801">
        <f>SUM(C468:C470)</f>
        <v>7579</v>
      </c>
      <c r="D471" s="801">
        <f>SUM(D468:D470)</f>
        <v>7579</v>
      </c>
      <c r="E471" s="888">
        <f>SUM(D471/C471)</f>
        <v>1</v>
      </c>
    </row>
    <row r="472" spans="1:5" ht="15.75" thickBot="1">
      <c r="A472" s="313"/>
      <c r="B472" s="347" t="s">
        <v>116</v>
      </c>
      <c r="C472" s="799">
        <f>SUM(C467+C471)</f>
        <v>768005</v>
      </c>
      <c r="D472" s="799">
        <f>SUM(D467+D471)</f>
        <v>909219</v>
      </c>
      <c r="E472" s="888">
        <f>SUM(D472/C472)</f>
        <v>1.1838711987552164</v>
      </c>
    </row>
    <row r="473" spans="1:5" ht="15">
      <c r="A473" s="228">
        <v>2898</v>
      </c>
      <c r="B473" s="349" t="s">
        <v>355</v>
      </c>
      <c r="C473" s="808"/>
      <c r="D473" s="808"/>
      <c r="E473" s="323"/>
    </row>
    <row r="474" spans="1:5" ht="12.75">
      <c r="A474" s="316"/>
      <c r="B474" s="318" t="s">
        <v>200</v>
      </c>
      <c r="C474" s="593"/>
      <c r="D474" s="593"/>
      <c r="E474" s="323"/>
    </row>
    <row r="475" spans="1:5" ht="13.5" thickBot="1">
      <c r="A475" s="316"/>
      <c r="B475" s="319" t="s">
        <v>201</v>
      </c>
      <c r="C475" s="800">
        <f>SUM(C442+C410)</f>
        <v>0</v>
      </c>
      <c r="D475" s="800">
        <f>SUM(D442+D410)</f>
        <v>0</v>
      </c>
      <c r="E475" s="736"/>
    </row>
    <row r="476" spans="1:5" ht="13.5" thickBot="1">
      <c r="A476" s="316"/>
      <c r="B476" s="320" t="s">
        <v>214</v>
      </c>
      <c r="C476" s="815">
        <f>SUM(C475)</f>
        <v>0</v>
      </c>
      <c r="D476" s="815">
        <f>SUM(D475)</f>
        <v>0</v>
      </c>
      <c r="E476" s="736"/>
    </row>
    <row r="477" spans="1:5" ht="12.75">
      <c r="A477" s="316"/>
      <c r="B477" s="318" t="s">
        <v>203</v>
      </c>
      <c r="C477" s="565">
        <f aca="true" t="shared" si="6" ref="C477:C482">SUM(C444+C412)</f>
        <v>1438</v>
      </c>
      <c r="D477" s="565">
        <f aca="true" t="shared" si="7" ref="D477:D482">SUM(D444+D412)</f>
        <v>493</v>
      </c>
      <c r="E477" s="323">
        <f aca="true" t="shared" si="8" ref="E477:E482">SUM(D477/C477)</f>
        <v>0.3428372739916551</v>
      </c>
    </row>
    <row r="478" spans="1:5" ht="12.75">
      <c r="A478" s="316"/>
      <c r="B478" s="324" t="s">
        <v>204</v>
      </c>
      <c r="C478" s="804">
        <f t="shared" si="6"/>
        <v>945</v>
      </c>
      <c r="D478" s="804">
        <f t="shared" si="7"/>
        <v>0</v>
      </c>
      <c r="E478" s="323">
        <f t="shared" si="8"/>
        <v>0</v>
      </c>
    </row>
    <row r="479" spans="1:5" ht="12.75">
      <c r="A479" s="316"/>
      <c r="B479" s="324" t="s">
        <v>205</v>
      </c>
      <c r="C479" s="804">
        <f t="shared" si="6"/>
        <v>493</v>
      </c>
      <c r="D479" s="804">
        <f t="shared" si="7"/>
        <v>493</v>
      </c>
      <c r="E479" s="323">
        <f t="shared" si="8"/>
        <v>1</v>
      </c>
    </row>
    <row r="480" spans="1:6" ht="12.75">
      <c r="A480" s="316"/>
      <c r="B480" s="326" t="s">
        <v>206</v>
      </c>
      <c r="C480" s="565">
        <f t="shared" si="6"/>
        <v>4901</v>
      </c>
      <c r="D480" s="565">
        <f t="shared" si="7"/>
        <v>0</v>
      </c>
      <c r="E480" s="323">
        <f t="shared" si="8"/>
        <v>0</v>
      </c>
      <c r="F480" s="828"/>
    </row>
    <row r="481" spans="1:6" ht="12.75">
      <c r="A481" s="316"/>
      <c r="B481" s="326" t="s">
        <v>207</v>
      </c>
      <c r="C481" s="565">
        <f t="shared" si="6"/>
        <v>51383</v>
      </c>
      <c r="D481" s="565">
        <f t="shared" si="7"/>
        <v>54995</v>
      </c>
      <c r="E481" s="323">
        <f t="shared" si="8"/>
        <v>1.0702956230659946</v>
      </c>
      <c r="F481" s="828"/>
    </row>
    <row r="482" spans="1:6" ht="12.75">
      <c r="A482" s="316"/>
      <c r="B482" s="326" t="s">
        <v>208</v>
      </c>
      <c r="C482" s="565">
        <f t="shared" si="6"/>
        <v>12794</v>
      </c>
      <c r="D482" s="565">
        <f t="shared" si="7"/>
        <v>10417</v>
      </c>
      <c r="E482" s="323">
        <f t="shared" si="8"/>
        <v>0.8142097858371111</v>
      </c>
      <c r="F482" s="828"/>
    </row>
    <row r="483" spans="1:5" ht="12.75">
      <c r="A483" s="316"/>
      <c r="B483" s="326" t="s">
        <v>366</v>
      </c>
      <c r="C483" s="565">
        <f>SUM(C418+C450)</f>
        <v>0</v>
      </c>
      <c r="D483" s="565">
        <f>SUM(D418+D450)</f>
        <v>4401</v>
      </c>
      <c r="E483" s="323"/>
    </row>
    <row r="484" spans="1:5" ht="12.75">
      <c r="A484" s="316"/>
      <c r="B484" s="327" t="s">
        <v>491</v>
      </c>
      <c r="C484" s="565">
        <f>SUM(C451+C419)</f>
        <v>0</v>
      </c>
      <c r="D484" s="565">
        <f>SUM(D451+D419)</f>
        <v>0</v>
      </c>
      <c r="E484" s="323"/>
    </row>
    <row r="485" spans="1:5" ht="13.5" thickBot="1">
      <c r="A485" s="316"/>
      <c r="B485" s="328" t="s">
        <v>209</v>
      </c>
      <c r="C485" s="565">
        <f>SUM(C452+C420)</f>
        <v>0</v>
      </c>
      <c r="D485" s="565">
        <f>SUM(D452+D420)</f>
        <v>0</v>
      </c>
      <c r="E485" s="736"/>
    </row>
    <row r="486" spans="1:5" ht="13.5" thickBot="1">
      <c r="A486" s="316"/>
      <c r="B486" s="330" t="s">
        <v>362</v>
      </c>
      <c r="C486" s="801">
        <f>SUM(C477+C480+C481+C482+C485+C483)</f>
        <v>70516</v>
      </c>
      <c r="D486" s="801">
        <f>SUM(D477+D480+D481+D482+D485+D483)</f>
        <v>70306</v>
      </c>
      <c r="E486" s="888">
        <f>SUM(D486/C486)</f>
        <v>0.9970219524646888</v>
      </c>
    </row>
    <row r="487" spans="1:5" ht="13.5" thickBot="1">
      <c r="A487" s="316"/>
      <c r="B487" s="333" t="s">
        <v>71</v>
      </c>
      <c r="C487" s="807">
        <f>SUM(C486+C476)</f>
        <v>70516</v>
      </c>
      <c r="D487" s="807">
        <f>SUM(D486+D476)</f>
        <v>70306</v>
      </c>
      <c r="E487" s="888">
        <f>SUM(D487/C487)</f>
        <v>0.9970219524646888</v>
      </c>
    </row>
    <row r="488" spans="1:5" ht="13.5" thickBot="1">
      <c r="A488" s="316"/>
      <c r="B488" s="335" t="s">
        <v>72</v>
      </c>
      <c r="C488" s="811"/>
      <c r="D488" s="811"/>
      <c r="E488" s="829"/>
    </row>
    <row r="489" spans="1:5" ht="12.75">
      <c r="A489" s="316"/>
      <c r="B489" s="784" t="s">
        <v>461</v>
      </c>
      <c r="C489" s="566">
        <f>SUM(C456+C424)</f>
        <v>0</v>
      </c>
      <c r="D489" s="566">
        <f>SUM(D456+D424)</f>
        <v>0</v>
      </c>
      <c r="E489" s="323"/>
    </row>
    <row r="490" spans="1:6" ht="12.75">
      <c r="A490" s="316"/>
      <c r="B490" s="337" t="s">
        <v>498</v>
      </c>
      <c r="C490" s="565">
        <f>SUM(C457+C425)</f>
        <v>1277643</v>
      </c>
      <c r="D490" s="565">
        <f>SUM(D457+D425)</f>
        <v>1392904</v>
      </c>
      <c r="E490" s="323">
        <f>SUM(D490/C490)</f>
        <v>1.090213776461813</v>
      </c>
      <c r="F490" s="828"/>
    </row>
    <row r="491" spans="1:6" ht="13.5" thickBot="1">
      <c r="A491" s="316"/>
      <c r="B491" s="338" t="s">
        <v>501</v>
      </c>
      <c r="C491" s="800">
        <f>SUM(C426)</f>
        <v>14100</v>
      </c>
      <c r="D491" s="800">
        <f>SUM(D426)</f>
        <v>17789</v>
      </c>
      <c r="E491" s="736">
        <f>SUM(D491/C491)</f>
        <v>1.2616312056737589</v>
      </c>
      <c r="F491" s="828"/>
    </row>
    <row r="492" spans="1:5" ht="13.5" thickBot="1">
      <c r="A492" s="316"/>
      <c r="B492" s="339" t="s">
        <v>65</v>
      </c>
      <c r="C492" s="798">
        <f>SUM(C489:C491)</f>
        <v>1291743</v>
      </c>
      <c r="D492" s="798">
        <f>SUM(D489:D491)</f>
        <v>1410693</v>
      </c>
      <c r="E492" s="888">
        <f>SUM(D492/C492)</f>
        <v>1.092084880661246</v>
      </c>
    </row>
    <row r="493" spans="1:5" ht="13.5" thickBot="1">
      <c r="A493" s="316"/>
      <c r="B493" s="251" t="s">
        <v>461</v>
      </c>
      <c r="C493" s="798"/>
      <c r="D493" s="851">
        <f>SUM(D459)</f>
        <v>0</v>
      </c>
      <c r="E493" s="829"/>
    </row>
    <row r="494" spans="1:5" ht="13.5" thickBot="1">
      <c r="A494" s="316"/>
      <c r="B494" s="339" t="s">
        <v>67</v>
      </c>
      <c r="C494" s="798"/>
      <c r="D494" s="798">
        <f>SUM(D493)</f>
        <v>0</v>
      </c>
      <c r="E494" s="829"/>
    </row>
    <row r="495" spans="1:5" ht="15.75" thickBot="1">
      <c r="A495" s="316"/>
      <c r="B495" s="341" t="s">
        <v>79</v>
      </c>
      <c r="C495" s="799">
        <f>SUM(C487+C488+C492)</f>
        <v>1362259</v>
      </c>
      <c r="D495" s="799">
        <f>SUM(D487+D488+D492+D494)</f>
        <v>1480999</v>
      </c>
      <c r="E495" s="888">
        <f>SUM(D495/C495)</f>
        <v>1.0871640414928438</v>
      </c>
    </row>
    <row r="496" spans="1:6" ht="12.75">
      <c r="A496" s="316"/>
      <c r="B496" s="342" t="s">
        <v>340</v>
      </c>
      <c r="C496" s="565">
        <f aca="true" t="shared" si="9" ref="C496:D500">SUM(C462+C429)</f>
        <v>843251</v>
      </c>
      <c r="D496" s="565">
        <f t="shared" si="9"/>
        <v>966279</v>
      </c>
      <c r="E496" s="323">
        <f>SUM(D496/C496)</f>
        <v>1.1458972476759588</v>
      </c>
      <c r="F496" s="828"/>
    </row>
    <row r="497" spans="1:6" ht="12.75">
      <c r="A497" s="316"/>
      <c r="B497" s="342" t="s">
        <v>341</v>
      </c>
      <c r="C497" s="565">
        <f t="shared" si="9"/>
        <v>185343</v>
      </c>
      <c r="D497" s="565">
        <f t="shared" si="9"/>
        <v>210225</v>
      </c>
      <c r="E497" s="323">
        <f>SUM(D497/C497)</f>
        <v>1.134248393519043</v>
      </c>
      <c r="F497" s="828"/>
    </row>
    <row r="498" spans="1:6" ht="12.75">
      <c r="A498" s="316"/>
      <c r="B498" s="342" t="s">
        <v>342</v>
      </c>
      <c r="C498" s="565">
        <f t="shared" si="9"/>
        <v>318541</v>
      </c>
      <c r="D498" s="565">
        <f t="shared" si="9"/>
        <v>289371</v>
      </c>
      <c r="E498" s="323">
        <f>SUM(D498/C498)</f>
        <v>0.9084262308462647</v>
      </c>
      <c r="F498" s="828"/>
    </row>
    <row r="499" spans="1:6" ht="12.75">
      <c r="A499" s="316"/>
      <c r="B499" s="343" t="s">
        <v>344</v>
      </c>
      <c r="C499" s="565">
        <f t="shared" si="9"/>
        <v>600</v>
      </c>
      <c r="D499" s="565">
        <f t="shared" si="9"/>
        <v>600</v>
      </c>
      <c r="E499" s="323">
        <f>SUM(D499/C499)</f>
        <v>1</v>
      </c>
      <c r="F499" s="828"/>
    </row>
    <row r="500" spans="1:5" ht="13.5" thickBot="1">
      <c r="A500" s="316"/>
      <c r="B500" s="344" t="s">
        <v>470</v>
      </c>
      <c r="C500" s="565">
        <f t="shared" si="9"/>
        <v>0</v>
      </c>
      <c r="D500" s="565">
        <f t="shared" si="9"/>
        <v>0</v>
      </c>
      <c r="E500" s="736"/>
    </row>
    <row r="501" spans="1:5" ht="13.5" thickBot="1">
      <c r="A501" s="316"/>
      <c r="B501" s="345" t="s">
        <v>64</v>
      </c>
      <c r="C501" s="801">
        <f>SUM(C496:C500)</f>
        <v>1347735</v>
      </c>
      <c r="D501" s="801">
        <f>SUM(D496:D500)</f>
        <v>1466475</v>
      </c>
      <c r="E501" s="888">
        <f>SUM(D501/C501)</f>
        <v>1.0881033734376566</v>
      </c>
    </row>
    <row r="502" spans="1:5" ht="12.75">
      <c r="A502" s="316"/>
      <c r="B502" s="342" t="s">
        <v>262</v>
      </c>
      <c r="C502" s="565">
        <f>SUM(C468+C435)</f>
        <v>14524</v>
      </c>
      <c r="D502" s="565">
        <f>SUM(D468+D435)</f>
        <v>14524</v>
      </c>
      <c r="E502" s="323">
        <f>SUM(D502/C502)</f>
        <v>1</v>
      </c>
    </row>
    <row r="503" spans="1:5" ht="12.75">
      <c r="A503" s="316"/>
      <c r="B503" s="342" t="s">
        <v>263</v>
      </c>
      <c r="C503" s="565">
        <f>SUM(C469)</f>
        <v>0</v>
      </c>
      <c r="D503" s="565">
        <f>SUM(D469)</f>
        <v>0</v>
      </c>
      <c r="E503" s="323"/>
    </row>
    <row r="504" spans="1:5" ht="13.5" thickBot="1">
      <c r="A504" s="316"/>
      <c r="B504" s="344" t="s">
        <v>470</v>
      </c>
      <c r="C504" s="800"/>
      <c r="D504" s="800"/>
      <c r="E504" s="736"/>
    </row>
    <row r="505" spans="1:5" ht="13.5" thickBot="1">
      <c r="A505" s="316"/>
      <c r="B505" s="346" t="s">
        <v>70</v>
      </c>
      <c r="C505" s="801">
        <f>SUM(C502:C504)</f>
        <v>14524</v>
      </c>
      <c r="D505" s="801">
        <f>SUM(D502:D504)</f>
        <v>14524</v>
      </c>
      <c r="E505" s="888">
        <f>SUM(D505/C505)</f>
        <v>1</v>
      </c>
    </row>
    <row r="506" spans="1:5" ht="15.75" thickBot="1">
      <c r="A506" s="313"/>
      <c r="B506" s="347" t="s">
        <v>116</v>
      </c>
      <c r="C506" s="821">
        <f>SUM(C501+C505)</f>
        <v>1362259</v>
      </c>
      <c r="D506" s="821">
        <f>SUM(D501+D505)</f>
        <v>1480999</v>
      </c>
      <c r="E506" s="888">
        <f>SUM(D506/C506)</f>
        <v>1.0871640414928438</v>
      </c>
    </row>
    <row r="507" spans="1:5" ht="15">
      <c r="A507" s="228">
        <v>2985</v>
      </c>
      <c r="B507" s="231" t="s">
        <v>356</v>
      </c>
      <c r="C507" s="565"/>
      <c r="D507" s="565"/>
      <c r="E507" s="323"/>
    </row>
    <row r="508" spans="1:5" ht="12" customHeight="1">
      <c r="A508" s="316"/>
      <c r="B508" s="318" t="s">
        <v>200</v>
      </c>
      <c r="C508" s="593"/>
      <c r="D508" s="593"/>
      <c r="E508" s="323"/>
    </row>
    <row r="509" spans="1:5" ht="13.5" thickBot="1">
      <c r="A509" s="316"/>
      <c r="B509" s="319" t="s">
        <v>201</v>
      </c>
      <c r="C509" s="809"/>
      <c r="D509" s="809"/>
      <c r="E509" s="736"/>
    </row>
    <row r="510" spans="1:5" ht="13.5" thickBot="1">
      <c r="A510" s="316"/>
      <c r="B510" s="320" t="s">
        <v>214</v>
      </c>
      <c r="C510" s="810"/>
      <c r="D510" s="810"/>
      <c r="E510" s="736"/>
    </row>
    <row r="511" spans="1:5" ht="12.75">
      <c r="A511" s="316"/>
      <c r="B511" s="318" t="s">
        <v>434</v>
      </c>
      <c r="C511" s="825"/>
      <c r="D511" s="825"/>
      <c r="E511" s="323"/>
    </row>
    <row r="512" spans="1:5" ht="12.75">
      <c r="A512" s="316"/>
      <c r="B512" s="318" t="s">
        <v>203</v>
      </c>
      <c r="C512" s="565">
        <f>SUM(C513)</f>
        <v>17346</v>
      </c>
      <c r="D512" s="565">
        <f>SUM(D513)</f>
        <v>9764</v>
      </c>
      <c r="E512" s="323">
        <f>SUM(D512/C512)</f>
        <v>0.5628963449786695</v>
      </c>
    </row>
    <row r="513" spans="1:6" ht="12.75">
      <c r="A513" s="316"/>
      <c r="B513" s="324" t="s">
        <v>204</v>
      </c>
      <c r="C513" s="804">
        <v>17346</v>
      </c>
      <c r="D513" s="804">
        <v>9764</v>
      </c>
      <c r="E513" s="323">
        <f>SUM(D513/C513)</f>
        <v>0.5628963449786695</v>
      </c>
      <c r="F513" s="828"/>
    </row>
    <row r="514" spans="1:5" ht="12.75">
      <c r="A514" s="316"/>
      <c r="B514" s="324" t="s">
        <v>205</v>
      </c>
      <c r="C514" s="804"/>
      <c r="D514" s="804"/>
      <c r="E514" s="323"/>
    </row>
    <row r="515" spans="1:5" ht="12.75">
      <c r="A515" s="316"/>
      <c r="B515" s="326" t="s">
        <v>206</v>
      </c>
      <c r="C515" s="565"/>
      <c r="D515" s="565"/>
      <c r="E515" s="323"/>
    </row>
    <row r="516" spans="1:5" ht="12.75">
      <c r="A516" s="316"/>
      <c r="B516" s="326" t="s">
        <v>207</v>
      </c>
      <c r="C516" s="565"/>
      <c r="D516" s="565"/>
      <c r="E516" s="323"/>
    </row>
    <row r="517" spans="1:6" ht="12.75">
      <c r="A517" s="316"/>
      <c r="B517" s="326" t="s">
        <v>208</v>
      </c>
      <c r="C517" s="565">
        <v>4673</v>
      </c>
      <c r="D517" s="565">
        <v>2636</v>
      </c>
      <c r="E517" s="323">
        <f>SUM(D517/C517)</f>
        <v>0.5640915899850203</v>
      </c>
      <c r="F517" s="828"/>
    </row>
    <row r="518" spans="1:5" ht="12.75">
      <c r="A518" s="316"/>
      <c r="B518" s="326" t="s">
        <v>366</v>
      </c>
      <c r="C518" s="565"/>
      <c r="D518" s="565"/>
      <c r="E518" s="323"/>
    </row>
    <row r="519" spans="1:5" ht="12.75">
      <c r="A519" s="316"/>
      <c r="B519" s="327" t="s">
        <v>491</v>
      </c>
      <c r="C519" s="565"/>
      <c r="D519" s="565"/>
      <c r="E519" s="323"/>
    </row>
    <row r="520" spans="1:5" ht="13.5" thickBot="1">
      <c r="A520" s="316"/>
      <c r="B520" s="328" t="s">
        <v>209</v>
      </c>
      <c r="C520" s="565"/>
      <c r="D520" s="565"/>
      <c r="E520" s="736"/>
    </row>
    <row r="521" spans="1:5" ht="13.5" thickBot="1">
      <c r="A521" s="316"/>
      <c r="B521" s="330" t="s">
        <v>362</v>
      </c>
      <c r="C521" s="801">
        <f>SUM(C512+C515+C516+C517+C520+C511+C518+C519)</f>
        <v>22019</v>
      </c>
      <c r="D521" s="801">
        <f>SUM(D512+D515+D516+D517+D520+D511+D518+D519)</f>
        <v>12400</v>
      </c>
      <c r="E521" s="888">
        <f>SUM(D521/C521)</f>
        <v>0.5631500068122984</v>
      </c>
    </row>
    <row r="522" spans="1:5" ht="13.5" thickBot="1">
      <c r="A522" s="316"/>
      <c r="B522" s="654" t="s">
        <v>239</v>
      </c>
      <c r="C522" s="805"/>
      <c r="D522" s="805"/>
      <c r="E522" s="829"/>
    </row>
    <row r="523" spans="1:5" ht="13.5" thickBot="1">
      <c r="A523" s="316"/>
      <c r="B523" s="333" t="s">
        <v>71</v>
      </c>
      <c r="C523" s="807">
        <f>SUM(C521+C510+C522)</f>
        <v>22019</v>
      </c>
      <c r="D523" s="807">
        <f>SUM(D521+D510+D522)</f>
        <v>12400</v>
      </c>
      <c r="E523" s="888">
        <f>SUM(D523/C523)</f>
        <v>0.5631500068122984</v>
      </c>
    </row>
    <row r="524" spans="1:5" ht="13.5" thickBot="1">
      <c r="A524" s="316"/>
      <c r="B524" s="131" t="s">
        <v>255</v>
      </c>
      <c r="C524" s="794"/>
      <c r="D524" s="794"/>
      <c r="E524" s="829"/>
    </row>
    <row r="525" spans="1:5" ht="13.5" thickBot="1">
      <c r="A525" s="316"/>
      <c r="B525" s="335" t="s">
        <v>72</v>
      </c>
      <c r="C525" s="795"/>
      <c r="D525" s="795"/>
      <c r="E525" s="736"/>
    </row>
    <row r="526" spans="1:5" ht="12.75">
      <c r="A526" s="316"/>
      <c r="B526" s="784" t="s">
        <v>461</v>
      </c>
      <c r="C526" s="566"/>
      <c r="D526" s="566"/>
      <c r="E526" s="323"/>
    </row>
    <row r="527" spans="1:6" ht="13.5" thickBot="1">
      <c r="A527" s="316"/>
      <c r="B527" s="338" t="s">
        <v>498</v>
      </c>
      <c r="C527" s="800">
        <v>266386</v>
      </c>
      <c r="D527" s="800">
        <v>315956</v>
      </c>
      <c r="E527" s="736">
        <f aca="true" t="shared" si="10" ref="E527:E532">SUM(D527/C527)</f>
        <v>1.186083352728747</v>
      </c>
      <c r="F527" s="828"/>
    </row>
    <row r="528" spans="1:5" ht="13.5" thickBot="1">
      <c r="A528" s="316"/>
      <c r="B528" s="339" t="s">
        <v>65</v>
      </c>
      <c r="C528" s="798">
        <f>SUM(C526:C527)</f>
        <v>266386</v>
      </c>
      <c r="D528" s="798">
        <f>SUM(D526:D527)</f>
        <v>315956</v>
      </c>
      <c r="E528" s="888">
        <f t="shared" si="10"/>
        <v>1.186083352728747</v>
      </c>
    </row>
    <row r="529" spans="1:5" ht="15.75" thickBot="1">
      <c r="A529" s="316"/>
      <c r="B529" s="341" t="s">
        <v>79</v>
      </c>
      <c r="C529" s="799">
        <f>SUM(C523+C525+C528)</f>
        <v>288405</v>
      </c>
      <c r="D529" s="799">
        <f>SUM(D523+D525+D528)</f>
        <v>328356</v>
      </c>
      <c r="E529" s="888">
        <f t="shared" si="10"/>
        <v>1.138523950694336</v>
      </c>
    </row>
    <row r="530" spans="1:6" ht="12.75">
      <c r="A530" s="316"/>
      <c r="B530" s="342" t="s">
        <v>340</v>
      </c>
      <c r="C530" s="565">
        <v>100884</v>
      </c>
      <c r="D530" s="565">
        <v>123884</v>
      </c>
      <c r="E530" s="323">
        <f t="shared" si="10"/>
        <v>1.2279846159946077</v>
      </c>
      <c r="F530" s="828"/>
    </row>
    <row r="531" spans="1:6" ht="12.75">
      <c r="A531" s="316"/>
      <c r="B531" s="342" t="s">
        <v>341</v>
      </c>
      <c r="C531" s="565">
        <v>20112</v>
      </c>
      <c r="D531" s="565">
        <v>27427</v>
      </c>
      <c r="E531" s="323">
        <f t="shared" si="10"/>
        <v>1.3637132060461417</v>
      </c>
      <c r="F531" s="828"/>
    </row>
    <row r="532" spans="1:6" ht="12.75">
      <c r="A532" s="316"/>
      <c r="B532" s="342" t="s">
        <v>342</v>
      </c>
      <c r="C532" s="565">
        <v>160419</v>
      </c>
      <c r="D532" s="565">
        <v>172588</v>
      </c>
      <c r="E532" s="323">
        <f t="shared" si="10"/>
        <v>1.075857597915459</v>
      </c>
      <c r="F532" s="828"/>
    </row>
    <row r="533" spans="1:5" ht="12.75">
      <c r="A533" s="316"/>
      <c r="B533" s="342" t="s">
        <v>344</v>
      </c>
      <c r="C533" s="565"/>
      <c r="D533" s="565"/>
      <c r="E533" s="323"/>
    </row>
    <row r="534" spans="1:5" ht="13.5" thickBot="1">
      <c r="A534" s="316"/>
      <c r="B534" s="594" t="s">
        <v>343</v>
      </c>
      <c r="C534" s="800"/>
      <c r="D534" s="800"/>
      <c r="E534" s="736"/>
    </row>
    <row r="535" spans="1:5" ht="12.75">
      <c r="A535" s="593"/>
      <c r="B535" s="860" t="s">
        <v>64</v>
      </c>
      <c r="C535" s="861">
        <f>SUM(C530:C534)</f>
        <v>281415</v>
      </c>
      <c r="D535" s="861">
        <f>SUM(D530:D534)</f>
        <v>323899</v>
      </c>
      <c r="E535" s="890">
        <f>SUM(D535/C535)</f>
        <v>1.1509656557042092</v>
      </c>
    </row>
    <row r="536" spans="1:6" ht="12.75">
      <c r="A536" s="316"/>
      <c r="B536" s="591" t="s">
        <v>14</v>
      </c>
      <c r="C536" s="804">
        <v>88500</v>
      </c>
      <c r="D536" s="804">
        <v>79000</v>
      </c>
      <c r="E536" s="323">
        <f>SUM(D536/C536)</f>
        <v>0.8926553672316384</v>
      </c>
      <c r="F536" s="828"/>
    </row>
    <row r="537" spans="1:6" ht="12.75">
      <c r="A537" s="316"/>
      <c r="B537" s="858" t="s">
        <v>13</v>
      </c>
      <c r="C537" s="859">
        <v>35502</v>
      </c>
      <c r="D537" s="859">
        <v>46255</v>
      </c>
      <c r="E537" s="887">
        <f>SUM(D537/C537)</f>
        <v>1.3028843445439693</v>
      </c>
      <c r="F537" s="828"/>
    </row>
    <row r="538" spans="1:6" ht="12.75">
      <c r="A538" s="316"/>
      <c r="B538" s="342" t="s">
        <v>262</v>
      </c>
      <c r="C538" s="565">
        <v>6990</v>
      </c>
      <c r="D538" s="565">
        <v>4457</v>
      </c>
      <c r="E538" s="323">
        <f>SUM(D538/C538)</f>
        <v>0.6376251788268955</v>
      </c>
      <c r="F538" s="828"/>
    </row>
    <row r="539" spans="1:5" ht="12.75">
      <c r="A539" s="316"/>
      <c r="B539" s="342" t="s">
        <v>263</v>
      </c>
      <c r="C539" s="565"/>
      <c r="D539" s="565"/>
      <c r="E539" s="323"/>
    </row>
    <row r="540" spans="1:5" ht="13.5" thickBot="1">
      <c r="A540" s="316"/>
      <c r="B540" s="344" t="s">
        <v>470</v>
      </c>
      <c r="C540" s="800"/>
      <c r="D540" s="800"/>
      <c r="E540" s="736"/>
    </row>
    <row r="541" spans="1:5" ht="13.5" thickBot="1">
      <c r="A541" s="316"/>
      <c r="B541" s="346" t="s">
        <v>70</v>
      </c>
      <c r="C541" s="801">
        <f>SUM(C538:C540)</f>
        <v>6990</v>
      </c>
      <c r="D541" s="801">
        <f>SUM(D538:D540)</f>
        <v>4457</v>
      </c>
      <c r="E541" s="888">
        <f>SUM(D541/C541)</f>
        <v>0.6376251788268955</v>
      </c>
    </row>
    <row r="542" spans="1:5" ht="15.75" thickBot="1">
      <c r="A542" s="313"/>
      <c r="B542" s="347" t="s">
        <v>116</v>
      </c>
      <c r="C542" s="799">
        <f>SUM(C535+C541)</f>
        <v>288405</v>
      </c>
      <c r="D542" s="799">
        <f>SUM(D535+D541)</f>
        <v>328356</v>
      </c>
      <c r="E542" s="886">
        <f>SUM(D542/C542)</f>
        <v>1.138523950694336</v>
      </c>
    </row>
    <row r="543" spans="1:5" ht="15">
      <c r="A543" s="228">
        <v>2986</v>
      </c>
      <c r="B543" s="231" t="s">
        <v>431</v>
      </c>
      <c r="C543" s="565"/>
      <c r="D543" s="565"/>
      <c r="E543" s="323"/>
    </row>
    <row r="544" spans="1:5" ht="12.75">
      <c r="A544" s="316"/>
      <c r="B544" s="318" t="s">
        <v>200</v>
      </c>
      <c r="C544" s="593"/>
      <c r="D544" s="593"/>
      <c r="E544" s="323"/>
    </row>
    <row r="545" spans="1:6" ht="13.5" thickBot="1">
      <c r="A545" s="316"/>
      <c r="B545" s="319" t="s">
        <v>201</v>
      </c>
      <c r="C545" s="809">
        <v>8812</v>
      </c>
      <c r="D545" s="809">
        <v>0</v>
      </c>
      <c r="E545" s="736">
        <f>SUM(D545/C545)</f>
        <v>0</v>
      </c>
      <c r="F545" s="828"/>
    </row>
    <row r="546" spans="1:5" ht="13.5" thickBot="1">
      <c r="A546" s="316"/>
      <c r="B546" s="320" t="s">
        <v>214</v>
      </c>
      <c r="C546" s="810">
        <f>SUM(C545)</f>
        <v>8812</v>
      </c>
      <c r="D546" s="810">
        <f>SUM(D545)</f>
        <v>0</v>
      </c>
      <c r="E546" s="888">
        <f>SUM(D546/C546)</f>
        <v>0</v>
      </c>
    </row>
    <row r="547" spans="1:5" ht="12.75">
      <c r="A547" s="316"/>
      <c r="B547" s="318" t="s">
        <v>203</v>
      </c>
      <c r="C547" s="565">
        <f>SUM(C548:C549)</f>
        <v>23680</v>
      </c>
      <c r="D547" s="565">
        <f>SUM(D548:D549)</f>
        <v>13386</v>
      </c>
      <c r="E547" s="323">
        <f>SUM(D547/C547)</f>
        <v>0.5652871621621621</v>
      </c>
    </row>
    <row r="548" spans="1:6" ht="12.75">
      <c r="A548" s="316"/>
      <c r="B548" s="324" t="s">
        <v>204</v>
      </c>
      <c r="C548" s="804">
        <v>23680</v>
      </c>
      <c r="D548" s="804">
        <v>13386</v>
      </c>
      <c r="E548" s="323">
        <f>SUM(D548/C548)</f>
        <v>0.5652871621621621</v>
      </c>
      <c r="F548" s="828"/>
    </row>
    <row r="549" spans="1:5" ht="12.75">
      <c r="A549" s="316"/>
      <c r="B549" s="324" t="s">
        <v>205</v>
      </c>
      <c r="C549" s="804"/>
      <c r="D549" s="804"/>
      <c r="E549" s="323"/>
    </row>
    <row r="550" spans="1:5" ht="12.75">
      <c r="A550" s="316"/>
      <c r="B550" s="326" t="s">
        <v>206</v>
      </c>
      <c r="C550" s="565"/>
      <c r="D550" s="565"/>
      <c r="E550" s="323"/>
    </row>
    <row r="551" spans="1:5" ht="12.75">
      <c r="A551" s="316"/>
      <c r="B551" s="326" t="s">
        <v>207</v>
      </c>
      <c r="C551" s="565"/>
      <c r="D551" s="565"/>
      <c r="E551" s="323"/>
    </row>
    <row r="552" spans="1:6" ht="12.75">
      <c r="A552" s="316"/>
      <c r="B552" s="326" t="s">
        <v>208</v>
      </c>
      <c r="C552" s="565">
        <v>6393</v>
      </c>
      <c r="D552" s="565">
        <v>3614</v>
      </c>
      <c r="E552" s="323">
        <f>SUM(D552/C552)</f>
        <v>0.5653058032222744</v>
      </c>
      <c r="F552" s="828"/>
    </row>
    <row r="553" spans="1:5" ht="12.75">
      <c r="A553" s="316"/>
      <c r="B553" s="327" t="s">
        <v>491</v>
      </c>
      <c r="C553" s="565"/>
      <c r="D553" s="565"/>
      <c r="E553" s="323"/>
    </row>
    <row r="554" spans="1:5" ht="13.5" thickBot="1">
      <c r="A554" s="316"/>
      <c r="B554" s="328" t="s">
        <v>209</v>
      </c>
      <c r="C554" s="565"/>
      <c r="D554" s="565"/>
      <c r="E554" s="736"/>
    </row>
    <row r="555" spans="1:5" ht="13.5" thickBot="1">
      <c r="A555" s="316"/>
      <c r="B555" s="330" t="s">
        <v>362</v>
      </c>
      <c r="C555" s="801">
        <f>SUM(C547+C550+C551+C552+C554)</f>
        <v>30073</v>
      </c>
      <c r="D555" s="801">
        <f>SUM(D547+D550+D551+D552+D554)</f>
        <v>17000</v>
      </c>
      <c r="E555" s="888">
        <f>SUM(D555/C555)</f>
        <v>0.5652911249293386</v>
      </c>
    </row>
    <row r="556" spans="1:5" ht="13.5" thickBot="1">
      <c r="A556" s="316"/>
      <c r="B556" s="654" t="s">
        <v>239</v>
      </c>
      <c r="C556" s="805"/>
      <c r="D556" s="805"/>
      <c r="E556" s="829"/>
    </row>
    <row r="557" spans="1:5" ht="13.5" thickBot="1">
      <c r="A557" s="316"/>
      <c r="B557" s="333" t="s">
        <v>71</v>
      </c>
      <c r="C557" s="807">
        <f>SUM(C555+C546+C556)</f>
        <v>38885</v>
      </c>
      <c r="D557" s="807">
        <f>SUM(D555+D546+D556)</f>
        <v>17000</v>
      </c>
      <c r="E557" s="886">
        <f>SUM(D557/C557)</f>
        <v>0.4371865758004372</v>
      </c>
    </row>
    <row r="558" spans="1:5" ht="13.5" thickBot="1">
      <c r="A558" s="316"/>
      <c r="B558" s="131" t="s">
        <v>255</v>
      </c>
      <c r="C558" s="794"/>
      <c r="D558" s="794"/>
      <c r="E558" s="829"/>
    </row>
    <row r="559" spans="1:5" ht="13.5" thickBot="1">
      <c r="A559" s="316"/>
      <c r="B559" s="335" t="s">
        <v>72</v>
      </c>
      <c r="C559" s="795"/>
      <c r="D559" s="795"/>
      <c r="E559" s="829"/>
    </row>
    <row r="560" spans="1:5" ht="12.75">
      <c r="A560" s="316"/>
      <c r="B560" s="784" t="s">
        <v>461</v>
      </c>
      <c r="C560" s="566"/>
      <c r="D560" s="566"/>
      <c r="E560" s="323"/>
    </row>
    <row r="561" spans="1:6" ht="13.5" thickBot="1">
      <c r="A561" s="316"/>
      <c r="B561" s="338" t="s">
        <v>498</v>
      </c>
      <c r="C561" s="800">
        <v>106580</v>
      </c>
      <c r="D561" s="800">
        <v>144849</v>
      </c>
      <c r="E561" s="736">
        <f aca="true" t="shared" si="11" ref="E561:E566">SUM(D561/C561)</f>
        <v>1.3590636141865267</v>
      </c>
      <c r="F561" s="828"/>
    </row>
    <row r="562" spans="1:5" ht="13.5" thickBot="1">
      <c r="A562" s="316"/>
      <c r="B562" s="339" t="s">
        <v>65</v>
      </c>
      <c r="C562" s="798">
        <f>SUM(C560:C561)</f>
        <v>106580</v>
      </c>
      <c r="D562" s="798">
        <f>SUM(D560:D561)</f>
        <v>144849</v>
      </c>
      <c r="E562" s="888">
        <f t="shared" si="11"/>
        <v>1.3590636141865267</v>
      </c>
    </row>
    <row r="563" spans="1:5" ht="15.75" thickBot="1">
      <c r="A563" s="316"/>
      <c r="B563" s="341" t="s">
        <v>79</v>
      </c>
      <c r="C563" s="799">
        <f>SUM(C557+C559+C562)</f>
        <v>145465</v>
      </c>
      <c r="D563" s="799">
        <f>SUM(D557+D559+D562)</f>
        <v>161849</v>
      </c>
      <c r="E563" s="888">
        <f t="shared" si="11"/>
        <v>1.1126319045818582</v>
      </c>
    </row>
    <row r="564" spans="1:6" ht="12.75">
      <c r="A564" s="316"/>
      <c r="B564" s="342" t="s">
        <v>340</v>
      </c>
      <c r="C564" s="565">
        <v>46873</v>
      </c>
      <c r="D564" s="565">
        <v>50431</v>
      </c>
      <c r="E564" s="323">
        <f t="shared" si="11"/>
        <v>1.0759072387088515</v>
      </c>
      <c r="F564" s="828"/>
    </row>
    <row r="565" spans="1:6" ht="12.75">
      <c r="A565" s="316"/>
      <c r="B565" s="342" t="s">
        <v>341</v>
      </c>
      <c r="C565" s="565">
        <v>9421</v>
      </c>
      <c r="D565" s="565">
        <v>10065</v>
      </c>
      <c r="E565" s="323">
        <f t="shared" si="11"/>
        <v>1.0683579237872838</v>
      </c>
      <c r="F565" s="828"/>
    </row>
    <row r="566" spans="1:6" ht="12.75">
      <c r="A566" s="316"/>
      <c r="B566" s="342" t="s">
        <v>342</v>
      </c>
      <c r="C566" s="565">
        <v>86671</v>
      </c>
      <c r="D566" s="565">
        <v>98853</v>
      </c>
      <c r="E566" s="323">
        <f t="shared" si="11"/>
        <v>1.1405545107360016</v>
      </c>
      <c r="F566" s="828"/>
    </row>
    <row r="567" spans="1:5" ht="12.75">
      <c r="A567" s="316"/>
      <c r="B567" s="342" t="s">
        <v>344</v>
      </c>
      <c r="C567" s="565"/>
      <c r="D567" s="565"/>
      <c r="E567" s="323"/>
    </row>
    <row r="568" spans="1:5" ht="13.5" thickBot="1">
      <c r="A568" s="316"/>
      <c r="B568" s="594" t="s">
        <v>343</v>
      </c>
      <c r="C568" s="800"/>
      <c r="D568" s="800"/>
      <c r="E568" s="736"/>
    </row>
    <row r="569" spans="1:5" ht="13.5" thickBot="1">
      <c r="A569" s="316"/>
      <c r="B569" s="345" t="s">
        <v>64</v>
      </c>
      <c r="C569" s="822">
        <f>SUM(C564:C568)</f>
        <v>142965</v>
      </c>
      <c r="D569" s="822">
        <f>SUM(D564:D568)</f>
        <v>159349</v>
      </c>
      <c r="E569" s="886">
        <f>SUM(D569/C569)</f>
        <v>1.1146014758857063</v>
      </c>
    </row>
    <row r="570" spans="1:6" ht="12.75">
      <c r="A570" s="316"/>
      <c r="B570" s="342" t="s">
        <v>262</v>
      </c>
      <c r="C570" s="565">
        <v>2500</v>
      </c>
      <c r="D570" s="565">
        <v>2500</v>
      </c>
      <c r="E570" s="323">
        <f>SUM(D570/C570)</f>
        <v>1</v>
      </c>
      <c r="F570" s="828"/>
    </row>
    <row r="571" spans="1:5" ht="12.75">
      <c r="A571" s="316"/>
      <c r="B571" s="342" t="s">
        <v>263</v>
      </c>
      <c r="C571" s="565"/>
      <c r="D571" s="565"/>
      <c r="E571" s="323"/>
    </row>
    <row r="572" spans="1:5" ht="13.5" thickBot="1">
      <c r="A572" s="316"/>
      <c r="B572" s="344" t="s">
        <v>470</v>
      </c>
      <c r="C572" s="800"/>
      <c r="D572" s="800"/>
      <c r="E572" s="736"/>
    </row>
    <row r="573" spans="1:5" ht="13.5" thickBot="1">
      <c r="A573" s="316"/>
      <c r="B573" s="346" t="s">
        <v>70</v>
      </c>
      <c r="C573" s="801">
        <f>SUM(C570:C572)</f>
        <v>2500</v>
      </c>
      <c r="D573" s="801">
        <f>SUM(D570:D572)</f>
        <v>2500</v>
      </c>
      <c r="E573" s="888">
        <f>SUM(D573/C573)</f>
        <v>1</v>
      </c>
    </row>
    <row r="574" spans="1:5" ht="15.75" thickBot="1">
      <c r="A574" s="313"/>
      <c r="B574" s="347" t="s">
        <v>116</v>
      </c>
      <c r="C574" s="799">
        <f>SUM(C573,C569)</f>
        <v>145465</v>
      </c>
      <c r="D574" s="799">
        <f>SUM(D573,D569)</f>
        <v>161849</v>
      </c>
      <c r="E574" s="888">
        <f>SUM(D574/C574)</f>
        <v>1.1126319045818582</v>
      </c>
    </row>
    <row r="575" spans="1:5" ht="15">
      <c r="A575" s="228">
        <v>2991</v>
      </c>
      <c r="B575" s="231" t="s">
        <v>215</v>
      </c>
      <c r="C575" s="808"/>
      <c r="D575" s="808"/>
      <c r="E575" s="323"/>
    </row>
    <row r="576" spans="1:5" ht="12.75">
      <c r="A576" s="316"/>
      <c r="B576" s="318" t="s">
        <v>200</v>
      </c>
      <c r="C576" s="593"/>
      <c r="D576" s="593"/>
      <c r="E576" s="323"/>
    </row>
    <row r="577" spans="1:6" ht="13.5" thickBot="1">
      <c r="A577" s="316"/>
      <c r="B577" s="319" t="s">
        <v>201</v>
      </c>
      <c r="C577" s="800">
        <f>SUM(C475+C509+C374+C545)</f>
        <v>8812</v>
      </c>
      <c r="D577" s="800">
        <f>SUM(D475+D509+D374+D545)</f>
        <v>0</v>
      </c>
      <c r="E577" s="736">
        <f>SUM(D577/C577)</f>
        <v>0</v>
      </c>
      <c r="F577" s="828"/>
    </row>
    <row r="578" spans="1:5" ht="13.5" thickBot="1">
      <c r="A578" s="316"/>
      <c r="B578" s="320" t="s">
        <v>214</v>
      </c>
      <c r="C578" s="815">
        <f>SUM(C577)</f>
        <v>8812</v>
      </c>
      <c r="D578" s="815">
        <f>SUM(D577)</f>
        <v>0</v>
      </c>
      <c r="E578" s="888">
        <f>SUM(D578/C578)</f>
        <v>0</v>
      </c>
    </row>
    <row r="579" spans="1:5" ht="12.75">
      <c r="A579" s="316"/>
      <c r="B579" s="318" t="s">
        <v>437</v>
      </c>
      <c r="C579" s="565">
        <f>SUM(C511)</f>
        <v>0</v>
      </c>
      <c r="D579" s="565">
        <f>SUM(D511)</f>
        <v>0</v>
      </c>
      <c r="E579" s="323"/>
    </row>
    <row r="580" spans="1:5" ht="12.75">
      <c r="A580" s="316"/>
      <c r="B580" s="318" t="s">
        <v>203</v>
      </c>
      <c r="C580" s="565">
        <f>SUM(C512+C477+C376+C547)</f>
        <v>78886</v>
      </c>
      <c r="D580" s="565">
        <f>SUM(D512+D477+D376+D547)</f>
        <v>74917</v>
      </c>
      <c r="E580" s="323">
        <f aca="true" t="shared" si="12" ref="E580:E585">SUM(D580/C580)</f>
        <v>0.9496868899424485</v>
      </c>
    </row>
    <row r="581" spans="1:6" ht="12.75">
      <c r="A581" s="316"/>
      <c r="B581" s="324" t="s">
        <v>204</v>
      </c>
      <c r="C581" s="804">
        <f>SUM(C513+C478+C377+C548)</f>
        <v>41971</v>
      </c>
      <c r="D581" s="804">
        <f>SUM(D513+D478+D377+D548)</f>
        <v>23150</v>
      </c>
      <c r="E581" s="323">
        <f t="shared" si="12"/>
        <v>0.5515713230563961</v>
      </c>
      <c r="F581" s="828"/>
    </row>
    <row r="582" spans="1:6" ht="12.75">
      <c r="A582" s="316"/>
      <c r="B582" s="324" t="s">
        <v>205</v>
      </c>
      <c r="C582" s="804">
        <f aca="true" t="shared" si="13" ref="C582:D584">SUM(C514+C479+C378)</f>
        <v>36915</v>
      </c>
      <c r="D582" s="804">
        <f t="shared" si="13"/>
        <v>51767</v>
      </c>
      <c r="E582" s="323">
        <f t="shared" si="12"/>
        <v>1.4023296762833537</v>
      </c>
      <c r="F582" s="828"/>
    </row>
    <row r="583" spans="1:6" ht="12.75">
      <c r="A583" s="316"/>
      <c r="B583" s="326" t="s">
        <v>206</v>
      </c>
      <c r="C583" s="565">
        <f t="shared" si="13"/>
        <v>8225</v>
      </c>
      <c r="D583" s="565">
        <f t="shared" si="13"/>
        <v>8845</v>
      </c>
      <c r="E583" s="323">
        <f t="shared" si="12"/>
        <v>1.0753799392097265</v>
      </c>
      <c r="F583" s="828"/>
    </row>
    <row r="584" spans="1:6" ht="12.75">
      <c r="A584" s="316"/>
      <c r="B584" s="326" t="s">
        <v>207</v>
      </c>
      <c r="C584" s="565">
        <f t="shared" si="13"/>
        <v>178375</v>
      </c>
      <c r="D584" s="565">
        <f t="shared" si="13"/>
        <v>182189</v>
      </c>
      <c r="E584" s="323">
        <f t="shared" si="12"/>
        <v>1.0213819201121233</v>
      </c>
      <c r="F584" s="828"/>
    </row>
    <row r="585" spans="1:6" ht="12.75">
      <c r="A585" s="316"/>
      <c r="B585" s="326" t="s">
        <v>208</v>
      </c>
      <c r="C585" s="565">
        <f>SUM(C517+C482+C381+C552)</f>
        <v>68879</v>
      </c>
      <c r="D585" s="565">
        <f>SUM(D517+D482+D381+D552)</f>
        <v>66202</v>
      </c>
      <c r="E585" s="323">
        <f t="shared" si="12"/>
        <v>0.9611347435357657</v>
      </c>
      <c r="F585" s="828"/>
    </row>
    <row r="586" spans="1:5" ht="12.75">
      <c r="A586" s="316"/>
      <c r="B586" s="326" t="s">
        <v>366</v>
      </c>
      <c r="C586" s="565">
        <f>C483+C518</f>
        <v>0</v>
      </c>
      <c r="D586" s="565">
        <f>D483+D518</f>
        <v>4401</v>
      </c>
      <c r="E586" s="323"/>
    </row>
    <row r="587" spans="1:5" ht="12.75">
      <c r="A587" s="316"/>
      <c r="B587" s="327" t="s">
        <v>491</v>
      </c>
      <c r="C587" s="565">
        <f>SUM(C519+C484+C383)</f>
        <v>0</v>
      </c>
      <c r="D587" s="565">
        <f>SUM(D519+D484+D383)</f>
        <v>0</v>
      </c>
      <c r="E587" s="323"/>
    </row>
    <row r="588" spans="1:5" ht="13.5" thickBot="1">
      <c r="A588" s="316"/>
      <c r="B588" s="328" t="s">
        <v>209</v>
      </c>
      <c r="C588" s="565">
        <f>SUM(C520+C485+C384)</f>
        <v>0</v>
      </c>
      <c r="D588" s="565">
        <f>SUM(D520+D485+D384)</f>
        <v>0</v>
      </c>
      <c r="E588" s="736"/>
    </row>
    <row r="589" spans="1:5" ht="13.5" thickBot="1">
      <c r="A589" s="316"/>
      <c r="B589" s="330" t="s">
        <v>362</v>
      </c>
      <c r="C589" s="801">
        <f>SUM(C580+C583+C584+C585+C588+C586+C587+C579)</f>
        <v>334365</v>
      </c>
      <c r="D589" s="801">
        <f>SUM(D580+D583+D584+D585+D588+D586+D587+D579)</f>
        <v>336554</v>
      </c>
      <c r="E589" s="888">
        <f>SUM(D589/C589)</f>
        <v>1.0065467378463655</v>
      </c>
    </row>
    <row r="590" spans="1:5" ht="13.5" thickBot="1">
      <c r="A590" s="316"/>
      <c r="B590" s="654" t="s">
        <v>239</v>
      </c>
      <c r="C590" s="801">
        <f>SUM(C522)</f>
        <v>0</v>
      </c>
      <c r="D590" s="801">
        <f>SUM(D522)</f>
        <v>0</v>
      </c>
      <c r="E590" s="829"/>
    </row>
    <row r="591" spans="1:5" ht="13.5" thickBot="1">
      <c r="A591" s="316"/>
      <c r="B591" s="333" t="s">
        <v>71</v>
      </c>
      <c r="C591" s="806">
        <f>SUM(C589+C578+C590)</f>
        <v>343177</v>
      </c>
      <c r="D591" s="806">
        <f>SUM(D589+D578+D590)</f>
        <v>336554</v>
      </c>
      <c r="E591" s="888">
        <f>SUM(D591/C591)</f>
        <v>0.9807009210990247</v>
      </c>
    </row>
    <row r="592" spans="1:5" ht="12.75">
      <c r="A592" s="316"/>
      <c r="B592" s="826" t="s">
        <v>505</v>
      </c>
      <c r="C592" s="796">
        <f>SUM(C387)</f>
        <v>0</v>
      </c>
      <c r="D592" s="796">
        <f>SUM(D387)</f>
        <v>0</v>
      </c>
      <c r="E592" s="323"/>
    </row>
    <row r="593" spans="1:5" ht="13.5" thickBot="1">
      <c r="A593" s="316"/>
      <c r="B593" s="148" t="s">
        <v>255</v>
      </c>
      <c r="C593" s="794">
        <f>SUM(C524+C388)</f>
        <v>0</v>
      </c>
      <c r="D593" s="794">
        <f>SUM(D524+D388)</f>
        <v>0</v>
      </c>
      <c r="E593" s="736"/>
    </row>
    <row r="594" spans="1:5" ht="13.5" thickBot="1">
      <c r="A594" s="316"/>
      <c r="B594" s="335" t="s">
        <v>72</v>
      </c>
      <c r="C594" s="818">
        <f>SUM(C592+C593)</f>
        <v>0</v>
      </c>
      <c r="D594" s="818">
        <f>SUM(D592+D593)</f>
        <v>0</v>
      </c>
      <c r="E594" s="829"/>
    </row>
    <row r="595" spans="1:5" ht="12.75">
      <c r="A595" s="316"/>
      <c r="B595" s="784" t="s">
        <v>461</v>
      </c>
      <c r="C595" s="566">
        <f>SUM(C526+C489+C390)</f>
        <v>0</v>
      </c>
      <c r="D595" s="566">
        <f>SUM(D526+D489+D390)</f>
        <v>0</v>
      </c>
      <c r="E595" s="323"/>
    </row>
    <row r="596" spans="1:6" ht="12.75">
      <c r="A596" s="316"/>
      <c r="B596" s="337" t="s">
        <v>498</v>
      </c>
      <c r="C596" s="565">
        <f>SUM(C527+C490+C391+C561)</f>
        <v>3589088</v>
      </c>
      <c r="D596" s="565">
        <f>SUM(D527+D490+D391+D561)</f>
        <v>4046450</v>
      </c>
      <c r="E596" s="323">
        <f>SUM(D596/C596)</f>
        <v>1.1274312583029449</v>
      </c>
      <c r="F596" s="828"/>
    </row>
    <row r="597" spans="1:6" ht="13.5" thickBot="1">
      <c r="A597" s="316"/>
      <c r="B597" s="338" t="s">
        <v>501</v>
      </c>
      <c r="C597" s="800">
        <f>SUM(C491+C392)</f>
        <v>389568</v>
      </c>
      <c r="D597" s="800">
        <f>SUM(D491+D392)</f>
        <v>406402</v>
      </c>
      <c r="E597" s="736">
        <f>SUM(D597/C597)</f>
        <v>1.043211968128799</v>
      </c>
      <c r="F597" s="828"/>
    </row>
    <row r="598" spans="1:5" ht="13.5" thickBot="1">
      <c r="A598" s="316"/>
      <c r="B598" s="339" t="s">
        <v>65</v>
      </c>
      <c r="C598" s="798">
        <f>SUM(C595:C597)</f>
        <v>3978656</v>
      </c>
      <c r="D598" s="798">
        <f>SUM(D595:D597)</f>
        <v>4452852</v>
      </c>
      <c r="E598" s="888">
        <f>SUM(D598/C598)</f>
        <v>1.1191849710052841</v>
      </c>
    </row>
    <row r="599" spans="1:5" ht="13.5" thickBot="1">
      <c r="A599" s="316"/>
      <c r="B599" s="251" t="s">
        <v>461</v>
      </c>
      <c r="C599" s="794">
        <f>SUM(C395)</f>
        <v>0</v>
      </c>
      <c r="D599" s="794">
        <f>SUM(D494)</f>
        <v>0</v>
      </c>
      <c r="E599" s="829"/>
    </row>
    <row r="600" spans="1:5" ht="13.5" thickBot="1">
      <c r="A600" s="316"/>
      <c r="B600" s="339" t="s">
        <v>67</v>
      </c>
      <c r="C600" s="798">
        <f>SUM(C599)</f>
        <v>0</v>
      </c>
      <c r="D600" s="798">
        <f>SUM(D599)</f>
        <v>0</v>
      </c>
      <c r="E600" s="829"/>
    </row>
    <row r="601" spans="1:5" ht="15.75" thickBot="1">
      <c r="A601" s="316"/>
      <c r="B601" s="341" t="s">
        <v>79</v>
      </c>
      <c r="C601" s="799">
        <f>SUM(C591+C594+C598+C600)</f>
        <v>4321833</v>
      </c>
      <c r="D601" s="799">
        <f>SUM(D591+D594+D598+D600)</f>
        <v>4789406</v>
      </c>
      <c r="E601" s="888">
        <f>SUM(D601/C601)</f>
        <v>1.108188585722771</v>
      </c>
    </row>
    <row r="602" spans="1:6" ht="12.75">
      <c r="A602" s="316"/>
      <c r="B602" s="342" t="s">
        <v>340</v>
      </c>
      <c r="C602" s="565">
        <f aca="true" t="shared" si="14" ref="C602:D604">SUM(C530+C496+C397+C564)</f>
        <v>2238973</v>
      </c>
      <c r="D602" s="565">
        <f t="shared" si="14"/>
        <v>2564142</v>
      </c>
      <c r="E602" s="323">
        <f>SUM(D602/C602)</f>
        <v>1.1452313181087936</v>
      </c>
      <c r="F602" s="828"/>
    </row>
    <row r="603" spans="1:6" ht="12.75">
      <c r="A603" s="316"/>
      <c r="B603" s="342" t="s">
        <v>341</v>
      </c>
      <c r="C603" s="565">
        <f t="shared" si="14"/>
        <v>485229</v>
      </c>
      <c r="D603" s="565">
        <f t="shared" si="14"/>
        <v>552810</v>
      </c>
      <c r="E603" s="323">
        <f>SUM(D603/C603)</f>
        <v>1.1392765065566979</v>
      </c>
      <c r="F603" s="828"/>
    </row>
    <row r="604" spans="1:6" ht="12.75">
      <c r="A604" s="316"/>
      <c r="B604" s="342" t="s">
        <v>342</v>
      </c>
      <c r="C604" s="565">
        <f t="shared" si="14"/>
        <v>1533500</v>
      </c>
      <c r="D604" s="565">
        <f t="shared" si="14"/>
        <v>1625332</v>
      </c>
      <c r="E604" s="323">
        <f>SUM(D604/C604)</f>
        <v>1.0598839256602544</v>
      </c>
      <c r="F604" s="828"/>
    </row>
    <row r="605" spans="1:6" ht="12.75">
      <c r="A605" s="316"/>
      <c r="B605" s="343" t="s">
        <v>344</v>
      </c>
      <c r="C605" s="565">
        <f>SUM(C465)</f>
        <v>600</v>
      </c>
      <c r="D605" s="565">
        <f>SUM(D465)</f>
        <v>600</v>
      </c>
      <c r="E605" s="323">
        <f>SUM(D605/C605)</f>
        <v>1</v>
      </c>
      <c r="F605" s="828"/>
    </row>
    <row r="606" spans="1:5" ht="13.5" thickBot="1">
      <c r="A606" s="316"/>
      <c r="B606" s="344" t="s">
        <v>343</v>
      </c>
      <c r="C606" s="565">
        <f>SUM(C534+C500+C401)</f>
        <v>0</v>
      </c>
      <c r="D606" s="565">
        <f>SUM(D534+D500+D401)</f>
        <v>0</v>
      </c>
      <c r="E606" s="736"/>
    </row>
    <row r="607" spans="1:5" ht="13.5" thickBot="1">
      <c r="A607" s="316"/>
      <c r="B607" s="345" t="s">
        <v>64</v>
      </c>
      <c r="C607" s="801">
        <f>SUM(C602:C606)</f>
        <v>4258302</v>
      </c>
      <c r="D607" s="801">
        <f>SUM(D602:D606)</f>
        <v>4742884</v>
      </c>
      <c r="E607" s="888">
        <f>SUM(D607/C607)</f>
        <v>1.1137970017157073</v>
      </c>
    </row>
    <row r="608" spans="1:6" ht="12.75">
      <c r="A608" s="316"/>
      <c r="B608" s="342" t="s">
        <v>262</v>
      </c>
      <c r="C608" s="565">
        <f>SUM(C403+C502+C538+C570)</f>
        <v>63531</v>
      </c>
      <c r="D608" s="565">
        <f>SUM(D403+D502+D538+D570)</f>
        <v>46522</v>
      </c>
      <c r="E608" s="323">
        <f>SUM(D608/C608)</f>
        <v>0.7322724339298925</v>
      </c>
      <c r="F608" s="828"/>
    </row>
    <row r="609" spans="1:5" ht="12.75">
      <c r="A609" s="316"/>
      <c r="B609" s="342" t="s">
        <v>263</v>
      </c>
      <c r="C609" s="565">
        <f>SUM(C539+C503+C404)</f>
        <v>0</v>
      </c>
      <c r="D609" s="565">
        <f>SUM(D539+D503+D404)</f>
        <v>0</v>
      </c>
      <c r="E609" s="323"/>
    </row>
    <row r="610" spans="1:5" ht="13.5" thickBot="1">
      <c r="A610" s="316"/>
      <c r="B610" s="344" t="s">
        <v>470</v>
      </c>
      <c r="C610" s="800"/>
      <c r="D610" s="800"/>
      <c r="E610" s="736"/>
    </row>
    <row r="611" spans="1:5" ht="13.5" thickBot="1">
      <c r="A611" s="316"/>
      <c r="B611" s="346" t="s">
        <v>70</v>
      </c>
      <c r="C611" s="801">
        <f>SUM(C608:C610)</f>
        <v>63531</v>
      </c>
      <c r="D611" s="801">
        <f>SUM(D608:D610)</f>
        <v>46522</v>
      </c>
      <c r="E611" s="888">
        <f>SUM(D611/C611)</f>
        <v>0.7322724339298925</v>
      </c>
    </row>
    <row r="612" spans="1:5" ht="15.75" thickBot="1">
      <c r="A612" s="313"/>
      <c r="B612" s="347" t="s">
        <v>116</v>
      </c>
      <c r="C612" s="799">
        <f>SUM(C607+C611)</f>
        <v>4321833</v>
      </c>
      <c r="D612" s="799">
        <f>SUM(D607+D611)</f>
        <v>4789406</v>
      </c>
      <c r="E612" s="888">
        <f>SUM(D612/C612)</f>
        <v>1.108188585722771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10">
      <selection activeCell="D35" sqref="D35"/>
    </sheetView>
  </sheetViews>
  <sheetFormatPr defaultColWidth="9.00390625" defaultRowHeight="12.75"/>
  <cols>
    <col min="1" max="1" width="6.875" style="356" customWidth="1"/>
    <col min="2" max="2" width="50.125" style="353" customWidth="1"/>
    <col min="3" max="4" width="13.875" style="353" customWidth="1"/>
    <col min="5" max="5" width="8.875" style="353" customWidth="1"/>
    <col min="6" max="16384" width="9.125" style="353" customWidth="1"/>
  </cols>
  <sheetData>
    <row r="1" spans="1:5" ht="12">
      <c r="A1" s="1256" t="s">
        <v>332</v>
      </c>
      <c r="B1" s="1257"/>
      <c r="C1" s="1258"/>
      <c r="D1" s="1258"/>
      <c r="E1" s="1258"/>
    </row>
    <row r="2" spans="1:5" ht="12.75">
      <c r="A2" s="1256" t="s">
        <v>1090</v>
      </c>
      <c r="B2" s="1257"/>
      <c r="C2" s="1258"/>
      <c r="D2" s="1258"/>
      <c r="E2" s="1258"/>
    </row>
    <row r="3" spans="1:2" s="355" customFormat="1" ht="11.25" customHeight="1">
      <c r="A3" s="354"/>
      <c r="B3" s="354"/>
    </row>
    <row r="4" spans="3:5" ht="11.25" customHeight="1">
      <c r="C4" s="357"/>
      <c r="D4" s="357"/>
      <c r="E4" s="357" t="s">
        <v>190</v>
      </c>
    </row>
    <row r="5" spans="1:5" s="360" customFormat="1" ht="11.25" customHeight="1">
      <c r="A5" s="358"/>
      <c r="B5" s="359"/>
      <c r="C5" s="1251" t="s">
        <v>532</v>
      </c>
      <c r="D5" s="1251" t="s">
        <v>1110</v>
      </c>
      <c r="E5" s="1254" t="s">
        <v>1091</v>
      </c>
    </row>
    <row r="6" spans="1:5" s="360" customFormat="1" ht="12" customHeight="1">
      <c r="A6" s="361" t="s">
        <v>290</v>
      </c>
      <c r="B6" s="362" t="s">
        <v>302</v>
      </c>
      <c r="C6" s="1252"/>
      <c r="D6" s="1252"/>
      <c r="E6" s="1254"/>
    </row>
    <row r="7" spans="1:5" s="360" customFormat="1" ht="12.75" customHeight="1" thickBot="1">
      <c r="A7" s="363"/>
      <c r="B7" s="364"/>
      <c r="C7" s="1259"/>
      <c r="D7" s="1253"/>
      <c r="E7" s="1255"/>
    </row>
    <row r="8" spans="1:5" s="360" customFormat="1" ht="12" customHeight="1">
      <c r="A8" s="365" t="s">
        <v>171</v>
      </c>
      <c r="B8" s="366" t="s">
        <v>172</v>
      </c>
      <c r="C8" s="367" t="s">
        <v>173</v>
      </c>
      <c r="D8" s="367" t="s">
        <v>174</v>
      </c>
      <c r="E8" s="367" t="s">
        <v>175</v>
      </c>
    </row>
    <row r="9" spans="1:5" ht="12" customHeight="1">
      <c r="A9" s="358">
        <v>3010</v>
      </c>
      <c r="B9" s="368" t="s">
        <v>54</v>
      </c>
      <c r="C9" s="369">
        <f>SUM(C19)</f>
        <v>8720</v>
      </c>
      <c r="D9" s="369">
        <f>SUM(D19)</f>
        <v>8720</v>
      </c>
      <c r="E9" s="370">
        <f>SUM(D9/C9)</f>
        <v>1</v>
      </c>
    </row>
    <row r="10" spans="1:5" ht="12" customHeight="1">
      <c r="A10" s="75">
        <v>3011</v>
      </c>
      <c r="B10" s="371" t="s">
        <v>118</v>
      </c>
      <c r="C10" s="369"/>
      <c r="D10" s="369"/>
      <c r="E10" s="370"/>
    </row>
    <row r="11" spans="1:5" ht="12" customHeight="1">
      <c r="A11" s="372"/>
      <c r="B11" s="373" t="s">
        <v>119</v>
      </c>
      <c r="C11" s="300">
        <v>2400</v>
      </c>
      <c r="D11" s="300">
        <v>2400</v>
      </c>
      <c r="E11" s="906">
        <f>SUM(D11/C11)</f>
        <v>1</v>
      </c>
    </row>
    <row r="12" spans="1:5" ht="12" customHeight="1">
      <c r="A12" s="372"/>
      <c r="B12" s="183" t="s">
        <v>310</v>
      </c>
      <c r="C12" s="300">
        <v>520</v>
      </c>
      <c r="D12" s="300">
        <v>520</v>
      </c>
      <c r="E12" s="906">
        <f>SUM(D12/C12)</f>
        <v>1</v>
      </c>
    </row>
    <row r="13" spans="1:5" ht="12" customHeight="1">
      <c r="A13" s="294"/>
      <c r="B13" s="374" t="s">
        <v>295</v>
      </c>
      <c r="C13" s="300">
        <v>4800</v>
      </c>
      <c r="D13" s="300">
        <v>4800</v>
      </c>
      <c r="E13" s="906">
        <f>SUM(D13/C13)</f>
        <v>1</v>
      </c>
    </row>
    <row r="14" spans="1:5" ht="12" customHeight="1">
      <c r="A14" s="372"/>
      <c r="B14" s="301" t="s">
        <v>124</v>
      </c>
      <c r="C14" s="300"/>
      <c r="D14" s="300"/>
      <c r="E14" s="906"/>
    </row>
    <row r="15" spans="1:5" ht="12" customHeight="1">
      <c r="A15" s="372"/>
      <c r="B15" s="183" t="s">
        <v>304</v>
      </c>
      <c r="C15" s="375"/>
      <c r="D15" s="375"/>
      <c r="E15" s="906"/>
    </row>
    <row r="16" spans="1:5" ht="12" customHeight="1">
      <c r="A16" s="294"/>
      <c r="B16" s="373" t="s">
        <v>264</v>
      </c>
      <c r="C16" s="300">
        <v>1000</v>
      </c>
      <c r="D16" s="300">
        <v>1000</v>
      </c>
      <c r="E16" s="906">
        <f>SUM(D16/C16)</f>
        <v>1</v>
      </c>
    </row>
    <row r="17" spans="1:5" ht="12" customHeight="1">
      <c r="A17" s="294"/>
      <c r="B17" s="74" t="s">
        <v>265</v>
      </c>
      <c r="C17" s="375"/>
      <c r="D17" s="375"/>
      <c r="E17" s="370"/>
    </row>
    <row r="18" spans="1:5" ht="12" customHeight="1" thickBot="1">
      <c r="A18" s="372"/>
      <c r="B18" s="376" t="s">
        <v>283</v>
      </c>
      <c r="C18" s="377"/>
      <c r="D18" s="377"/>
      <c r="E18" s="908"/>
    </row>
    <row r="19" spans="1:5" ht="12" customHeight="1" thickBot="1">
      <c r="A19" s="363"/>
      <c r="B19" s="378" t="s">
        <v>288</v>
      </c>
      <c r="C19" s="379">
        <f>SUM(C11:C18)</f>
        <v>8720</v>
      </c>
      <c r="D19" s="379">
        <f>SUM(D11:D18)</f>
        <v>8720</v>
      </c>
      <c r="E19" s="909">
        <f>SUM(D19/C19)</f>
        <v>1</v>
      </c>
    </row>
    <row r="20" spans="1:5" s="360" customFormat="1" ht="12" customHeight="1">
      <c r="A20" s="380">
        <v>3020</v>
      </c>
      <c r="B20" s="213" t="s">
        <v>95</v>
      </c>
      <c r="C20" s="381">
        <f>SUM(C30+C70+C50)</f>
        <v>1942612</v>
      </c>
      <c r="D20" s="381">
        <f>SUM(D30+D70+D40+D60)</f>
        <v>1977713</v>
      </c>
      <c r="E20" s="907">
        <f>SUM(D20/C20)</f>
        <v>1.0180689710554656</v>
      </c>
    </row>
    <row r="21" spans="1:5" s="360" customFormat="1" ht="12" customHeight="1">
      <c r="A21" s="361">
        <v>3021</v>
      </c>
      <c r="B21" s="382" t="s">
        <v>378</v>
      </c>
      <c r="C21" s="369"/>
      <c r="D21" s="369"/>
      <c r="E21" s="370"/>
    </row>
    <row r="22" spans="1:5" ht="12" customHeight="1">
      <c r="A22" s="372"/>
      <c r="B22" s="373" t="s">
        <v>119</v>
      </c>
      <c r="C22" s="300">
        <v>1227804</v>
      </c>
      <c r="D22" s="300">
        <v>1237804</v>
      </c>
      <c r="E22" s="906">
        <f>SUM(D22/C22)</f>
        <v>1.0081446224315933</v>
      </c>
    </row>
    <row r="23" spans="1:5" ht="12" customHeight="1">
      <c r="A23" s="372"/>
      <c r="B23" s="183" t="s">
        <v>310</v>
      </c>
      <c r="C23" s="300">
        <v>264151</v>
      </c>
      <c r="D23" s="300">
        <v>266101</v>
      </c>
      <c r="E23" s="906">
        <f>SUM(D23/C23)</f>
        <v>1.0073821412752555</v>
      </c>
    </row>
    <row r="24" spans="1:5" ht="12" customHeight="1">
      <c r="A24" s="294"/>
      <c r="B24" s="374" t="s">
        <v>295</v>
      </c>
      <c r="C24" s="300">
        <v>235000</v>
      </c>
      <c r="D24" s="300">
        <v>247508</v>
      </c>
      <c r="E24" s="906">
        <f>SUM(D24/C24)</f>
        <v>1.0532255319148935</v>
      </c>
    </row>
    <row r="25" spans="1:5" ht="12" customHeight="1">
      <c r="A25" s="372"/>
      <c r="B25" s="301" t="s">
        <v>124</v>
      </c>
      <c r="C25" s="300"/>
      <c r="D25" s="300"/>
      <c r="E25" s="906"/>
    </row>
    <row r="26" spans="1:5" ht="12" customHeight="1">
      <c r="A26" s="372"/>
      <c r="B26" s="183" t="s">
        <v>304</v>
      </c>
      <c r="C26" s="300"/>
      <c r="D26" s="300"/>
      <c r="E26" s="906"/>
    </row>
    <row r="27" spans="1:5" ht="12" customHeight="1">
      <c r="A27" s="294"/>
      <c r="B27" s="373" t="s">
        <v>264</v>
      </c>
      <c r="C27" s="375">
        <v>43500</v>
      </c>
      <c r="D27" s="375">
        <v>20000</v>
      </c>
      <c r="E27" s="906">
        <f>SUM(D27/C27)</f>
        <v>0.45977011494252873</v>
      </c>
    </row>
    <row r="28" spans="1:5" ht="12" customHeight="1">
      <c r="A28" s="294"/>
      <c r="B28" s="74" t="s">
        <v>265</v>
      </c>
      <c r="C28" s="375"/>
      <c r="D28" s="375"/>
      <c r="E28" s="906"/>
    </row>
    <row r="29" spans="1:5" ht="12" customHeight="1" thickBot="1">
      <c r="A29" s="372"/>
      <c r="B29" s="376" t="s">
        <v>471</v>
      </c>
      <c r="C29" s="377">
        <v>10000</v>
      </c>
      <c r="D29" s="377">
        <v>10000</v>
      </c>
      <c r="E29" s="910">
        <f>SUM(D29/C29)</f>
        <v>1</v>
      </c>
    </row>
    <row r="30" spans="1:5" ht="12" customHeight="1" thickBot="1">
      <c r="A30" s="363"/>
      <c r="B30" s="378" t="s">
        <v>288</v>
      </c>
      <c r="C30" s="379">
        <f>SUM(C22:C29)</f>
        <v>1780455</v>
      </c>
      <c r="D30" s="379">
        <f>SUM(D22:D29)</f>
        <v>1781413</v>
      </c>
      <c r="E30" s="909">
        <f>SUM(D30/C30)</f>
        <v>1.0005380647081785</v>
      </c>
    </row>
    <row r="31" spans="1:5" ht="12" customHeight="1">
      <c r="A31" s="361">
        <v>3023</v>
      </c>
      <c r="B31" s="382" t="s">
        <v>544</v>
      </c>
      <c r="C31" s="369"/>
      <c r="D31" s="369"/>
      <c r="E31" s="907"/>
    </row>
    <row r="32" spans="1:5" ht="12" customHeight="1">
      <c r="A32" s="372"/>
      <c r="B32" s="373" t="s">
        <v>119</v>
      </c>
      <c r="C32" s="300"/>
      <c r="D32" s="300">
        <v>30504</v>
      </c>
      <c r="E32" s="370"/>
    </row>
    <row r="33" spans="1:5" ht="12" customHeight="1">
      <c r="A33" s="372"/>
      <c r="B33" s="183" t="s">
        <v>310</v>
      </c>
      <c r="C33" s="300"/>
      <c r="D33" s="300">
        <v>6466</v>
      </c>
      <c r="E33" s="370"/>
    </row>
    <row r="34" spans="1:5" ht="12" customHeight="1">
      <c r="A34" s="294"/>
      <c r="B34" s="374" t="s">
        <v>295</v>
      </c>
      <c r="C34" s="300"/>
      <c r="D34" s="300">
        <v>8465</v>
      </c>
      <c r="E34" s="370"/>
    </row>
    <row r="35" spans="1:5" ht="12" customHeight="1">
      <c r="A35" s="372"/>
      <c r="B35" s="301" t="s">
        <v>124</v>
      </c>
      <c r="C35" s="300"/>
      <c r="D35" s="300"/>
      <c r="E35" s="370"/>
    </row>
    <row r="36" spans="1:5" ht="12" customHeight="1">
      <c r="A36" s="372"/>
      <c r="B36" s="183" t="s">
        <v>304</v>
      </c>
      <c r="C36" s="300"/>
      <c r="D36" s="300"/>
      <c r="E36" s="370"/>
    </row>
    <row r="37" spans="1:5" ht="12" customHeight="1">
      <c r="A37" s="294"/>
      <c r="B37" s="373" t="s">
        <v>264</v>
      </c>
      <c r="C37" s="375"/>
      <c r="D37" s="375"/>
      <c r="E37" s="370"/>
    </row>
    <row r="38" spans="1:5" ht="12" customHeight="1">
      <c r="A38" s="294"/>
      <c r="B38" s="74" t="s">
        <v>265</v>
      </c>
      <c r="C38" s="375"/>
      <c r="D38" s="375"/>
      <c r="E38" s="370"/>
    </row>
    <row r="39" spans="1:5" ht="12" customHeight="1" thickBot="1">
      <c r="A39" s="372"/>
      <c r="B39" s="376" t="s">
        <v>471</v>
      </c>
      <c r="C39" s="377"/>
      <c r="D39" s="377"/>
      <c r="E39" s="908"/>
    </row>
    <row r="40" spans="1:5" ht="12" customHeight="1" thickBot="1">
      <c r="A40" s="363"/>
      <c r="B40" s="378" t="s">
        <v>288</v>
      </c>
      <c r="C40" s="379">
        <f>SUM(C32:C39)</f>
        <v>0</v>
      </c>
      <c r="D40" s="379">
        <f>SUM(D32:D39)</f>
        <v>45435</v>
      </c>
      <c r="E40" s="909"/>
    </row>
    <row r="41" spans="1:5" ht="12" customHeight="1">
      <c r="A41" s="361">
        <v>3024</v>
      </c>
      <c r="B41" s="382" t="s">
        <v>251</v>
      </c>
      <c r="C41" s="369"/>
      <c r="D41" s="369"/>
      <c r="E41" s="907"/>
    </row>
    <row r="42" spans="1:5" ht="12" customHeight="1">
      <c r="A42" s="372"/>
      <c r="B42" s="373" t="s">
        <v>119</v>
      </c>
      <c r="C42" s="300">
        <v>26504</v>
      </c>
      <c r="D42" s="300"/>
      <c r="E42" s="370">
        <f>SUM(D42/C42)</f>
        <v>0</v>
      </c>
    </row>
    <row r="43" spans="1:5" ht="12" customHeight="1">
      <c r="A43" s="372"/>
      <c r="B43" s="183" t="s">
        <v>310</v>
      </c>
      <c r="C43" s="300">
        <v>5596</v>
      </c>
      <c r="D43" s="300"/>
      <c r="E43" s="370">
        <f>SUM(D43/C43)</f>
        <v>0</v>
      </c>
    </row>
    <row r="44" spans="1:5" ht="12" customHeight="1">
      <c r="A44" s="294"/>
      <c r="B44" s="374" t="s">
        <v>295</v>
      </c>
      <c r="C44" s="300">
        <v>4902</v>
      </c>
      <c r="D44" s="300"/>
      <c r="E44" s="370">
        <f>SUM(D44/C44)</f>
        <v>0</v>
      </c>
    </row>
    <row r="45" spans="1:5" ht="12" customHeight="1">
      <c r="A45" s="372"/>
      <c r="B45" s="301" t="s">
        <v>124</v>
      </c>
      <c r="C45" s="300"/>
      <c r="D45" s="300"/>
      <c r="E45" s="370"/>
    </row>
    <row r="46" spans="1:5" ht="12" customHeight="1">
      <c r="A46" s="372"/>
      <c r="B46" s="183" t="s">
        <v>304</v>
      </c>
      <c r="C46" s="300"/>
      <c r="D46" s="300"/>
      <c r="E46" s="370"/>
    </row>
    <row r="47" spans="1:5" ht="12" customHeight="1">
      <c r="A47" s="294"/>
      <c r="B47" s="373" t="s">
        <v>264</v>
      </c>
      <c r="C47" s="375">
        <v>670</v>
      </c>
      <c r="D47" s="375"/>
      <c r="E47" s="370">
        <f>SUM(D47/C47)</f>
        <v>0</v>
      </c>
    </row>
    <row r="48" spans="1:5" ht="12" customHeight="1">
      <c r="A48" s="294"/>
      <c r="B48" s="74" t="s">
        <v>265</v>
      </c>
      <c r="C48" s="375"/>
      <c r="D48" s="375"/>
      <c r="E48" s="370"/>
    </row>
    <row r="49" spans="1:5" ht="12" customHeight="1" thickBot="1">
      <c r="A49" s="372"/>
      <c r="B49" s="376" t="s">
        <v>471</v>
      </c>
      <c r="C49" s="377"/>
      <c r="D49" s="377"/>
      <c r="E49" s="908"/>
    </row>
    <row r="50" spans="1:5" ht="12" customHeight="1" thickBot="1">
      <c r="A50" s="363"/>
      <c r="B50" s="378" t="s">
        <v>288</v>
      </c>
      <c r="C50" s="379">
        <f>SUM(C42:C49)</f>
        <v>37672</v>
      </c>
      <c r="D50" s="379"/>
      <c r="E50" s="909">
        <f>SUM(D50/C50)</f>
        <v>0</v>
      </c>
    </row>
    <row r="51" spans="1:5" ht="12" customHeight="1">
      <c r="A51" s="361">
        <v>3025</v>
      </c>
      <c r="B51" s="382" t="s">
        <v>545</v>
      </c>
      <c r="C51" s="369"/>
      <c r="D51" s="369"/>
      <c r="E51" s="907"/>
    </row>
    <row r="52" spans="1:5" ht="12" customHeight="1">
      <c r="A52" s="372"/>
      <c r="B52" s="373" t="s">
        <v>119</v>
      </c>
      <c r="C52" s="300"/>
      <c r="D52" s="300">
        <v>22000</v>
      </c>
      <c r="E52" s="370"/>
    </row>
    <row r="53" spans="1:5" ht="12" customHeight="1">
      <c r="A53" s="372"/>
      <c r="B53" s="183" t="s">
        <v>310</v>
      </c>
      <c r="C53" s="300"/>
      <c r="D53" s="300">
        <v>4700</v>
      </c>
      <c r="E53" s="370"/>
    </row>
    <row r="54" spans="1:5" ht="12" customHeight="1">
      <c r="A54" s="294"/>
      <c r="B54" s="374" t="s">
        <v>295</v>
      </c>
      <c r="C54" s="300"/>
      <c r="D54" s="300">
        <v>7000</v>
      </c>
      <c r="E54" s="370"/>
    </row>
    <row r="55" spans="1:5" ht="12" customHeight="1">
      <c r="A55" s="372"/>
      <c r="B55" s="301" t="s">
        <v>124</v>
      </c>
      <c r="C55" s="300"/>
      <c r="D55" s="300"/>
      <c r="E55" s="370"/>
    </row>
    <row r="56" spans="1:5" ht="12" customHeight="1">
      <c r="A56" s="372"/>
      <c r="B56" s="183" t="s">
        <v>304</v>
      </c>
      <c r="C56" s="300"/>
      <c r="D56" s="300"/>
      <c r="E56" s="370"/>
    </row>
    <row r="57" spans="1:5" ht="12" customHeight="1">
      <c r="A57" s="294"/>
      <c r="B57" s="373" t="s">
        <v>264</v>
      </c>
      <c r="C57" s="375"/>
      <c r="D57" s="375"/>
      <c r="E57" s="370"/>
    </row>
    <row r="58" spans="1:5" ht="12" customHeight="1">
      <c r="A58" s="294"/>
      <c r="B58" s="74" t="s">
        <v>265</v>
      </c>
      <c r="C58" s="375"/>
      <c r="D58" s="375"/>
      <c r="E58" s="370"/>
    </row>
    <row r="59" spans="1:5" ht="12" customHeight="1" thickBot="1">
      <c r="A59" s="372"/>
      <c r="B59" s="376" t="s">
        <v>471</v>
      </c>
      <c r="C59" s="377"/>
      <c r="D59" s="377"/>
      <c r="E59" s="908"/>
    </row>
    <row r="60" spans="1:5" ht="12" customHeight="1" thickBot="1">
      <c r="A60" s="363"/>
      <c r="B60" s="378" t="s">
        <v>288</v>
      </c>
      <c r="C60" s="379">
        <f>SUM(C52:C59)</f>
        <v>0</v>
      </c>
      <c r="D60" s="379">
        <f>SUM(D52:D59)</f>
        <v>33700</v>
      </c>
      <c r="E60" s="909"/>
    </row>
    <row r="61" spans="1:5" ht="12" customHeight="1">
      <c r="A61" s="385">
        <v>3026</v>
      </c>
      <c r="B61" s="386" t="s">
        <v>306</v>
      </c>
      <c r="C61" s="369"/>
      <c r="D61" s="369"/>
      <c r="E61" s="907"/>
    </row>
    <row r="62" spans="1:5" ht="12" customHeight="1">
      <c r="A62" s="75"/>
      <c r="B62" s="373" t="s">
        <v>119</v>
      </c>
      <c r="C62" s="300"/>
      <c r="D62" s="300"/>
      <c r="E62" s="370"/>
    </row>
    <row r="63" spans="1:5" ht="12" customHeight="1">
      <c r="A63" s="75"/>
      <c r="B63" s="183" t="s">
        <v>310</v>
      </c>
      <c r="C63" s="300"/>
      <c r="D63" s="300"/>
      <c r="E63" s="370"/>
    </row>
    <row r="64" spans="1:5" ht="12" customHeight="1">
      <c r="A64" s="75"/>
      <c r="B64" s="374" t="s">
        <v>295</v>
      </c>
      <c r="C64" s="300">
        <v>81485</v>
      </c>
      <c r="D64" s="300">
        <v>97165</v>
      </c>
      <c r="E64" s="906">
        <f>SUM(D64/C64)</f>
        <v>1.1924280542431123</v>
      </c>
    </row>
    <row r="65" spans="1:5" ht="12" customHeight="1">
      <c r="A65" s="75"/>
      <c r="B65" s="301" t="s">
        <v>124</v>
      </c>
      <c r="C65" s="387"/>
      <c r="D65" s="387"/>
      <c r="E65" s="906"/>
    </row>
    <row r="66" spans="1:5" ht="12" customHeight="1">
      <c r="A66" s="75"/>
      <c r="B66" s="183" t="s">
        <v>304</v>
      </c>
      <c r="C66" s="388"/>
      <c r="D66" s="388"/>
      <c r="E66" s="906"/>
    </row>
    <row r="67" spans="1:5" ht="12" customHeight="1">
      <c r="A67" s="75"/>
      <c r="B67" s="373" t="s">
        <v>264</v>
      </c>
      <c r="C67" s="389">
        <v>43000</v>
      </c>
      <c r="D67" s="389">
        <v>20000</v>
      </c>
      <c r="E67" s="906">
        <f>SUM(D67/C67)</f>
        <v>0.46511627906976744</v>
      </c>
    </row>
    <row r="68" spans="1:5" ht="12" customHeight="1">
      <c r="A68" s="75"/>
      <c r="B68" s="74" t="s">
        <v>265</v>
      </c>
      <c r="C68" s="389"/>
      <c r="D68" s="389"/>
      <c r="E68" s="906"/>
    </row>
    <row r="69" spans="1:5" ht="12" customHeight="1" thickBot="1">
      <c r="A69" s="75"/>
      <c r="B69" s="376" t="s">
        <v>283</v>
      </c>
      <c r="C69" s="390"/>
      <c r="D69" s="390"/>
      <c r="E69" s="908"/>
    </row>
    <row r="70" spans="1:5" ht="12" customHeight="1" thickBot="1">
      <c r="A70" s="384"/>
      <c r="B70" s="378" t="s">
        <v>288</v>
      </c>
      <c r="C70" s="379">
        <f>SUM(C61:C67)</f>
        <v>124485</v>
      </c>
      <c r="D70" s="379">
        <f>SUM(D61:D67)</f>
        <v>117165</v>
      </c>
      <c r="E70" s="909">
        <f>SUM(D70/C70)</f>
        <v>0.9411977346668273</v>
      </c>
    </row>
    <row r="71" spans="1:5" ht="12" customHeight="1">
      <c r="A71" s="361">
        <v>3000</v>
      </c>
      <c r="B71" s="391" t="s">
        <v>120</v>
      </c>
      <c r="C71" s="300"/>
      <c r="D71" s="300"/>
      <c r="E71" s="907"/>
    </row>
    <row r="72" spans="1:5" ht="12" customHeight="1">
      <c r="A72" s="361"/>
      <c r="B72" s="392" t="s">
        <v>74</v>
      </c>
      <c r="C72" s="300"/>
      <c r="D72" s="300"/>
      <c r="E72" s="370"/>
    </row>
    <row r="73" spans="1:5" ht="12" customHeight="1">
      <c r="A73" s="372"/>
      <c r="B73" s="373" t="s">
        <v>119</v>
      </c>
      <c r="C73" s="300">
        <f>SUM(C22+C11+C42)</f>
        <v>1256708</v>
      </c>
      <c r="D73" s="300">
        <f>SUM(D22+D11+D42+D32+D52)</f>
        <v>1292708</v>
      </c>
      <c r="E73" s="906">
        <f>SUM(D73/C73)</f>
        <v>1.0286462726424914</v>
      </c>
    </row>
    <row r="74" spans="1:5" ht="12" customHeight="1">
      <c r="A74" s="372"/>
      <c r="B74" s="183" t="s">
        <v>310</v>
      </c>
      <c r="C74" s="300">
        <f>SUM(C23+C12+C43)</f>
        <v>270267</v>
      </c>
      <c r="D74" s="300">
        <f>SUM(D23+D12+D43+D33+D53)</f>
        <v>277787</v>
      </c>
      <c r="E74" s="906">
        <f>SUM(D74/C74)</f>
        <v>1.0278243366744737</v>
      </c>
    </row>
    <row r="75" spans="1:5" ht="12" customHeight="1">
      <c r="A75" s="294"/>
      <c r="B75" s="301" t="s">
        <v>307</v>
      </c>
      <c r="C75" s="300">
        <f>SUM(C24+C13+C64+C44)</f>
        <v>326187</v>
      </c>
      <c r="D75" s="300">
        <f>SUM(D24+D13+D64+D44+D34+D54)</f>
        <v>364938</v>
      </c>
      <c r="E75" s="906">
        <f>SUM(D75/C75)</f>
        <v>1.1187999521746728</v>
      </c>
    </row>
    <row r="76" spans="1:5" ht="12" customHeight="1">
      <c r="A76" s="372"/>
      <c r="B76" s="301" t="s">
        <v>124</v>
      </c>
      <c r="C76" s="300">
        <f>SUM(C14)</f>
        <v>0</v>
      </c>
      <c r="D76" s="300">
        <f>SUM(D14)</f>
        <v>0</v>
      </c>
      <c r="E76" s="370"/>
    </row>
    <row r="77" spans="1:5" ht="12" customHeight="1">
      <c r="A77" s="372"/>
      <c r="B77" s="183" t="s">
        <v>304</v>
      </c>
      <c r="C77" s="300"/>
      <c r="D77" s="300">
        <f>SUM(D46)</f>
        <v>0</v>
      </c>
      <c r="E77" s="370"/>
    </row>
    <row r="78" spans="1:5" ht="12" customHeight="1">
      <c r="A78" s="372"/>
      <c r="B78" s="305" t="s">
        <v>64</v>
      </c>
      <c r="C78" s="393">
        <f>SUM(C73:C77)</f>
        <v>1853162</v>
      </c>
      <c r="D78" s="393">
        <f>SUM(D73:D77)</f>
        <v>1935433</v>
      </c>
      <c r="E78" s="370">
        <f>SUM(D78/C78)</f>
        <v>1.044394931473881</v>
      </c>
    </row>
    <row r="79" spans="1:5" ht="12" customHeight="1">
      <c r="A79" s="372"/>
      <c r="B79" s="394" t="s">
        <v>75</v>
      </c>
      <c r="C79" s="300"/>
      <c r="D79" s="300"/>
      <c r="E79" s="370"/>
    </row>
    <row r="80" spans="1:5" ht="12" customHeight="1">
      <c r="A80" s="372"/>
      <c r="B80" s="373" t="s">
        <v>266</v>
      </c>
      <c r="C80" s="300">
        <f>SUM(C28+C17)</f>
        <v>0</v>
      </c>
      <c r="D80" s="300">
        <f>SUM(D28+D17)</f>
        <v>0</v>
      </c>
      <c r="E80" s="370"/>
    </row>
    <row r="81" spans="1:5" ht="12" customHeight="1">
      <c r="A81" s="372"/>
      <c r="B81" s="74" t="s">
        <v>393</v>
      </c>
      <c r="C81" s="300">
        <f>SUM(C27+C16+C67+C47)</f>
        <v>88170</v>
      </c>
      <c r="D81" s="300">
        <f>SUM(D27+D16+D67+D47)</f>
        <v>41000</v>
      </c>
      <c r="E81" s="906">
        <f>SUM(D81/C81)</f>
        <v>0.4650107746399002</v>
      </c>
    </row>
    <row r="82" spans="1:5" ht="12" customHeight="1">
      <c r="A82" s="372"/>
      <c r="B82" s="301" t="s">
        <v>472</v>
      </c>
      <c r="C82" s="300">
        <f>SUM(C29)</f>
        <v>10000</v>
      </c>
      <c r="D82" s="300">
        <f>SUM(D29)</f>
        <v>10000</v>
      </c>
      <c r="E82" s="906">
        <f>SUM(D82/C82)</f>
        <v>1</v>
      </c>
    </row>
    <row r="83" spans="1:5" ht="12" customHeight="1" thickBot="1">
      <c r="A83" s="372"/>
      <c r="B83" s="305" t="s">
        <v>76</v>
      </c>
      <c r="C83" s="393">
        <f>SUM(C80:C82)</f>
        <v>98170</v>
      </c>
      <c r="D83" s="393">
        <f>SUM(D80:D82)</f>
        <v>51000</v>
      </c>
      <c r="E83" s="908">
        <f>SUM(D83/C83)</f>
        <v>0.5195069776917592</v>
      </c>
    </row>
    <row r="84" spans="1:5" ht="12" customHeight="1" thickBot="1">
      <c r="A84" s="363"/>
      <c r="B84" s="378" t="s">
        <v>267</v>
      </c>
      <c r="C84" s="379">
        <f>SUM(C78+C83)</f>
        <v>1951332</v>
      </c>
      <c r="D84" s="379">
        <f>SUM(D78+D83)</f>
        <v>1986433</v>
      </c>
      <c r="E84" s="909">
        <f>SUM(D84/C84)</f>
        <v>1.017988225478801</v>
      </c>
    </row>
    <row r="85" spans="1:5" ht="12.75" thickBot="1">
      <c r="A85" s="395"/>
      <c r="B85" s="396" t="s">
        <v>86</v>
      </c>
      <c r="C85" s="756">
        <f>SUM(C84)</f>
        <v>1951332</v>
      </c>
      <c r="D85" s="756">
        <f>SUM(D84)</f>
        <v>1986433</v>
      </c>
      <c r="E85" s="909">
        <f>SUM(D85/C85)</f>
        <v>1.017988225478801</v>
      </c>
    </row>
    <row r="87" spans="3:4" ht="12">
      <c r="C87" s="397"/>
      <c r="D87" s="397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2" manualBreakCount="2">
    <brk id="40" max="255" man="1"/>
    <brk id="7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3">
      <selection activeCell="D43" sqref="D43"/>
    </sheetView>
  </sheetViews>
  <sheetFormatPr defaultColWidth="9.00390625" defaultRowHeight="12.75"/>
  <cols>
    <col min="1" max="1" width="9.125" style="398" customWidth="1"/>
    <col min="2" max="2" width="60.00390625" style="398" customWidth="1"/>
    <col min="3" max="4" width="10.875" style="398" customWidth="1"/>
    <col min="5" max="5" width="9.375" style="398" customWidth="1"/>
    <col min="6" max="16384" width="9.125" style="398" customWidth="1"/>
  </cols>
  <sheetData>
    <row r="2" spans="1:5" ht="15">
      <c r="A2" s="1264" t="s">
        <v>330</v>
      </c>
      <c r="B2" s="1258"/>
      <c r="C2" s="1258"/>
      <c r="D2" s="1258"/>
      <c r="E2" s="1258"/>
    </row>
    <row r="3" spans="1:5" ht="12.75">
      <c r="A3" s="1263" t="s">
        <v>1099</v>
      </c>
      <c r="B3" s="1258"/>
      <c r="C3" s="1258"/>
      <c r="D3" s="1258"/>
      <c r="E3" s="1258"/>
    </row>
    <row r="4" ht="12.75">
      <c r="B4" s="399"/>
    </row>
    <row r="5" ht="12.75">
      <c r="B5" s="399"/>
    </row>
    <row r="6" spans="3:5" ht="12.75">
      <c r="C6" s="400"/>
      <c r="D6" s="400"/>
      <c r="E6" s="400" t="s">
        <v>190</v>
      </c>
    </row>
    <row r="7" spans="1:5" ht="12.75" customHeight="1">
      <c r="A7" s="401"/>
      <c r="B7" s="402" t="s">
        <v>170</v>
      </c>
      <c r="C7" s="1251" t="s">
        <v>532</v>
      </c>
      <c r="D7" s="1251" t="s">
        <v>1130</v>
      </c>
      <c r="E7" s="1260" t="s">
        <v>1092</v>
      </c>
    </row>
    <row r="8" spans="1:5" ht="12.75">
      <c r="A8" s="403"/>
      <c r="B8" s="404" t="s">
        <v>291</v>
      </c>
      <c r="C8" s="1265"/>
      <c r="D8" s="1265"/>
      <c r="E8" s="1261"/>
    </row>
    <row r="9" spans="1:5" ht="13.5" thickBot="1">
      <c r="A9" s="405"/>
      <c r="B9" s="406"/>
      <c r="C9" s="1259"/>
      <c r="D9" s="1259"/>
      <c r="E9" s="1262"/>
    </row>
    <row r="10" spans="1:5" ht="13.5" thickBot="1">
      <c r="A10" s="407" t="s">
        <v>171</v>
      </c>
      <c r="B10" s="406" t="s">
        <v>172</v>
      </c>
      <c r="C10" s="408" t="s">
        <v>173</v>
      </c>
      <c r="D10" s="408" t="s">
        <v>174</v>
      </c>
      <c r="E10" s="408" t="s">
        <v>175</v>
      </c>
    </row>
    <row r="11" spans="1:5" ht="15" customHeight="1">
      <c r="A11" s="409">
        <v>3030</v>
      </c>
      <c r="B11" s="410" t="s">
        <v>80</v>
      </c>
      <c r="C11" s="411"/>
      <c r="D11" s="411"/>
      <c r="E11" s="412"/>
    </row>
    <row r="12" spans="1:5" ht="15" customHeight="1">
      <c r="A12" s="409"/>
      <c r="B12" s="318" t="s">
        <v>200</v>
      </c>
      <c r="C12" s="411"/>
      <c r="D12" s="411"/>
      <c r="E12" s="403"/>
    </row>
    <row r="13" spans="1:5" ht="15" customHeight="1" thickBot="1">
      <c r="A13" s="409"/>
      <c r="B13" s="319" t="s">
        <v>493</v>
      </c>
      <c r="C13" s="622"/>
      <c r="D13" s="622"/>
      <c r="E13" s="575"/>
    </row>
    <row r="14" spans="1:5" ht="15" customHeight="1" thickBot="1">
      <c r="A14" s="413"/>
      <c r="B14" s="320" t="s">
        <v>459</v>
      </c>
      <c r="C14" s="625"/>
      <c r="D14" s="625"/>
      <c r="E14" s="575"/>
    </row>
    <row r="15" spans="1:5" ht="15" customHeight="1">
      <c r="A15" s="409"/>
      <c r="B15" s="619" t="s">
        <v>18</v>
      </c>
      <c r="C15" s="626"/>
      <c r="D15" s="626"/>
      <c r="E15" s="576"/>
    </row>
    <row r="16" spans="1:5" ht="15" customHeight="1" thickBot="1">
      <c r="A16" s="414"/>
      <c r="B16" s="621" t="s">
        <v>19</v>
      </c>
      <c r="C16" s="622">
        <v>20000</v>
      </c>
      <c r="D16" s="622">
        <v>20000</v>
      </c>
      <c r="E16" s="636">
        <f>SUM(D16/C16)</f>
        <v>1</v>
      </c>
    </row>
    <row r="17" spans="1:5" ht="15" customHeight="1" thickBot="1">
      <c r="A17" s="414"/>
      <c r="B17" s="620" t="s">
        <v>20</v>
      </c>
      <c r="C17" s="625">
        <f>SUM(C16)</f>
        <v>20000</v>
      </c>
      <c r="D17" s="625">
        <f>SUM(D16)</f>
        <v>20000</v>
      </c>
      <c r="E17" s="893">
        <f>SUM(D17/C17)</f>
        <v>1</v>
      </c>
    </row>
    <row r="18" spans="1:5" ht="15" customHeight="1">
      <c r="A18" s="409"/>
      <c r="B18" s="318" t="s">
        <v>203</v>
      </c>
      <c r="C18" s="626"/>
      <c r="D18" s="626"/>
      <c r="E18" s="891"/>
    </row>
    <row r="19" spans="1:5" ht="15" customHeight="1">
      <c r="A19" s="409"/>
      <c r="B19" s="324" t="s">
        <v>204</v>
      </c>
      <c r="C19" s="624"/>
      <c r="D19" s="624"/>
      <c r="E19" s="892"/>
    </row>
    <row r="20" spans="1:5" ht="15" customHeight="1">
      <c r="A20" s="409"/>
      <c r="B20" s="324" t="s">
        <v>205</v>
      </c>
      <c r="C20" s="624"/>
      <c r="D20" s="624"/>
      <c r="E20" s="892"/>
    </row>
    <row r="21" spans="1:5" ht="15" customHeight="1">
      <c r="A21" s="409"/>
      <c r="B21" s="326" t="s">
        <v>206</v>
      </c>
      <c r="C21" s="624"/>
      <c r="D21" s="624"/>
      <c r="E21" s="892"/>
    </row>
    <row r="22" spans="1:5" ht="15" customHeight="1">
      <c r="A22" s="409"/>
      <c r="B22" s="326" t="s">
        <v>207</v>
      </c>
      <c r="C22" s="626"/>
      <c r="D22" s="626"/>
      <c r="E22" s="892"/>
    </row>
    <row r="23" spans="1:5" ht="15" customHeight="1">
      <c r="A23" s="409"/>
      <c r="B23" s="326" t="s">
        <v>208</v>
      </c>
      <c r="C23" s="624"/>
      <c r="D23" s="624"/>
      <c r="E23" s="892"/>
    </row>
    <row r="24" spans="1:5" ht="15" customHeight="1">
      <c r="A24" s="409"/>
      <c r="B24" s="327" t="s">
        <v>492</v>
      </c>
      <c r="C24" s="624"/>
      <c r="D24" s="624"/>
      <c r="E24" s="892"/>
    </row>
    <row r="25" spans="1:5" ht="15" customHeight="1" thickBot="1">
      <c r="A25" s="414"/>
      <c r="B25" s="328" t="s">
        <v>209</v>
      </c>
      <c r="C25" s="622"/>
      <c r="D25" s="622"/>
      <c r="E25" s="636"/>
    </row>
    <row r="26" spans="1:5" ht="15" customHeight="1" thickBot="1">
      <c r="A26" s="413"/>
      <c r="B26" s="330" t="s">
        <v>362</v>
      </c>
      <c r="C26" s="625"/>
      <c r="D26" s="625"/>
      <c r="E26" s="894"/>
    </row>
    <row r="27" spans="1:5" ht="15" customHeight="1" thickBot="1">
      <c r="A27" s="413"/>
      <c r="B27" s="333" t="s">
        <v>71</v>
      </c>
      <c r="C27" s="625">
        <f>SUM(C17+C26)</f>
        <v>20000</v>
      </c>
      <c r="D27" s="625">
        <f>SUM(D17+D26)</f>
        <v>20000</v>
      </c>
      <c r="E27" s="895">
        <f>SUM(D27/C27)</f>
        <v>1</v>
      </c>
    </row>
    <row r="28" spans="1:5" ht="15" customHeight="1" thickBot="1">
      <c r="A28" s="413"/>
      <c r="B28" s="335" t="s">
        <v>72</v>
      </c>
      <c r="C28" s="625"/>
      <c r="D28" s="625"/>
      <c r="E28" s="894"/>
    </row>
    <row r="29" spans="1:5" ht="15" customHeight="1">
      <c r="A29" s="409"/>
      <c r="B29" s="336" t="s">
        <v>461</v>
      </c>
      <c r="C29" s="624"/>
      <c r="D29" s="624"/>
      <c r="E29" s="892"/>
    </row>
    <row r="30" spans="1:5" ht="15" customHeight="1">
      <c r="A30" s="409"/>
      <c r="B30" s="337" t="s">
        <v>477</v>
      </c>
      <c r="C30" s="624"/>
      <c r="D30" s="624"/>
      <c r="E30" s="892"/>
    </row>
    <row r="31" spans="1:5" ht="15" customHeight="1" thickBot="1">
      <c r="A31" s="409"/>
      <c r="B31" s="338" t="s">
        <v>498</v>
      </c>
      <c r="C31" s="622">
        <v>698998</v>
      </c>
      <c r="D31" s="622">
        <v>684798</v>
      </c>
      <c r="E31" s="636">
        <f>SUM(D31/C31)</f>
        <v>0.9796852065385022</v>
      </c>
    </row>
    <row r="32" spans="1:5" ht="15" customHeight="1" thickBot="1">
      <c r="A32" s="413"/>
      <c r="B32" s="339" t="s">
        <v>65</v>
      </c>
      <c r="C32" s="623">
        <f>SUM(C29:C31)</f>
        <v>698998</v>
      </c>
      <c r="D32" s="623">
        <f>SUM(D29:D31)</f>
        <v>684798</v>
      </c>
      <c r="E32" s="895">
        <f>SUM(D32/C32)</f>
        <v>0.9796852065385022</v>
      </c>
    </row>
    <row r="33" spans="1:5" ht="15" customHeight="1" thickBot="1">
      <c r="A33" s="409"/>
      <c r="B33" s="791" t="s">
        <v>461</v>
      </c>
      <c r="C33" s="624"/>
      <c r="D33" s="624"/>
      <c r="E33" s="894"/>
    </row>
    <row r="34" spans="1:5" ht="15" customHeight="1" thickBot="1">
      <c r="A34" s="413"/>
      <c r="B34" s="339" t="s">
        <v>67</v>
      </c>
      <c r="C34" s="623"/>
      <c r="D34" s="623"/>
      <c r="E34" s="894"/>
    </row>
    <row r="35" spans="1:5" ht="15" customHeight="1" thickBot="1">
      <c r="A35" s="413"/>
      <c r="B35" s="341" t="s">
        <v>79</v>
      </c>
      <c r="C35" s="623">
        <f>SUM(C34+C32+C27+C28)</f>
        <v>718998</v>
      </c>
      <c r="D35" s="623">
        <f>SUM(D34+D32+D27+D28)</f>
        <v>704798</v>
      </c>
      <c r="E35" s="895">
        <f>SUM(D35/C35)</f>
        <v>0.9802502927685474</v>
      </c>
    </row>
    <row r="36" spans="1:5" ht="15" customHeight="1">
      <c r="A36" s="409"/>
      <c r="B36" s="342" t="s">
        <v>340</v>
      </c>
      <c r="C36" s="624">
        <v>394562</v>
      </c>
      <c r="D36" s="624">
        <v>394562</v>
      </c>
      <c r="E36" s="892">
        <f>SUM(D36/C36)</f>
        <v>1</v>
      </c>
    </row>
    <row r="37" spans="1:5" ht="15" customHeight="1">
      <c r="A37" s="409"/>
      <c r="B37" s="342" t="s">
        <v>341</v>
      </c>
      <c r="C37" s="624">
        <v>79961</v>
      </c>
      <c r="D37" s="624">
        <v>79961</v>
      </c>
      <c r="E37" s="892">
        <f>SUM(D37/C37)</f>
        <v>1</v>
      </c>
    </row>
    <row r="38" spans="1:5" ht="15" customHeight="1">
      <c r="A38" s="409"/>
      <c r="B38" s="342" t="s">
        <v>342</v>
      </c>
      <c r="C38" s="624">
        <v>231475</v>
      </c>
      <c r="D38" s="624">
        <v>216475</v>
      </c>
      <c r="E38" s="892">
        <f>SUM(D38/C38)</f>
        <v>0.9351981855491954</v>
      </c>
    </row>
    <row r="39" spans="1:5" ht="15" customHeight="1">
      <c r="A39" s="409"/>
      <c r="B39" s="343" t="s">
        <v>344</v>
      </c>
      <c r="C39" s="626"/>
      <c r="D39" s="626"/>
      <c r="E39" s="892"/>
    </row>
    <row r="40" spans="1:5" ht="15" customHeight="1" thickBot="1">
      <c r="A40" s="597"/>
      <c r="B40" s="344" t="s">
        <v>343</v>
      </c>
      <c r="C40" s="622"/>
      <c r="D40" s="622"/>
      <c r="E40" s="636"/>
    </row>
    <row r="41" spans="1:5" ht="15" customHeight="1">
      <c r="A41" s="595"/>
      <c r="B41" s="599" t="s">
        <v>64</v>
      </c>
      <c r="C41" s="626">
        <f>SUM(C36:C40)</f>
        <v>705998</v>
      </c>
      <c r="D41" s="626">
        <f>SUM(D36:D40)</f>
        <v>690998</v>
      </c>
      <c r="E41" s="896">
        <f>SUM(D41/C41)</f>
        <v>0.9787534808880478</v>
      </c>
    </row>
    <row r="42" spans="1:5" ht="15" customHeight="1">
      <c r="A42" s="598"/>
      <c r="B42" s="596" t="s">
        <v>15</v>
      </c>
      <c r="C42" s="627">
        <v>141477</v>
      </c>
      <c r="D42" s="627">
        <v>139000</v>
      </c>
      <c r="E42" s="892">
        <f>SUM(D42/C42)</f>
        <v>0.9824918537995575</v>
      </c>
    </row>
    <row r="43" spans="1:5" ht="15" customHeight="1" thickBot="1">
      <c r="A43" s="414"/>
      <c r="B43" s="592" t="s">
        <v>419</v>
      </c>
      <c r="C43" s="628">
        <v>185362</v>
      </c>
      <c r="D43" s="628">
        <v>179592</v>
      </c>
      <c r="E43" s="636">
        <f>SUM(D43/C43)</f>
        <v>0.9688717212805213</v>
      </c>
    </row>
    <row r="44" spans="1:5" ht="15.75" customHeight="1">
      <c r="A44" s="409"/>
      <c r="B44" s="342" t="s">
        <v>262</v>
      </c>
      <c r="C44" s="629">
        <v>13000</v>
      </c>
      <c r="D44" s="629">
        <v>13800</v>
      </c>
      <c r="E44" s="892">
        <f>SUM(D44/C44)</f>
        <v>1.0615384615384615</v>
      </c>
    </row>
    <row r="45" spans="1:5" ht="15" customHeight="1">
      <c r="A45" s="409"/>
      <c r="B45" s="342" t="s">
        <v>263</v>
      </c>
      <c r="C45" s="626"/>
      <c r="D45" s="626"/>
      <c r="E45" s="892"/>
    </row>
    <row r="46" spans="1:5" ht="15" customHeight="1" thickBot="1">
      <c r="A46" s="409"/>
      <c r="B46" s="344" t="s">
        <v>470</v>
      </c>
      <c r="C46" s="625"/>
      <c r="D46" s="625"/>
      <c r="E46" s="636"/>
    </row>
    <row r="47" spans="1:5" ht="15" customHeight="1" thickBot="1">
      <c r="A47" s="413"/>
      <c r="B47" s="346" t="s">
        <v>70</v>
      </c>
      <c r="C47" s="623">
        <f>SUM(C44:C46)</f>
        <v>13000</v>
      </c>
      <c r="D47" s="623">
        <f>SUM(D44:D46)</f>
        <v>13800</v>
      </c>
      <c r="E47" s="893">
        <f>SUM(D47/C47)</f>
        <v>1.0615384615384615</v>
      </c>
    </row>
    <row r="48" spans="1:5" ht="15" customHeight="1" thickBot="1">
      <c r="A48" s="414"/>
      <c r="B48" s="347" t="s">
        <v>116</v>
      </c>
      <c r="C48" s="623">
        <f>SUM(C47,C41)</f>
        <v>718998</v>
      </c>
      <c r="D48" s="1191">
        <f>SUM(D47,D41)</f>
        <v>704798</v>
      </c>
      <c r="E48" s="893">
        <f>SUM(D48/C48)</f>
        <v>0.9802502927685474</v>
      </c>
    </row>
    <row r="51" ht="16.5" customHeight="1">
      <c r="B51" s="578"/>
    </row>
    <row r="52" ht="15" customHeight="1">
      <c r="B52" s="578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11"/>
  <sheetViews>
    <sheetView showZeros="0" view="pageBreakPreview" zoomScaleSheetLayoutView="100" zoomScalePageLayoutView="0" workbookViewId="0" topLeftCell="A133">
      <selection activeCell="A625" sqref="A625:IV625"/>
    </sheetView>
  </sheetViews>
  <sheetFormatPr defaultColWidth="9.00390625" defaultRowHeight="12.75"/>
  <cols>
    <col min="1" max="1" width="6.125" style="416" customWidth="1"/>
    <col min="2" max="2" width="50.875" style="353" customWidth="1"/>
    <col min="3" max="4" width="14.625" style="509" customWidth="1"/>
    <col min="5" max="5" width="9.375" style="509" customWidth="1"/>
    <col min="6" max="6" width="39.875" style="509" customWidth="1"/>
    <col min="7" max="16384" width="9.125" style="353" customWidth="1"/>
  </cols>
  <sheetData>
    <row r="1" spans="1:6" ht="12.75">
      <c r="A1" s="1266" t="s">
        <v>331</v>
      </c>
      <c r="B1" s="1267"/>
      <c r="C1" s="1267"/>
      <c r="D1" s="1267"/>
      <c r="E1" s="1267"/>
      <c r="F1" s="1267"/>
    </row>
    <row r="2" spans="1:6" ht="12.75">
      <c r="A2" s="1268" t="s">
        <v>1098</v>
      </c>
      <c r="B2" s="1269"/>
      <c r="C2" s="1269"/>
      <c r="D2" s="1269"/>
      <c r="E2" s="1269"/>
      <c r="F2" s="1269"/>
    </row>
    <row r="3" spans="1:6" ht="12.75">
      <c r="A3" s="415"/>
      <c r="B3" s="415"/>
      <c r="C3" s="415"/>
      <c r="D3" s="415"/>
      <c r="E3" s="415"/>
      <c r="F3" s="415"/>
    </row>
    <row r="4" spans="3:6" ht="12">
      <c r="C4" s="417"/>
      <c r="D4" s="417"/>
      <c r="E4" s="417"/>
      <c r="F4" s="418" t="s">
        <v>190</v>
      </c>
    </row>
    <row r="5" spans="1:6" s="360" customFormat="1" ht="12" customHeight="1">
      <c r="A5" s="358"/>
      <c r="B5" s="359"/>
      <c r="C5" s="1251" t="s">
        <v>534</v>
      </c>
      <c r="D5" s="1251" t="s">
        <v>1130</v>
      </c>
      <c r="E5" s="1270" t="s">
        <v>1086</v>
      </c>
      <c r="F5" s="420" t="s">
        <v>150</v>
      </c>
    </row>
    <row r="6" spans="1:6" s="360" customFormat="1" ht="12" customHeight="1">
      <c r="A6" s="361" t="s">
        <v>290</v>
      </c>
      <c r="B6" s="362" t="s">
        <v>302</v>
      </c>
      <c r="C6" s="1252"/>
      <c r="D6" s="1265"/>
      <c r="E6" s="1265"/>
      <c r="F6" s="75" t="s">
        <v>151</v>
      </c>
    </row>
    <row r="7" spans="1:6" s="360" customFormat="1" ht="12.75" customHeight="1" thickBot="1">
      <c r="A7" s="361"/>
      <c r="B7" s="364"/>
      <c r="C7" s="1259"/>
      <c r="D7" s="1259"/>
      <c r="E7" s="1271"/>
      <c r="F7" s="384"/>
    </row>
    <row r="8" spans="1:6" s="360" customFormat="1" ht="12">
      <c r="A8" s="365" t="s">
        <v>171</v>
      </c>
      <c r="B8" s="421" t="s">
        <v>172</v>
      </c>
      <c r="C8" s="367" t="s">
        <v>173</v>
      </c>
      <c r="D8" s="367" t="s">
        <v>174</v>
      </c>
      <c r="E8" s="367" t="s">
        <v>175</v>
      </c>
      <c r="F8" s="367" t="s">
        <v>46</v>
      </c>
    </row>
    <row r="9" spans="1:6" s="360" customFormat="1" ht="12" customHeight="1">
      <c r="A9" s="361">
        <v>3050</v>
      </c>
      <c r="B9" s="422" t="s">
        <v>268</v>
      </c>
      <c r="C9" s="423">
        <f>SUM(C17+C25)</f>
        <v>8000</v>
      </c>
      <c r="D9" s="423">
        <f>SUM(D17+D25)</f>
        <v>10000</v>
      </c>
      <c r="E9" s="424">
        <f>SUM(D9/C9)</f>
        <v>1.25</v>
      </c>
      <c r="F9" s="425"/>
    </row>
    <row r="10" spans="1:6" ht="12" customHeight="1">
      <c r="A10" s="426">
        <v>3052</v>
      </c>
      <c r="B10" s="427" t="s">
        <v>23</v>
      </c>
      <c r="C10" s="428"/>
      <c r="D10" s="428"/>
      <c r="E10" s="424"/>
      <c r="F10" s="429"/>
    </row>
    <row r="11" spans="1:6" ht="12" customHeight="1">
      <c r="A11" s="430"/>
      <c r="B11" s="431" t="s">
        <v>119</v>
      </c>
      <c r="C11" s="445"/>
      <c r="D11" s="445"/>
      <c r="E11" s="424"/>
      <c r="F11" s="738"/>
    </row>
    <row r="12" spans="1:6" ht="12" customHeight="1">
      <c r="A12" s="430"/>
      <c r="B12" s="433" t="s">
        <v>310</v>
      </c>
      <c r="C12" s="445"/>
      <c r="D12" s="445"/>
      <c r="E12" s="424"/>
      <c r="F12" s="738"/>
    </row>
    <row r="13" spans="1:6" ht="12" customHeight="1">
      <c r="A13" s="430"/>
      <c r="B13" s="434" t="s">
        <v>295</v>
      </c>
      <c r="C13" s="445">
        <v>5000</v>
      </c>
      <c r="D13" s="445">
        <v>5000</v>
      </c>
      <c r="E13" s="866">
        <f>SUM(D13/C13)</f>
        <v>1</v>
      </c>
      <c r="F13" s="738"/>
    </row>
    <row r="14" spans="1:6" ht="12" customHeight="1">
      <c r="A14" s="430"/>
      <c r="B14" s="435" t="s">
        <v>124</v>
      </c>
      <c r="C14" s="445"/>
      <c r="D14" s="445"/>
      <c r="E14" s="424"/>
      <c r="F14" s="432"/>
    </row>
    <row r="15" spans="1:6" ht="12" customHeight="1">
      <c r="A15" s="430"/>
      <c r="B15" s="435" t="s">
        <v>304</v>
      </c>
      <c r="C15" s="428"/>
      <c r="D15" s="428"/>
      <c r="E15" s="424"/>
      <c r="F15" s="432"/>
    </row>
    <row r="16" spans="1:6" ht="12" customHeight="1" thickBot="1">
      <c r="A16" s="430"/>
      <c r="B16" s="436" t="s">
        <v>92</v>
      </c>
      <c r="C16" s="437"/>
      <c r="D16" s="437"/>
      <c r="E16" s="867"/>
      <c r="F16" s="438"/>
    </row>
    <row r="17" spans="1:6" ht="13.5" customHeight="1" thickBot="1">
      <c r="A17" s="439"/>
      <c r="B17" s="440" t="s">
        <v>141</v>
      </c>
      <c r="C17" s="757">
        <f>SUM(C11:C14)</f>
        <v>5000</v>
      </c>
      <c r="D17" s="757">
        <f>SUM(D11:D14)</f>
        <v>5000</v>
      </c>
      <c r="E17" s="868">
        <f>SUM(D17/C17)</f>
        <v>1</v>
      </c>
      <c r="F17" s="441"/>
    </row>
    <row r="18" spans="1:6" ht="13.5" customHeight="1">
      <c r="A18" s="426">
        <v>3054</v>
      </c>
      <c r="B18" s="847" t="s">
        <v>248</v>
      </c>
      <c r="C18" s="428"/>
      <c r="D18" s="428"/>
      <c r="E18" s="424"/>
      <c r="F18" s="429"/>
    </row>
    <row r="19" spans="1:6" ht="12" customHeight="1">
      <c r="A19" s="430"/>
      <c r="B19" s="431" t="s">
        <v>119</v>
      </c>
      <c r="C19" s="445"/>
      <c r="D19" s="445"/>
      <c r="E19" s="424"/>
      <c r="F19" s="738"/>
    </row>
    <row r="20" spans="1:6" ht="12" customHeight="1">
      <c r="A20" s="430"/>
      <c r="B20" s="433" t="s">
        <v>310</v>
      </c>
      <c r="C20" s="445"/>
      <c r="D20" s="445"/>
      <c r="E20" s="424"/>
      <c r="F20" s="738"/>
    </row>
    <row r="21" spans="1:6" ht="12" customHeight="1">
      <c r="A21" s="430"/>
      <c r="B21" s="434" t="s">
        <v>295</v>
      </c>
      <c r="C21" s="840">
        <v>3000</v>
      </c>
      <c r="D21" s="445">
        <v>5000</v>
      </c>
      <c r="E21" s="866">
        <f>SUM(D21/C21)</f>
        <v>1.6666666666666667</v>
      </c>
      <c r="F21" s="738"/>
    </row>
    <row r="22" spans="1:6" ht="12" customHeight="1">
      <c r="A22" s="430"/>
      <c r="B22" s="435" t="s">
        <v>124</v>
      </c>
      <c r="C22" s="445"/>
      <c r="D22" s="445"/>
      <c r="E22" s="424"/>
      <c r="F22" s="432"/>
    </row>
    <row r="23" spans="1:6" ht="12" customHeight="1">
      <c r="A23" s="430"/>
      <c r="B23" s="435" t="s">
        <v>304</v>
      </c>
      <c r="C23" s="428"/>
      <c r="D23" s="428"/>
      <c r="E23" s="424"/>
      <c r="F23" s="432"/>
    </row>
    <row r="24" spans="1:6" ht="12" customHeight="1" thickBot="1">
      <c r="A24" s="430"/>
      <c r="B24" s="436" t="s">
        <v>92</v>
      </c>
      <c r="C24" s="437"/>
      <c r="D24" s="437"/>
      <c r="E24" s="867"/>
      <c r="F24" s="438"/>
    </row>
    <row r="25" spans="1:6" ht="12" customHeight="1" thickBot="1">
      <c r="A25" s="439"/>
      <c r="B25" s="440" t="s">
        <v>141</v>
      </c>
      <c r="C25" s="757">
        <f>SUM(C21:C24)</f>
        <v>3000</v>
      </c>
      <c r="D25" s="760">
        <f>SUM(D21:D24)</f>
        <v>5000</v>
      </c>
      <c r="E25" s="868">
        <f>SUM(D25/C25)</f>
        <v>1.6666666666666667</v>
      </c>
      <c r="F25" s="441"/>
    </row>
    <row r="26" spans="1:6" ht="12">
      <c r="A26" s="426">
        <v>3060</v>
      </c>
      <c r="B26" s="442" t="s">
        <v>90</v>
      </c>
      <c r="C26" s="758">
        <f>SUM(C34+C42)</f>
        <v>8500</v>
      </c>
      <c r="D26" s="758">
        <f>SUM(D34+D42)</f>
        <v>10000</v>
      </c>
      <c r="E26" s="424">
        <f>SUM(D26/C26)</f>
        <v>1.1764705882352942</v>
      </c>
      <c r="F26" s="429"/>
    </row>
    <row r="27" spans="1:6" ht="12" customHeight="1">
      <c r="A27" s="426">
        <v>3061</v>
      </c>
      <c r="B27" s="443" t="s">
        <v>125</v>
      </c>
      <c r="C27" s="428"/>
      <c r="D27" s="428"/>
      <c r="E27" s="424"/>
      <c r="F27" s="740"/>
    </row>
    <row r="28" spans="1:6" ht="12" customHeight="1">
      <c r="A28" s="430"/>
      <c r="B28" s="431" t="s">
        <v>119</v>
      </c>
      <c r="C28" s="445"/>
      <c r="D28" s="445"/>
      <c r="E28" s="424"/>
      <c r="F28" s="444"/>
    </row>
    <row r="29" spans="1:6" ht="12" customHeight="1">
      <c r="A29" s="430"/>
      <c r="B29" s="433" t="s">
        <v>310</v>
      </c>
      <c r="C29" s="445"/>
      <c r="D29" s="445"/>
      <c r="E29" s="424"/>
      <c r="F29" s="444"/>
    </row>
    <row r="30" spans="1:6" ht="12" customHeight="1">
      <c r="A30" s="446"/>
      <c r="B30" s="434" t="s">
        <v>295</v>
      </c>
      <c r="C30" s="445">
        <v>2500</v>
      </c>
      <c r="D30" s="445">
        <v>4000</v>
      </c>
      <c r="E30" s="866">
        <f>SUM(D30/C30)</f>
        <v>1.6</v>
      </c>
      <c r="F30" s="444"/>
    </row>
    <row r="31" spans="1:6" ht="12" customHeight="1">
      <c r="A31" s="446"/>
      <c r="B31" s="435" t="s">
        <v>124</v>
      </c>
      <c r="C31" s="445"/>
      <c r="D31" s="445"/>
      <c r="E31" s="424"/>
      <c r="F31" s="444"/>
    </row>
    <row r="32" spans="1:6" ht="12">
      <c r="A32" s="446"/>
      <c r="B32" s="435" t="s">
        <v>304</v>
      </c>
      <c r="C32" s="445"/>
      <c r="D32" s="445"/>
      <c r="E32" s="424"/>
      <c r="F32" s="444"/>
    </row>
    <row r="33" spans="1:6" ht="12.75" thickBot="1">
      <c r="A33" s="446" t="s">
        <v>291</v>
      </c>
      <c r="B33" s="436" t="s">
        <v>92</v>
      </c>
      <c r="C33" s="759"/>
      <c r="D33" s="759"/>
      <c r="E33" s="867"/>
      <c r="F33" s="447"/>
    </row>
    <row r="34" spans="1:6" ht="12.75" thickBot="1">
      <c r="A34" s="448"/>
      <c r="B34" s="440" t="s">
        <v>141</v>
      </c>
      <c r="C34" s="760">
        <f>SUM(C28:C33)</f>
        <v>2500</v>
      </c>
      <c r="D34" s="760">
        <f>SUM(D28:D33)</f>
        <v>4000</v>
      </c>
      <c r="E34" s="868">
        <f>SUM(D34/C34)</f>
        <v>1.6</v>
      </c>
      <c r="F34" s="449"/>
    </row>
    <row r="35" spans="1:6" ht="12">
      <c r="A35" s="450">
        <v>3071</v>
      </c>
      <c r="B35" s="427" t="s">
        <v>144</v>
      </c>
      <c r="C35" s="761"/>
      <c r="D35" s="761"/>
      <c r="E35" s="424"/>
      <c r="F35" s="641" t="s">
        <v>166</v>
      </c>
    </row>
    <row r="36" spans="1:6" ht="12" customHeight="1">
      <c r="A36" s="446"/>
      <c r="B36" s="431" t="s">
        <v>119</v>
      </c>
      <c r="C36" s="762"/>
      <c r="D36" s="762"/>
      <c r="E36" s="424"/>
      <c r="F36" s="642" t="s">
        <v>167</v>
      </c>
    </row>
    <row r="37" spans="1:6" ht="12" customHeight="1">
      <c r="A37" s="430"/>
      <c r="B37" s="433" t="s">
        <v>310</v>
      </c>
      <c r="C37" s="762"/>
      <c r="D37" s="762"/>
      <c r="E37" s="424"/>
      <c r="F37" s="432"/>
    </row>
    <row r="38" spans="1:6" ht="12" customHeight="1">
      <c r="A38" s="430"/>
      <c r="B38" s="434" t="s">
        <v>295</v>
      </c>
      <c r="C38" s="762">
        <v>6000</v>
      </c>
      <c r="D38" s="762">
        <v>6000</v>
      </c>
      <c r="E38" s="866">
        <f>SUM(D38/C38)</f>
        <v>1</v>
      </c>
      <c r="F38" s="643"/>
    </row>
    <row r="39" spans="1:6" ht="12" customHeight="1">
      <c r="A39" s="430"/>
      <c r="B39" s="435" t="s">
        <v>124</v>
      </c>
      <c r="C39" s="762"/>
      <c r="D39" s="762"/>
      <c r="E39" s="424"/>
      <c r="F39" s="643"/>
    </row>
    <row r="40" spans="1:6" ht="12" customHeight="1">
      <c r="A40" s="430"/>
      <c r="B40" s="435" t="s">
        <v>304</v>
      </c>
      <c r="C40" s="762"/>
      <c r="D40" s="762"/>
      <c r="E40" s="424"/>
      <c r="F40" s="738"/>
    </row>
    <row r="41" spans="1:6" ht="12" customHeight="1" thickBot="1">
      <c r="A41" s="430"/>
      <c r="B41" s="436" t="s">
        <v>92</v>
      </c>
      <c r="C41" s="763"/>
      <c r="D41" s="763"/>
      <c r="E41" s="867"/>
      <c r="F41" s="489"/>
    </row>
    <row r="42" spans="1:6" ht="12" customHeight="1" thickBot="1">
      <c r="A42" s="455"/>
      <c r="B42" s="440" t="s">
        <v>141</v>
      </c>
      <c r="C42" s="764">
        <f>SUM(C38:C41)</f>
        <v>6000</v>
      </c>
      <c r="D42" s="764">
        <f>SUM(D38:D41)</f>
        <v>6000</v>
      </c>
      <c r="E42" s="869">
        <f>SUM(D42/C42)</f>
        <v>1</v>
      </c>
      <c r="F42" s="644"/>
    </row>
    <row r="43" spans="1:6" ht="12" customHeight="1">
      <c r="A43" s="450">
        <v>3080</v>
      </c>
      <c r="B43" s="457" t="s">
        <v>93</v>
      </c>
      <c r="C43" s="761">
        <f>SUM(C51)</f>
        <v>20000</v>
      </c>
      <c r="D43" s="761">
        <f>SUM(D51)</f>
        <v>20000</v>
      </c>
      <c r="E43" s="424">
        <f>SUM(D43/C43)</f>
        <v>1</v>
      </c>
      <c r="F43" s="641"/>
    </row>
    <row r="44" spans="1:6" ht="12" customHeight="1">
      <c r="A44" s="450">
        <v>3081</v>
      </c>
      <c r="B44" s="443" t="s">
        <v>148</v>
      </c>
      <c r="C44" s="761"/>
      <c r="D44" s="761"/>
      <c r="E44" s="424"/>
      <c r="F44" s="741"/>
    </row>
    <row r="45" spans="1:6" ht="12" customHeight="1">
      <c r="A45" s="446"/>
      <c r="B45" s="431" t="s">
        <v>119</v>
      </c>
      <c r="C45" s="762"/>
      <c r="D45" s="762"/>
      <c r="E45" s="424"/>
      <c r="F45" s="738"/>
    </row>
    <row r="46" spans="1:6" ht="12" customHeight="1">
      <c r="A46" s="446"/>
      <c r="B46" s="433" t="s">
        <v>310</v>
      </c>
      <c r="C46" s="762"/>
      <c r="D46" s="762"/>
      <c r="E46" s="424"/>
      <c r="F46" s="739"/>
    </row>
    <row r="47" spans="1:6" ht="12" customHeight="1">
      <c r="A47" s="446"/>
      <c r="B47" s="434" t="s">
        <v>295</v>
      </c>
      <c r="C47" s="762">
        <v>15000</v>
      </c>
      <c r="D47" s="762">
        <v>15000</v>
      </c>
      <c r="E47" s="866">
        <f>SUM(D47/C47)</f>
        <v>1</v>
      </c>
      <c r="F47" s="738"/>
    </row>
    <row r="48" spans="1:6" ht="12" customHeight="1">
      <c r="A48" s="446"/>
      <c r="B48" s="434" t="s">
        <v>91</v>
      </c>
      <c r="C48" s="762">
        <v>5000</v>
      </c>
      <c r="D48" s="762">
        <v>5000</v>
      </c>
      <c r="E48" s="866">
        <f>SUM(D48/C48)</f>
        <v>1</v>
      </c>
      <c r="F48" s="739"/>
    </row>
    <row r="49" spans="1:6" ht="12" customHeight="1">
      <c r="A49" s="446"/>
      <c r="B49" s="435" t="s">
        <v>304</v>
      </c>
      <c r="C49" s="762"/>
      <c r="D49" s="762"/>
      <c r="E49" s="424"/>
      <c r="F49" s="642"/>
    </row>
    <row r="50" spans="1:6" ht="12" customHeight="1" thickBot="1">
      <c r="A50" s="430"/>
      <c r="B50" s="436" t="s">
        <v>92</v>
      </c>
      <c r="C50" s="763"/>
      <c r="D50" s="763"/>
      <c r="E50" s="867"/>
      <c r="F50" s="489"/>
    </row>
    <row r="51" spans="1:6" ht="12" customHeight="1" thickBot="1">
      <c r="A51" s="455"/>
      <c r="B51" s="440" t="s">
        <v>141</v>
      </c>
      <c r="C51" s="760">
        <f>SUM(C45:C50)</f>
        <v>20000</v>
      </c>
      <c r="D51" s="760">
        <f>SUM(D45:D50)</f>
        <v>20000</v>
      </c>
      <c r="E51" s="868">
        <f>SUM(D51/C51)</f>
        <v>1</v>
      </c>
      <c r="F51" s="456"/>
    </row>
    <row r="52" spans="1:6" ht="12" customHeight="1" thickBot="1">
      <c r="A52" s="459">
        <v>3130</v>
      </c>
      <c r="B52" s="460" t="s">
        <v>379</v>
      </c>
      <c r="C52" s="760">
        <f>SUM(C53+C95)</f>
        <v>1539000</v>
      </c>
      <c r="D52" s="760">
        <f>SUM(D53+D95)</f>
        <v>794740</v>
      </c>
      <c r="E52" s="868">
        <f>SUM(D52/C52)</f>
        <v>0.5164002599090318</v>
      </c>
      <c r="F52" s="456"/>
    </row>
    <row r="53" spans="1:6" ht="12" customHeight="1" thickBot="1">
      <c r="A53" s="450">
        <v>3110</v>
      </c>
      <c r="B53" s="460" t="s">
        <v>377</v>
      </c>
      <c r="C53" s="760">
        <f>SUM(C61+C78+C86+C69)</f>
        <v>1449000</v>
      </c>
      <c r="D53" s="760">
        <f>SUM(D61+D78+D86+D69+D94)</f>
        <v>714740</v>
      </c>
      <c r="E53" s="868">
        <f>SUM(D53/C53)</f>
        <v>0.49326432022084193</v>
      </c>
      <c r="F53" s="456"/>
    </row>
    <row r="54" spans="1:6" ht="12" customHeight="1">
      <c r="A54" s="461">
        <v>3111</v>
      </c>
      <c r="B54" s="462" t="s">
        <v>165</v>
      </c>
      <c r="C54" s="428"/>
      <c r="D54" s="428"/>
      <c r="E54" s="424"/>
      <c r="F54" s="367" t="s">
        <v>168</v>
      </c>
    </row>
    <row r="55" spans="1:6" ht="12" customHeight="1">
      <c r="A55" s="430"/>
      <c r="B55" s="431" t="s">
        <v>119</v>
      </c>
      <c r="C55" s="445"/>
      <c r="D55" s="445"/>
      <c r="E55" s="424"/>
      <c r="F55" s="452"/>
    </row>
    <row r="56" spans="1:6" ht="12" customHeight="1">
      <c r="A56" s="430"/>
      <c r="B56" s="433" t="s">
        <v>310</v>
      </c>
      <c r="C56" s="445"/>
      <c r="D56" s="445"/>
      <c r="E56" s="424"/>
      <c r="F56" s="452"/>
    </row>
    <row r="57" spans="1:6" ht="12" customHeight="1">
      <c r="A57" s="430"/>
      <c r="B57" s="434" t="s">
        <v>295</v>
      </c>
      <c r="C57" s="445"/>
      <c r="D57" s="445"/>
      <c r="E57" s="424"/>
      <c r="F57" s="452"/>
    </row>
    <row r="58" spans="1:6" ht="12" customHeight="1">
      <c r="A58" s="430"/>
      <c r="B58" s="435" t="s">
        <v>124</v>
      </c>
      <c r="C58" s="445"/>
      <c r="D58" s="445"/>
      <c r="E58" s="424"/>
      <c r="F58" s="579"/>
    </row>
    <row r="59" spans="1:6" ht="12" customHeight="1">
      <c r="A59" s="430"/>
      <c r="B59" s="435" t="s">
        <v>304</v>
      </c>
      <c r="C59" s="445"/>
      <c r="D59" s="445"/>
      <c r="E59" s="424"/>
      <c r="F59" s="452"/>
    </row>
    <row r="60" spans="1:6" ht="12" customHeight="1" thickBot="1">
      <c r="A60" s="430"/>
      <c r="B60" s="436" t="s">
        <v>283</v>
      </c>
      <c r="C60" s="759">
        <v>1200000</v>
      </c>
      <c r="D60" s="759">
        <v>450000</v>
      </c>
      <c r="E60" s="870">
        <f>SUM(D60/C60)</f>
        <v>0.375</v>
      </c>
      <c r="F60" s="452"/>
    </row>
    <row r="61" spans="1:6" ht="12" customHeight="1" thickBot="1">
      <c r="A61" s="455"/>
      <c r="B61" s="440" t="s">
        <v>141</v>
      </c>
      <c r="C61" s="760">
        <f>SUM(C55:C60)</f>
        <v>1200000</v>
      </c>
      <c r="D61" s="760">
        <f>SUM(D55:D60)</f>
        <v>450000</v>
      </c>
      <c r="E61" s="868">
        <f>SUM(D61/C61)</f>
        <v>0.375</v>
      </c>
      <c r="F61" s="456"/>
    </row>
    <row r="62" spans="1:6" ht="12" customHeight="1">
      <c r="A62" s="461">
        <v>3112</v>
      </c>
      <c r="B62" s="462" t="s">
        <v>446</v>
      </c>
      <c r="C62" s="428"/>
      <c r="D62" s="428"/>
      <c r="E62" s="424"/>
      <c r="F62" s="367"/>
    </row>
    <row r="63" spans="1:6" ht="12" customHeight="1">
      <c r="A63" s="430"/>
      <c r="B63" s="431" t="s">
        <v>119</v>
      </c>
      <c r="C63" s="445"/>
      <c r="D63" s="445"/>
      <c r="E63" s="424"/>
      <c r="F63" s="452"/>
    </row>
    <row r="64" spans="1:6" ht="12" customHeight="1">
      <c r="A64" s="430"/>
      <c r="B64" s="433" t="s">
        <v>310</v>
      </c>
      <c r="C64" s="445"/>
      <c r="D64" s="445"/>
      <c r="E64" s="424"/>
      <c r="F64" s="452"/>
    </row>
    <row r="65" spans="1:6" ht="12" customHeight="1">
      <c r="A65" s="430"/>
      <c r="B65" s="434" t="s">
        <v>295</v>
      </c>
      <c r="C65" s="445">
        <v>25000</v>
      </c>
      <c r="D65" s="445">
        <v>40000</v>
      </c>
      <c r="E65" s="866">
        <f>SUM(D65/C65)</f>
        <v>1.6</v>
      </c>
      <c r="F65" s="579"/>
    </row>
    <row r="66" spans="1:6" ht="12" customHeight="1">
      <c r="A66" s="430"/>
      <c r="B66" s="435" t="s">
        <v>124</v>
      </c>
      <c r="C66" s="445"/>
      <c r="D66" s="445"/>
      <c r="E66" s="424"/>
      <c r="F66" s="579"/>
    </row>
    <row r="67" spans="1:6" ht="12" customHeight="1">
      <c r="A67" s="430"/>
      <c r="B67" s="435" t="s">
        <v>304</v>
      </c>
      <c r="C67" s="445"/>
      <c r="D67" s="445"/>
      <c r="E67" s="424"/>
      <c r="F67" s="452"/>
    </row>
    <row r="68" spans="1:6" ht="12" customHeight="1" thickBot="1">
      <c r="A68" s="430"/>
      <c r="B68" s="436" t="s">
        <v>92</v>
      </c>
      <c r="C68" s="759"/>
      <c r="D68" s="759"/>
      <c r="E68" s="867"/>
      <c r="F68" s="452"/>
    </row>
    <row r="69" spans="1:6" ht="12" customHeight="1" thickBot="1">
      <c r="A69" s="455"/>
      <c r="B69" s="440" t="s">
        <v>141</v>
      </c>
      <c r="C69" s="760">
        <f>SUM(C63:C68)</f>
        <v>25000</v>
      </c>
      <c r="D69" s="760">
        <f>SUM(D63:D68)</f>
        <v>40000</v>
      </c>
      <c r="E69" s="868">
        <f>SUM(D69/C69)</f>
        <v>1.6</v>
      </c>
      <c r="F69" s="456"/>
    </row>
    <row r="70" spans="1:6" ht="12" customHeight="1">
      <c r="A70" s="361">
        <v>3114</v>
      </c>
      <c r="B70" s="463" t="s">
        <v>127</v>
      </c>
      <c r="C70" s="369"/>
      <c r="D70" s="369"/>
      <c r="E70" s="424"/>
      <c r="F70" s="464"/>
    </row>
    <row r="71" spans="1:6" ht="12" customHeight="1">
      <c r="A71" s="294"/>
      <c r="B71" s="373" t="s">
        <v>119</v>
      </c>
      <c r="C71" s="300"/>
      <c r="D71" s="300"/>
      <c r="E71" s="424"/>
      <c r="F71" s="452"/>
    </row>
    <row r="72" spans="1:6" ht="12" customHeight="1">
      <c r="A72" s="294"/>
      <c r="B72" s="183" t="s">
        <v>310</v>
      </c>
      <c r="C72" s="300"/>
      <c r="D72" s="300"/>
      <c r="E72" s="424"/>
      <c r="F72" s="452"/>
    </row>
    <row r="73" spans="1:6" ht="12" customHeight="1">
      <c r="A73" s="294"/>
      <c r="B73" s="374" t="s">
        <v>295</v>
      </c>
      <c r="C73" s="300">
        <v>154000</v>
      </c>
      <c r="D73" s="300">
        <v>149406</v>
      </c>
      <c r="E73" s="866">
        <f>SUM(D73/C73)</f>
        <v>0.9701688311688311</v>
      </c>
      <c r="F73" s="444"/>
    </row>
    <row r="74" spans="1:6" ht="12" customHeight="1">
      <c r="A74" s="294"/>
      <c r="B74" s="301" t="s">
        <v>124</v>
      </c>
      <c r="C74" s="300"/>
      <c r="D74" s="300"/>
      <c r="E74" s="424"/>
      <c r="F74" s="444"/>
    </row>
    <row r="75" spans="1:6" ht="12" customHeight="1">
      <c r="A75" s="294"/>
      <c r="B75" s="301" t="s">
        <v>304</v>
      </c>
      <c r="C75" s="300"/>
      <c r="D75" s="300"/>
      <c r="E75" s="424"/>
      <c r="F75" s="452"/>
    </row>
    <row r="76" spans="1:6" ht="12" customHeight="1">
      <c r="A76" s="294"/>
      <c r="B76" s="436" t="s">
        <v>264</v>
      </c>
      <c r="C76" s="375"/>
      <c r="D76" s="375"/>
      <c r="E76" s="424"/>
      <c r="F76" s="453"/>
    </row>
    <row r="77" spans="1:6" ht="12" customHeight="1" thickBot="1">
      <c r="A77" s="294"/>
      <c r="B77" s="853" t="s">
        <v>263</v>
      </c>
      <c r="C77" s="765"/>
      <c r="D77" s="765"/>
      <c r="E77" s="867"/>
      <c r="F77" s="854"/>
    </row>
    <row r="78" spans="1:6" ht="12" customHeight="1" thickBot="1">
      <c r="A78" s="384"/>
      <c r="B78" s="440" t="s">
        <v>141</v>
      </c>
      <c r="C78" s="379">
        <f>SUM(C71:C76)</f>
        <v>154000</v>
      </c>
      <c r="D78" s="379">
        <f>SUM(D71:D77)</f>
        <v>149406</v>
      </c>
      <c r="E78" s="868">
        <f>SUM(D78/C78)</f>
        <v>0.9701688311688311</v>
      </c>
      <c r="F78" s="456"/>
    </row>
    <row r="79" spans="1:6" ht="12" customHeight="1">
      <c r="A79" s="361">
        <v>3115</v>
      </c>
      <c r="B79" s="463" t="s">
        <v>409</v>
      </c>
      <c r="C79" s="369"/>
      <c r="D79" s="369"/>
      <c r="E79" s="424"/>
      <c r="F79" s="464"/>
    </row>
    <row r="80" spans="1:6" ht="12" customHeight="1">
      <c r="A80" s="294"/>
      <c r="B80" s="373" t="s">
        <v>119</v>
      </c>
      <c r="C80" s="300"/>
      <c r="D80" s="300"/>
      <c r="E80" s="424"/>
      <c r="F80" s="452"/>
    </row>
    <row r="81" spans="1:6" ht="12" customHeight="1">
      <c r="A81" s="294"/>
      <c r="B81" s="183" t="s">
        <v>310</v>
      </c>
      <c r="C81" s="300"/>
      <c r="D81" s="300"/>
      <c r="E81" s="424"/>
      <c r="F81" s="452"/>
    </row>
    <row r="82" spans="1:6" ht="12" customHeight="1">
      <c r="A82" s="294"/>
      <c r="B82" s="374" t="s">
        <v>295</v>
      </c>
      <c r="C82" s="300">
        <v>70000</v>
      </c>
      <c r="D82" s="300">
        <v>70000</v>
      </c>
      <c r="E82" s="866">
        <f>SUM(D82/C82)</f>
        <v>1</v>
      </c>
      <c r="F82" s="444"/>
    </row>
    <row r="83" spans="1:6" ht="12" customHeight="1">
      <c r="A83" s="294"/>
      <c r="B83" s="301" t="s">
        <v>124</v>
      </c>
      <c r="C83" s="300"/>
      <c r="D83" s="300"/>
      <c r="E83" s="424"/>
      <c r="F83" s="444"/>
    </row>
    <row r="84" spans="1:6" ht="12" customHeight="1">
      <c r="A84" s="294"/>
      <c r="B84" s="301" t="s">
        <v>304</v>
      </c>
      <c r="C84" s="300"/>
      <c r="D84" s="300"/>
      <c r="E84" s="424"/>
      <c r="F84" s="452"/>
    </row>
    <row r="85" spans="1:6" ht="12" customHeight="1" thickBot="1">
      <c r="A85" s="372"/>
      <c r="B85" s="479" t="s">
        <v>92</v>
      </c>
      <c r="C85" s="377"/>
      <c r="D85" s="377"/>
      <c r="E85" s="867"/>
      <c r="F85" s="453"/>
    </row>
    <row r="86" spans="1:6" ht="12" customHeight="1" thickBot="1">
      <c r="A86" s="384"/>
      <c r="B86" s="440" t="s">
        <v>141</v>
      </c>
      <c r="C86" s="379">
        <f>SUM(C81:C85)</f>
        <v>70000</v>
      </c>
      <c r="D86" s="379">
        <f>SUM(D81:D85)</f>
        <v>70000</v>
      </c>
      <c r="E86" s="868">
        <f>SUM(D86/C86)</f>
        <v>1</v>
      </c>
      <c r="F86" s="456"/>
    </row>
    <row r="87" spans="1:6" ht="12" customHeight="1">
      <c r="A87" s="361">
        <v>3116</v>
      </c>
      <c r="B87" s="463" t="s">
        <v>1139</v>
      </c>
      <c r="C87" s="369"/>
      <c r="D87" s="369"/>
      <c r="E87" s="424"/>
      <c r="F87" s="464"/>
    </row>
    <row r="88" spans="1:6" ht="12" customHeight="1">
      <c r="A88" s="294"/>
      <c r="B88" s="373" t="s">
        <v>119</v>
      </c>
      <c r="C88" s="300"/>
      <c r="D88" s="300"/>
      <c r="E88" s="424"/>
      <c r="F88" s="452"/>
    </row>
    <row r="89" spans="1:6" ht="12" customHeight="1">
      <c r="A89" s="294"/>
      <c r="B89" s="183" t="s">
        <v>310</v>
      </c>
      <c r="C89" s="300"/>
      <c r="D89" s="300"/>
      <c r="E89" s="424"/>
      <c r="F89" s="452"/>
    </row>
    <row r="90" spans="1:6" ht="12" customHeight="1">
      <c r="A90" s="294"/>
      <c r="B90" s="374" t="s">
        <v>295</v>
      </c>
      <c r="C90" s="300"/>
      <c r="D90" s="300">
        <v>5334</v>
      </c>
      <c r="E90" s="866"/>
      <c r="F90" s="444"/>
    </row>
    <row r="91" spans="1:6" ht="12" customHeight="1">
      <c r="A91" s="294"/>
      <c r="B91" s="301" t="s">
        <v>124</v>
      </c>
      <c r="C91" s="300"/>
      <c r="D91" s="300"/>
      <c r="E91" s="424"/>
      <c r="F91" s="444"/>
    </row>
    <row r="92" spans="1:6" ht="12" customHeight="1">
      <c r="A92" s="294"/>
      <c r="B92" s="301" t="s">
        <v>304</v>
      </c>
      <c r="C92" s="300"/>
      <c r="D92" s="300"/>
      <c r="E92" s="424"/>
      <c r="F92" s="452"/>
    </row>
    <row r="93" spans="1:6" ht="12" customHeight="1" thickBot="1">
      <c r="A93" s="372"/>
      <c r="B93" s="479" t="s">
        <v>92</v>
      </c>
      <c r="C93" s="377"/>
      <c r="D93" s="377"/>
      <c r="E93" s="867"/>
      <c r="F93" s="453"/>
    </row>
    <row r="94" spans="1:6" ht="12" customHeight="1" thickBot="1">
      <c r="A94" s="384"/>
      <c r="B94" s="440" t="s">
        <v>141</v>
      </c>
      <c r="C94" s="379">
        <f>SUM(C89:C93)</f>
        <v>0</v>
      </c>
      <c r="D94" s="379">
        <f>SUM(D89:D93)</f>
        <v>5334</v>
      </c>
      <c r="E94" s="868"/>
      <c r="F94" s="456"/>
    </row>
    <row r="95" spans="1:6" ht="12" customHeight="1" thickBot="1">
      <c r="A95" s="465">
        <v>3120</v>
      </c>
      <c r="B95" s="460" t="s">
        <v>380</v>
      </c>
      <c r="C95" s="379">
        <f>SUM(C103+C111+C119+C127)</f>
        <v>90000</v>
      </c>
      <c r="D95" s="379">
        <f>SUM(D103+D111+D119+D127)</f>
        <v>80000</v>
      </c>
      <c r="E95" s="868">
        <f>SUM(D95/C95)</f>
        <v>0.8888888888888888</v>
      </c>
      <c r="F95" s="456"/>
    </row>
    <row r="96" spans="1:6" ht="12" customHeight="1">
      <c r="A96" s="75">
        <v>3121</v>
      </c>
      <c r="B96" s="466" t="s">
        <v>194</v>
      </c>
      <c r="C96" s="369"/>
      <c r="D96" s="369"/>
      <c r="E96" s="424"/>
      <c r="F96" s="451"/>
    </row>
    <row r="97" spans="1:6" ht="12" customHeight="1">
      <c r="A97" s="75"/>
      <c r="B97" s="373" t="s">
        <v>119</v>
      </c>
      <c r="C97" s="369"/>
      <c r="D97" s="369"/>
      <c r="E97" s="424"/>
      <c r="F97" s="425"/>
    </row>
    <row r="98" spans="1:6" ht="12" customHeight="1">
      <c r="A98" s="75"/>
      <c r="B98" s="183" t="s">
        <v>310</v>
      </c>
      <c r="C98" s="369"/>
      <c r="D98" s="369"/>
      <c r="E98" s="424"/>
      <c r="F98" s="425"/>
    </row>
    <row r="99" spans="1:6" ht="12" customHeight="1">
      <c r="A99" s="361"/>
      <c r="B99" s="374" t="s">
        <v>295</v>
      </c>
      <c r="C99" s="766">
        <v>25000</v>
      </c>
      <c r="D99" s="766">
        <v>15000</v>
      </c>
      <c r="E99" s="866">
        <f>SUM(D99/C99)</f>
        <v>0.6</v>
      </c>
      <c r="F99" s="444"/>
    </row>
    <row r="100" spans="1:6" ht="12" customHeight="1">
      <c r="A100" s="361"/>
      <c r="B100" s="301" t="s">
        <v>304</v>
      </c>
      <c r="C100" s="766"/>
      <c r="D100" s="766"/>
      <c r="E100" s="424"/>
      <c r="F100" s="467"/>
    </row>
    <row r="101" spans="1:6" ht="12" customHeight="1">
      <c r="A101" s="75"/>
      <c r="B101" s="301" t="s">
        <v>304</v>
      </c>
      <c r="C101" s="369"/>
      <c r="D101" s="369"/>
      <c r="E101" s="424"/>
      <c r="F101" s="425"/>
    </row>
    <row r="102" spans="1:6" ht="12" customHeight="1" thickBot="1">
      <c r="A102" s="75"/>
      <c r="B102" s="436" t="s">
        <v>92</v>
      </c>
      <c r="C102" s="767"/>
      <c r="D102" s="767"/>
      <c r="E102" s="867"/>
      <c r="F102" s="420"/>
    </row>
    <row r="103" spans="1:6" ht="12" customHeight="1" thickBot="1">
      <c r="A103" s="384"/>
      <c r="B103" s="440" t="s">
        <v>141</v>
      </c>
      <c r="C103" s="379">
        <f>SUM(C99:C102)</f>
        <v>25000</v>
      </c>
      <c r="D103" s="379">
        <f>SUM(D99:D102)</f>
        <v>15000</v>
      </c>
      <c r="E103" s="868">
        <f>SUM(D103/C103)</f>
        <v>0.6</v>
      </c>
      <c r="F103" s="456"/>
    </row>
    <row r="104" spans="1:6" ht="12" customHeight="1">
      <c r="A104" s="361">
        <v>3122</v>
      </c>
      <c r="B104" s="463" t="s">
        <v>187</v>
      </c>
      <c r="C104" s="369"/>
      <c r="D104" s="369"/>
      <c r="E104" s="424"/>
      <c r="F104" s="468"/>
    </row>
    <row r="105" spans="1:6" ht="12" customHeight="1">
      <c r="A105" s="294"/>
      <c r="B105" s="373" t="s">
        <v>119</v>
      </c>
      <c r="C105" s="300"/>
      <c r="D105" s="300"/>
      <c r="E105" s="424"/>
      <c r="F105" s="452"/>
    </row>
    <row r="106" spans="1:6" ht="12" customHeight="1">
      <c r="A106" s="294"/>
      <c r="B106" s="183" t="s">
        <v>310</v>
      </c>
      <c r="C106" s="300"/>
      <c r="D106" s="300"/>
      <c r="E106" s="424"/>
      <c r="F106" s="452"/>
    </row>
    <row r="107" spans="1:6" ht="12" customHeight="1">
      <c r="A107" s="294"/>
      <c r="B107" s="374" t="s">
        <v>295</v>
      </c>
      <c r="C107" s="300">
        <v>25000</v>
      </c>
      <c r="D107" s="300">
        <v>25000</v>
      </c>
      <c r="E107" s="866">
        <f>SUM(D107/C107)</f>
        <v>1</v>
      </c>
      <c r="F107" s="444"/>
    </row>
    <row r="108" spans="1:6" ht="12" customHeight="1">
      <c r="A108" s="294"/>
      <c r="B108" s="301" t="s">
        <v>124</v>
      </c>
      <c r="C108" s="300"/>
      <c r="D108" s="300"/>
      <c r="E108" s="424"/>
      <c r="F108" s="452"/>
    </row>
    <row r="109" spans="1:6" ht="12" customHeight="1">
      <c r="A109" s="294"/>
      <c r="B109" s="301" t="s">
        <v>304</v>
      </c>
      <c r="C109" s="300"/>
      <c r="D109" s="300"/>
      <c r="E109" s="424"/>
      <c r="F109" s="452"/>
    </row>
    <row r="110" spans="1:6" ht="12" customHeight="1" thickBot="1">
      <c r="A110" s="294"/>
      <c r="B110" s="436" t="s">
        <v>92</v>
      </c>
      <c r="C110" s="768"/>
      <c r="D110" s="768"/>
      <c r="E110" s="867"/>
      <c r="F110" s="452"/>
    </row>
    <row r="111" spans="1:6" ht="12" customHeight="1" thickBot="1">
      <c r="A111" s="363"/>
      <c r="B111" s="440" t="s">
        <v>141</v>
      </c>
      <c r="C111" s="379">
        <f>SUM(C105:C110)</f>
        <v>25000</v>
      </c>
      <c r="D111" s="379">
        <f>SUM(D105:D110)</f>
        <v>25000</v>
      </c>
      <c r="E111" s="868">
        <f>SUM(D111/C111)</f>
        <v>1</v>
      </c>
      <c r="F111" s="456"/>
    </row>
    <row r="112" spans="1:6" ht="12" customHeight="1">
      <c r="A112" s="361">
        <v>3123</v>
      </c>
      <c r="B112" s="213" t="s">
        <v>126</v>
      </c>
      <c r="C112" s="369"/>
      <c r="D112" s="369"/>
      <c r="E112" s="424"/>
      <c r="F112" s="367"/>
    </row>
    <row r="113" spans="1:6" ht="12" customHeight="1">
      <c r="A113" s="294"/>
      <c r="B113" s="373" t="s">
        <v>119</v>
      </c>
      <c r="C113" s="300"/>
      <c r="D113" s="300"/>
      <c r="E113" s="424"/>
      <c r="F113" s="452"/>
    </row>
    <row r="114" spans="1:6" ht="12" customHeight="1">
      <c r="A114" s="294"/>
      <c r="B114" s="183" t="s">
        <v>310</v>
      </c>
      <c r="C114" s="300"/>
      <c r="D114" s="300"/>
      <c r="E114" s="424"/>
      <c r="F114" s="452"/>
    </row>
    <row r="115" spans="1:6" ht="12" customHeight="1">
      <c r="A115" s="294"/>
      <c r="B115" s="374" t="s">
        <v>295</v>
      </c>
      <c r="C115" s="300">
        <v>30000</v>
      </c>
      <c r="D115" s="300">
        <v>30000</v>
      </c>
      <c r="E115" s="866">
        <f>SUM(D115/C115)</f>
        <v>1</v>
      </c>
      <c r="F115" s="444"/>
    </row>
    <row r="116" spans="1:6" ht="12" customHeight="1">
      <c r="A116" s="294"/>
      <c r="B116" s="301" t="s">
        <v>124</v>
      </c>
      <c r="C116" s="300"/>
      <c r="D116" s="300"/>
      <c r="E116" s="424"/>
      <c r="F116" s="452"/>
    </row>
    <row r="117" spans="1:6" ht="12" customHeight="1">
      <c r="A117" s="294"/>
      <c r="B117" s="301" t="s">
        <v>304</v>
      </c>
      <c r="C117" s="300"/>
      <c r="D117" s="300"/>
      <c r="E117" s="424"/>
      <c r="F117" s="452"/>
    </row>
    <row r="118" spans="1:6" ht="12" customHeight="1" thickBot="1">
      <c r="A118" s="294"/>
      <c r="B118" s="436" t="s">
        <v>92</v>
      </c>
      <c r="C118" s="768"/>
      <c r="D118" s="768"/>
      <c r="E118" s="867"/>
      <c r="F118" s="452"/>
    </row>
    <row r="119" spans="1:6" ht="12" customHeight="1" thickBot="1">
      <c r="A119" s="363"/>
      <c r="B119" s="440" t="s">
        <v>141</v>
      </c>
      <c r="C119" s="379">
        <f>SUM(C113:C118)</f>
        <v>30000</v>
      </c>
      <c r="D119" s="379">
        <f>SUM(D113:D118)</f>
        <v>30000</v>
      </c>
      <c r="E119" s="868">
        <f>SUM(D119/C119)</f>
        <v>1</v>
      </c>
      <c r="F119" s="456"/>
    </row>
    <row r="120" spans="1:6" ht="12" customHeight="1">
      <c r="A120" s="361">
        <v>3124</v>
      </c>
      <c r="B120" s="213" t="s">
        <v>129</v>
      </c>
      <c r="C120" s="369"/>
      <c r="D120" s="369"/>
      <c r="E120" s="424"/>
      <c r="F120" s="367" t="s">
        <v>168</v>
      </c>
    </row>
    <row r="121" spans="1:6" ht="12" customHeight="1">
      <c r="A121" s="294"/>
      <c r="B121" s="373" t="s">
        <v>119</v>
      </c>
      <c r="C121" s="300"/>
      <c r="D121" s="300"/>
      <c r="E121" s="424"/>
      <c r="F121" s="452"/>
    </row>
    <row r="122" spans="1:6" ht="12" customHeight="1">
      <c r="A122" s="294"/>
      <c r="B122" s="183" t="s">
        <v>310</v>
      </c>
      <c r="C122" s="300"/>
      <c r="D122" s="300"/>
      <c r="E122" s="424"/>
      <c r="F122" s="452"/>
    </row>
    <row r="123" spans="1:6" ht="12" customHeight="1">
      <c r="A123" s="294"/>
      <c r="B123" s="374" t="s">
        <v>295</v>
      </c>
      <c r="C123" s="300">
        <v>10000</v>
      </c>
      <c r="D123" s="300">
        <v>10000</v>
      </c>
      <c r="E123" s="866">
        <f>SUM(D123/C123)</f>
        <v>1</v>
      </c>
      <c r="F123" s="444"/>
    </row>
    <row r="124" spans="1:6" ht="12" customHeight="1">
      <c r="A124" s="294"/>
      <c r="B124" s="301" t="s">
        <v>304</v>
      </c>
      <c r="C124" s="300"/>
      <c r="D124" s="300"/>
      <c r="E124" s="424"/>
      <c r="F124" s="452"/>
    </row>
    <row r="125" spans="1:6" ht="12" customHeight="1">
      <c r="A125" s="294"/>
      <c r="B125" s="301" t="s">
        <v>304</v>
      </c>
      <c r="C125" s="300"/>
      <c r="D125" s="300"/>
      <c r="E125" s="424"/>
      <c r="F125" s="452"/>
    </row>
    <row r="126" spans="1:6" ht="12" customHeight="1" thickBot="1">
      <c r="A126" s="294"/>
      <c r="B126" s="436" t="s">
        <v>92</v>
      </c>
      <c r="C126" s="768"/>
      <c r="D126" s="768"/>
      <c r="E126" s="867"/>
      <c r="F126" s="452"/>
    </row>
    <row r="127" spans="1:6" ht="12" customHeight="1" thickBot="1">
      <c r="A127" s="363"/>
      <c r="B127" s="440" t="s">
        <v>141</v>
      </c>
      <c r="C127" s="379">
        <f>SUM(C121:C126)</f>
        <v>10000</v>
      </c>
      <c r="D127" s="1192">
        <f>SUM(D121:D126)</f>
        <v>10000</v>
      </c>
      <c r="E127" s="868">
        <f>SUM(D127/C127)</f>
        <v>1</v>
      </c>
      <c r="F127" s="456"/>
    </row>
    <row r="128" spans="1:6" ht="12" customHeight="1" thickBot="1">
      <c r="A128" s="465">
        <v>3140</v>
      </c>
      <c r="B128" s="469" t="s">
        <v>130</v>
      </c>
      <c r="C128" s="379">
        <f>SUM(C136+C145+C153+C161+C169+C178)</f>
        <v>43500</v>
      </c>
      <c r="D128" s="379">
        <f>SUM(D136+D145+D153+D161+D169+D178+D187)</f>
        <v>61170</v>
      </c>
      <c r="E128" s="868">
        <f>SUM(D128/C128)</f>
        <v>1.406206896551724</v>
      </c>
      <c r="F128" s="456"/>
    </row>
    <row r="129" spans="1:6" ht="12" customHeight="1">
      <c r="A129" s="361">
        <v>3141</v>
      </c>
      <c r="B129" s="213" t="s">
        <v>140</v>
      </c>
      <c r="C129" s="369"/>
      <c r="D129" s="369"/>
      <c r="E129" s="424"/>
      <c r="F129" s="452"/>
    </row>
    <row r="130" spans="1:6" ht="12" customHeight="1">
      <c r="A130" s="294"/>
      <c r="B130" s="373" t="s">
        <v>119</v>
      </c>
      <c r="C130" s="300"/>
      <c r="D130" s="300"/>
      <c r="E130" s="424"/>
      <c r="F130" s="580"/>
    </row>
    <row r="131" spans="1:6" ht="12" customHeight="1">
      <c r="A131" s="294"/>
      <c r="B131" s="183" t="s">
        <v>310</v>
      </c>
      <c r="C131" s="300"/>
      <c r="D131" s="300"/>
      <c r="E131" s="424"/>
      <c r="F131" s="579"/>
    </row>
    <row r="132" spans="1:6" ht="12" customHeight="1">
      <c r="A132" s="294"/>
      <c r="B132" s="374" t="s">
        <v>295</v>
      </c>
      <c r="C132" s="300">
        <v>6000</v>
      </c>
      <c r="D132" s="300">
        <v>6000</v>
      </c>
      <c r="E132" s="866">
        <f>SUM(D132/C132)</f>
        <v>1</v>
      </c>
      <c r="F132" s="579"/>
    </row>
    <row r="133" spans="1:6" ht="12" customHeight="1">
      <c r="A133" s="294"/>
      <c r="B133" s="301" t="s">
        <v>124</v>
      </c>
      <c r="C133" s="300">
        <v>450</v>
      </c>
      <c r="D133" s="300">
        <v>2250</v>
      </c>
      <c r="E133" s="866">
        <f>SUM(D133/C133)</f>
        <v>5</v>
      </c>
      <c r="F133" s="579"/>
    </row>
    <row r="134" spans="1:6" ht="12" customHeight="1">
      <c r="A134" s="294"/>
      <c r="B134" s="301" t="s">
        <v>304</v>
      </c>
      <c r="C134" s="766">
        <v>550</v>
      </c>
      <c r="D134" s="766">
        <v>250</v>
      </c>
      <c r="E134" s="866">
        <f>SUM(D134/C134)</f>
        <v>0.45454545454545453</v>
      </c>
      <c r="F134" s="579"/>
    </row>
    <row r="135" spans="1:6" ht="12" customHeight="1" thickBot="1">
      <c r="A135" s="294"/>
      <c r="B135" s="436" t="s">
        <v>92</v>
      </c>
      <c r="C135" s="768"/>
      <c r="D135" s="768"/>
      <c r="E135" s="867"/>
      <c r="F135" s="581"/>
    </row>
    <row r="136" spans="1:6" ht="12" customHeight="1" thickBot="1">
      <c r="A136" s="363"/>
      <c r="B136" s="440" t="s">
        <v>141</v>
      </c>
      <c r="C136" s="379">
        <f>SUM(C130:C135)</f>
        <v>7000</v>
      </c>
      <c r="D136" s="379">
        <f>SUM(D130:D135)</f>
        <v>8500</v>
      </c>
      <c r="E136" s="869">
        <f>SUM(D136/C136)</f>
        <v>1.2142857142857142</v>
      </c>
      <c r="F136" s="456"/>
    </row>
    <row r="137" spans="1:6" ht="12" customHeight="1">
      <c r="A137" s="361">
        <v>3142</v>
      </c>
      <c r="B137" s="383" t="s">
        <v>30</v>
      </c>
      <c r="C137" s="369"/>
      <c r="D137" s="369"/>
      <c r="E137" s="424"/>
      <c r="F137" s="451"/>
    </row>
    <row r="138" spans="1:6" ht="12" customHeight="1">
      <c r="A138" s="361"/>
      <c r="B138" s="373" t="s">
        <v>119</v>
      </c>
      <c r="C138" s="300">
        <v>3000</v>
      </c>
      <c r="D138" s="300">
        <v>4000</v>
      </c>
      <c r="E138" s="866">
        <f>SUM(D138/C138)</f>
        <v>1.3333333333333333</v>
      </c>
      <c r="F138" s="580"/>
    </row>
    <row r="139" spans="1:6" ht="12" customHeight="1">
      <c r="A139" s="361"/>
      <c r="B139" s="183" t="s">
        <v>310</v>
      </c>
      <c r="C139" s="300">
        <v>2500</v>
      </c>
      <c r="D139" s="300">
        <v>3000</v>
      </c>
      <c r="E139" s="866">
        <f>SUM(D139/C139)</f>
        <v>1.2</v>
      </c>
      <c r="F139" s="467"/>
    </row>
    <row r="140" spans="1:6" ht="12" customHeight="1">
      <c r="A140" s="361"/>
      <c r="B140" s="374" t="s">
        <v>295</v>
      </c>
      <c r="C140" s="766">
        <v>4000</v>
      </c>
      <c r="D140" s="766">
        <v>4000</v>
      </c>
      <c r="E140" s="866">
        <f>SUM(D140/C140)</f>
        <v>1</v>
      </c>
      <c r="F140" s="579"/>
    </row>
    <row r="141" spans="1:6" ht="12" customHeight="1">
      <c r="A141" s="361"/>
      <c r="B141" s="301" t="s">
        <v>124</v>
      </c>
      <c r="C141" s="766"/>
      <c r="D141" s="766"/>
      <c r="E141" s="866"/>
      <c r="F141" s="452"/>
    </row>
    <row r="142" spans="1:6" ht="12" customHeight="1">
      <c r="A142" s="361"/>
      <c r="B142" s="301" t="s">
        <v>304</v>
      </c>
      <c r="C142" s="766">
        <v>500</v>
      </c>
      <c r="D142" s="766">
        <v>500</v>
      </c>
      <c r="E142" s="866">
        <f>SUM(D142/C142)</f>
        <v>1</v>
      </c>
      <c r="F142" s="467"/>
    </row>
    <row r="143" spans="1:6" ht="12" customHeight="1">
      <c r="A143" s="361"/>
      <c r="B143" s="301" t="s">
        <v>264</v>
      </c>
      <c r="C143" s="524"/>
      <c r="D143" s="524"/>
      <c r="E143" s="866"/>
      <c r="F143" s="467"/>
    </row>
    <row r="144" spans="1:6" ht="12.75" thickBot="1">
      <c r="A144" s="361"/>
      <c r="B144" s="436" t="s">
        <v>92</v>
      </c>
      <c r="C144" s="390"/>
      <c r="D144" s="390"/>
      <c r="E144" s="867"/>
      <c r="F144" s="470"/>
    </row>
    <row r="145" spans="1:6" ht="12" customHeight="1" thickBot="1">
      <c r="A145" s="363"/>
      <c r="B145" s="440" t="s">
        <v>141</v>
      </c>
      <c r="C145" s="379">
        <f>SUM(C138:C144)</f>
        <v>10000</v>
      </c>
      <c r="D145" s="1192">
        <f>SUM(D138:D144)</f>
        <v>11500</v>
      </c>
      <c r="E145" s="868">
        <f>SUM(D145/C145)</f>
        <v>1.15</v>
      </c>
      <c r="F145" s="456"/>
    </row>
    <row r="146" spans="1:6" ht="12" customHeight="1">
      <c r="A146" s="380">
        <v>3143</v>
      </c>
      <c r="B146" s="213" t="s">
        <v>39</v>
      </c>
      <c r="C146" s="369"/>
      <c r="D146" s="369"/>
      <c r="E146" s="424"/>
      <c r="F146" s="421" t="s">
        <v>24</v>
      </c>
    </row>
    <row r="147" spans="1:6" ht="12" customHeight="1">
      <c r="A147" s="294"/>
      <c r="B147" s="373" t="s">
        <v>119</v>
      </c>
      <c r="C147" s="300"/>
      <c r="D147" s="300"/>
      <c r="E147" s="424"/>
      <c r="F147" s="452"/>
    </row>
    <row r="148" spans="1:6" ht="12" customHeight="1">
      <c r="A148" s="294"/>
      <c r="B148" s="183" t="s">
        <v>310</v>
      </c>
      <c r="C148" s="300"/>
      <c r="D148" s="300"/>
      <c r="E148" s="424"/>
      <c r="F148" s="580"/>
    </row>
    <row r="149" spans="1:6" ht="12" customHeight="1">
      <c r="A149" s="294"/>
      <c r="B149" s="374" t="s">
        <v>295</v>
      </c>
      <c r="C149" s="766"/>
      <c r="D149" s="766"/>
      <c r="E149" s="424"/>
      <c r="F149" s="580"/>
    </row>
    <row r="150" spans="1:6" ht="12" customHeight="1">
      <c r="A150" s="294"/>
      <c r="B150" s="301" t="s">
        <v>124</v>
      </c>
      <c r="C150" s="766"/>
      <c r="D150" s="766"/>
      <c r="E150" s="424"/>
      <c r="F150" s="579"/>
    </row>
    <row r="151" spans="1:6" ht="12" customHeight="1">
      <c r="A151" s="294"/>
      <c r="B151" s="301" t="s">
        <v>304</v>
      </c>
      <c r="C151" s="300">
        <v>11000</v>
      </c>
      <c r="D151" s="300">
        <v>11000</v>
      </c>
      <c r="E151" s="866">
        <f>SUM(D151/C151)</f>
        <v>1</v>
      </c>
      <c r="F151" s="452"/>
    </row>
    <row r="152" spans="1:6" ht="12" customHeight="1" thickBot="1">
      <c r="A152" s="294"/>
      <c r="B152" s="436" t="s">
        <v>283</v>
      </c>
      <c r="C152" s="765"/>
      <c r="D152" s="765">
        <v>1000</v>
      </c>
      <c r="E152" s="867"/>
      <c r="F152" s="425"/>
    </row>
    <row r="153" spans="1:6" ht="12" customHeight="1" thickBot="1">
      <c r="A153" s="363"/>
      <c r="B153" s="440" t="s">
        <v>141</v>
      </c>
      <c r="C153" s="379">
        <f>SUM(C147:C152)</f>
        <v>11000</v>
      </c>
      <c r="D153" s="1192">
        <f>SUM(D147:D152)</f>
        <v>12000</v>
      </c>
      <c r="E153" s="869">
        <f>SUM(D153/C153)</f>
        <v>1.0909090909090908</v>
      </c>
      <c r="F153" s="456"/>
    </row>
    <row r="154" spans="1:6" ht="12" customHeight="1">
      <c r="A154" s="361">
        <v>3144</v>
      </c>
      <c r="B154" s="213" t="s">
        <v>403</v>
      </c>
      <c r="C154" s="369"/>
      <c r="D154" s="369"/>
      <c r="E154" s="424"/>
      <c r="F154" s="452"/>
    </row>
    <row r="155" spans="1:6" ht="12" customHeight="1">
      <c r="A155" s="294"/>
      <c r="B155" s="373" t="s">
        <v>119</v>
      </c>
      <c r="C155" s="300"/>
      <c r="D155" s="300"/>
      <c r="E155" s="424"/>
      <c r="F155" s="452"/>
    </row>
    <row r="156" spans="1:6" ht="12" customHeight="1">
      <c r="A156" s="294"/>
      <c r="B156" s="183" t="s">
        <v>310</v>
      </c>
      <c r="C156" s="300"/>
      <c r="D156" s="300"/>
      <c r="E156" s="424"/>
      <c r="F156" s="467"/>
    </row>
    <row r="157" spans="1:6" ht="12" customHeight="1">
      <c r="A157" s="294"/>
      <c r="B157" s="374" t="s">
        <v>295</v>
      </c>
      <c r="C157" s="300">
        <v>10</v>
      </c>
      <c r="D157" s="300">
        <v>10</v>
      </c>
      <c r="E157" s="866">
        <f>SUM(D157/C157)</f>
        <v>1</v>
      </c>
      <c r="F157" s="580"/>
    </row>
    <row r="158" spans="1:6" ht="12" customHeight="1">
      <c r="A158" s="294"/>
      <c r="B158" s="301" t="s">
        <v>124</v>
      </c>
      <c r="C158" s="300">
        <v>1490</v>
      </c>
      <c r="D158" s="300">
        <v>1490</v>
      </c>
      <c r="E158" s="866">
        <f>SUM(D158/C158)</f>
        <v>1</v>
      </c>
      <c r="F158" s="579"/>
    </row>
    <row r="159" spans="1:6" ht="12" customHeight="1">
      <c r="A159" s="294"/>
      <c r="B159" s="301" t="s">
        <v>304</v>
      </c>
      <c r="C159" s="300"/>
      <c r="D159" s="300"/>
      <c r="E159" s="424"/>
      <c r="F159" s="452"/>
    </row>
    <row r="160" spans="1:6" ht="12" customHeight="1" thickBot="1">
      <c r="A160" s="294"/>
      <c r="B160" s="436" t="s">
        <v>92</v>
      </c>
      <c r="C160" s="768"/>
      <c r="D160" s="768"/>
      <c r="E160" s="867"/>
      <c r="F160" s="470"/>
    </row>
    <row r="161" spans="1:6" ht="12" customHeight="1" thickBot="1">
      <c r="A161" s="363"/>
      <c r="B161" s="440" t="s">
        <v>141</v>
      </c>
      <c r="C161" s="379">
        <f>SUM(C155:C160)</f>
        <v>1500</v>
      </c>
      <c r="D161" s="379">
        <f>SUM(D155:D160)</f>
        <v>1500</v>
      </c>
      <c r="E161" s="868">
        <f>SUM(D161/C161)</f>
        <v>1</v>
      </c>
      <c r="F161" s="456"/>
    </row>
    <row r="162" spans="1:6" ht="12" customHeight="1">
      <c r="A162" s="450">
        <v>3145</v>
      </c>
      <c r="B162" s="427" t="s">
        <v>404</v>
      </c>
      <c r="C162" s="428"/>
      <c r="D162" s="428"/>
      <c r="E162" s="424"/>
      <c r="F162" s="472"/>
    </row>
    <row r="163" spans="1:6" ht="12" customHeight="1">
      <c r="A163" s="446"/>
      <c r="B163" s="431" t="s">
        <v>119</v>
      </c>
      <c r="C163" s="445"/>
      <c r="D163" s="445">
        <v>500</v>
      </c>
      <c r="E163" s="424"/>
      <c r="F163" s="472"/>
    </row>
    <row r="164" spans="1:6" ht="12" customHeight="1">
      <c r="A164" s="446"/>
      <c r="B164" s="433" t="s">
        <v>310</v>
      </c>
      <c r="C164" s="445"/>
      <c r="D164" s="445">
        <v>200</v>
      </c>
      <c r="E164" s="424"/>
      <c r="F164" s="580"/>
    </row>
    <row r="165" spans="1:6" ht="12" customHeight="1">
      <c r="A165" s="446"/>
      <c r="B165" s="434" t="s">
        <v>295</v>
      </c>
      <c r="C165" s="445">
        <v>5000</v>
      </c>
      <c r="D165" s="445">
        <v>7300</v>
      </c>
      <c r="E165" s="866">
        <f>SUM(D165/C165)</f>
        <v>1.46</v>
      </c>
      <c r="F165" s="472"/>
    </row>
    <row r="166" spans="1:6" ht="12" customHeight="1">
      <c r="A166" s="446"/>
      <c r="B166" s="435" t="s">
        <v>124</v>
      </c>
      <c r="C166" s="445"/>
      <c r="D166" s="445"/>
      <c r="E166" s="424"/>
      <c r="F166" s="473"/>
    </row>
    <row r="167" spans="1:6" ht="12" customHeight="1">
      <c r="A167" s="446"/>
      <c r="B167" s="435" t="s">
        <v>304</v>
      </c>
      <c r="C167" s="445"/>
      <c r="D167" s="445"/>
      <c r="E167" s="424"/>
      <c r="F167" s="472"/>
    </row>
    <row r="168" spans="1:6" ht="12" customHeight="1" thickBot="1">
      <c r="A168" s="446"/>
      <c r="B168" s="436" t="s">
        <v>92</v>
      </c>
      <c r="C168" s="759"/>
      <c r="D168" s="759"/>
      <c r="E168" s="867"/>
      <c r="F168" s="474"/>
    </row>
    <row r="169" spans="1:6" ht="12" customHeight="1" thickBot="1">
      <c r="A169" s="448"/>
      <c r="B169" s="440" t="s">
        <v>141</v>
      </c>
      <c r="C169" s="760">
        <f>SUM(C163:C168)</f>
        <v>5000</v>
      </c>
      <c r="D169" s="1193">
        <f>SUM(D163:D168)</f>
        <v>8000</v>
      </c>
      <c r="E169" s="868">
        <f>SUM(D169/C169)</f>
        <v>1.6</v>
      </c>
      <c r="F169" s="475"/>
    </row>
    <row r="170" spans="1:6" ht="12" customHeight="1">
      <c r="A170" s="450">
        <v>3146</v>
      </c>
      <c r="B170" s="427" t="s">
        <v>507</v>
      </c>
      <c r="C170" s="428"/>
      <c r="D170" s="428"/>
      <c r="E170" s="424"/>
      <c r="F170" s="577" t="s">
        <v>25</v>
      </c>
    </row>
    <row r="171" spans="1:6" ht="12" customHeight="1">
      <c r="A171" s="446"/>
      <c r="B171" s="431" t="s">
        <v>119</v>
      </c>
      <c r="C171" s="445">
        <v>2000</v>
      </c>
      <c r="D171" s="445">
        <v>2000</v>
      </c>
      <c r="E171" s="866">
        <f>SUM(D171/C171)</f>
        <v>1</v>
      </c>
      <c r="F171" s="472"/>
    </row>
    <row r="172" spans="1:6" ht="12" customHeight="1">
      <c r="A172" s="446"/>
      <c r="B172" s="433" t="s">
        <v>310</v>
      </c>
      <c r="C172" s="445">
        <v>600</v>
      </c>
      <c r="D172" s="445">
        <v>600</v>
      </c>
      <c r="E172" s="866">
        <f>SUM(D172/C172)</f>
        <v>1</v>
      </c>
      <c r="F172" s="472"/>
    </row>
    <row r="173" spans="1:6" ht="12" customHeight="1">
      <c r="A173" s="446"/>
      <c r="B173" s="434" t="s">
        <v>295</v>
      </c>
      <c r="C173" s="445">
        <v>1400</v>
      </c>
      <c r="D173" s="445">
        <v>1400</v>
      </c>
      <c r="E173" s="866">
        <f>SUM(D173/C173)</f>
        <v>1</v>
      </c>
      <c r="F173" s="580"/>
    </row>
    <row r="174" spans="1:6" ht="12" customHeight="1">
      <c r="A174" s="446"/>
      <c r="B174" s="435" t="s">
        <v>124</v>
      </c>
      <c r="C174" s="445"/>
      <c r="D174" s="445"/>
      <c r="E174" s="866"/>
      <c r="F174" s="472"/>
    </row>
    <row r="175" spans="1:6" ht="12" customHeight="1">
      <c r="A175" s="446"/>
      <c r="B175" s="435" t="s">
        <v>304</v>
      </c>
      <c r="C175" s="445">
        <v>2500</v>
      </c>
      <c r="D175" s="445">
        <v>3500</v>
      </c>
      <c r="E175" s="866">
        <f>SUM(D175/C175)</f>
        <v>1.4</v>
      </c>
      <c r="F175" s="472"/>
    </row>
    <row r="176" spans="1:6" ht="12" customHeight="1">
      <c r="A176" s="446"/>
      <c r="B176" s="436" t="s">
        <v>264</v>
      </c>
      <c r="C176" s="445">
        <v>500</v>
      </c>
      <c r="D176" s="445">
        <v>500</v>
      </c>
      <c r="E176" s="866">
        <f>SUM(D176/C176)</f>
        <v>1</v>
      </c>
      <c r="F176" s="483"/>
    </row>
    <row r="177" spans="1:6" ht="12" customHeight="1" thickBot="1">
      <c r="A177" s="446"/>
      <c r="B177" s="436" t="s">
        <v>283</v>
      </c>
      <c r="C177" s="769">
        <v>2000</v>
      </c>
      <c r="D177" s="769">
        <v>2500</v>
      </c>
      <c r="E177" s="870">
        <f>SUM(D177/C177)</f>
        <v>1.25</v>
      </c>
      <c r="F177" s="474"/>
    </row>
    <row r="178" spans="1:6" ht="12" customHeight="1" thickBot="1">
      <c r="A178" s="448"/>
      <c r="B178" s="440" t="s">
        <v>141</v>
      </c>
      <c r="C178" s="760">
        <f>SUM(C171:C177)</f>
        <v>9000</v>
      </c>
      <c r="D178" s="1193">
        <f>SUM(D171:D177)</f>
        <v>10500</v>
      </c>
      <c r="E178" s="868">
        <f>SUM(D178/C178)</f>
        <v>1.1666666666666667</v>
      </c>
      <c r="F178" s="475"/>
    </row>
    <row r="179" spans="1:6" ht="12" customHeight="1">
      <c r="A179" s="450">
        <v>3147</v>
      </c>
      <c r="B179" s="427" t="s">
        <v>1140</v>
      </c>
      <c r="C179" s="428"/>
      <c r="D179" s="428"/>
      <c r="E179" s="424"/>
      <c r="F179" s="577"/>
    </row>
    <row r="180" spans="1:6" ht="12" customHeight="1">
      <c r="A180" s="446"/>
      <c r="B180" s="431" t="s">
        <v>119</v>
      </c>
      <c r="C180" s="445"/>
      <c r="D180" s="445"/>
      <c r="E180" s="866"/>
      <c r="F180" s="472"/>
    </row>
    <row r="181" spans="1:6" ht="12" customHeight="1">
      <c r="A181" s="446"/>
      <c r="B181" s="433" t="s">
        <v>310</v>
      </c>
      <c r="C181" s="445"/>
      <c r="D181" s="445"/>
      <c r="E181" s="866"/>
      <c r="F181" s="472"/>
    </row>
    <row r="182" spans="1:6" ht="12" customHeight="1">
      <c r="A182" s="446"/>
      <c r="B182" s="434" t="s">
        <v>295</v>
      </c>
      <c r="C182" s="445"/>
      <c r="D182" s="445">
        <v>9170</v>
      </c>
      <c r="E182" s="866"/>
      <c r="F182" s="580"/>
    </row>
    <row r="183" spans="1:6" ht="12" customHeight="1">
      <c r="A183" s="446"/>
      <c r="B183" s="435" t="s">
        <v>124</v>
      </c>
      <c r="C183" s="445"/>
      <c r="D183" s="445"/>
      <c r="E183" s="866"/>
      <c r="F183" s="472"/>
    </row>
    <row r="184" spans="1:6" ht="12" customHeight="1">
      <c r="A184" s="446"/>
      <c r="B184" s="435" t="s">
        <v>304</v>
      </c>
      <c r="C184" s="445"/>
      <c r="D184" s="445"/>
      <c r="E184" s="866"/>
      <c r="F184" s="472"/>
    </row>
    <row r="185" spans="1:6" ht="12" customHeight="1">
      <c r="A185" s="446"/>
      <c r="B185" s="436" t="s">
        <v>264</v>
      </c>
      <c r="C185" s="445"/>
      <c r="D185" s="445"/>
      <c r="E185" s="866"/>
      <c r="F185" s="483"/>
    </row>
    <row r="186" spans="1:6" ht="12" customHeight="1" thickBot="1">
      <c r="A186" s="446"/>
      <c r="B186" s="436" t="s">
        <v>283</v>
      </c>
      <c r="C186" s="769"/>
      <c r="D186" s="769"/>
      <c r="E186" s="870"/>
      <c r="F186" s="474"/>
    </row>
    <row r="187" spans="1:6" ht="12" customHeight="1" thickBot="1">
      <c r="A187" s="448"/>
      <c r="B187" s="440" t="s">
        <v>141</v>
      </c>
      <c r="C187" s="760">
        <f>SUM(C180:C186)</f>
        <v>0</v>
      </c>
      <c r="D187" s="1193">
        <f>SUM(D180:D186)</f>
        <v>9170</v>
      </c>
      <c r="E187" s="868"/>
      <c r="F187" s="475"/>
    </row>
    <row r="188" spans="1:6" ht="12.75" thickBot="1">
      <c r="A188" s="465"/>
      <c r="B188" s="476" t="s">
        <v>55</v>
      </c>
      <c r="C188" s="379">
        <f>SUM(C212+C221+C238+C246+C279+C254+C262+C287+C204+C295+C303+C270+C196+C229+C311)</f>
        <v>2860354</v>
      </c>
      <c r="D188" s="379">
        <f>SUM(D212+D221+D238+D246+D279+D254+D262+D287+D204+D295+D303+D270+D196+D229+D311)</f>
        <v>3102690</v>
      </c>
      <c r="E188" s="868">
        <f>SUM(D188/C188)</f>
        <v>1.0847223805165374</v>
      </c>
      <c r="F188" s="456"/>
    </row>
    <row r="189" spans="1:6" ht="12">
      <c r="A189" s="361">
        <v>3200</v>
      </c>
      <c r="B189" s="477" t="s">
        <v>448</v>
      </c>
      <c r="C189" s="369"/>
      <c r="D189" s="369"/>
      <c r="E189" s="424"/>
      <c r="F189" s="421"/>
    </row>
    <row r="190" spans="1:6" ht="12">
      <c r="A190" s="372"/>
      <c r="B190" s="373" t="s">
        <v>119</v>
      </c>
      <c r="C190" s="300">
        <v>99921</v>
      </c>
      <c r="D190" s="300">
        <v>99921</v>
      </c>
      <c r="E190" s="866">
        <f>SUM(D190/C190)</f>
        <v>1</v>
      </c>
      <c r="F190" s="74"/>
    </row>
    <row r="191" spans="1:6" ht="12">
      <c r="A191" s="372"/>
      <c r="B191" s="183" t="s">
        <v>310</v>
      </c>
      <c r="C191" s="300">
        <v>21753</v>
      </c>
      <c r="D191" s="300">
        <v>21753</v>
      </c>
      <c r="E191" s="866">
        <f>SUM(D191/C191)</f>
        <v>1</v>
      </c>
      <c r="F191" s="580"/>
    </row>
    <row r="192" spans="1:6" ht="12">
      <c r="A192" s="294"/>
      <c r="B192" s="374" t="s">
        <v>295</v>
      </c>
      <c r="C192" s="300"/>
      <c r="D192" s="300"/>
      <c r="E192" s="424"/>
      <c r="F192" s="580"/>
    </row>
    <row r="193" spans="1:6" ht="12">
      <c r="A193" s="294"/>
      <c r="B193" s="301" t="s">
        <v>124</v>
      </c>
      <c r="C193" s="300"/>
      <c r="D193" s="300"/>
      <c r="E193" s="424"/>
      <c r="F193" s="580"/>
    </row>
    <row r="194" spans="1:6" ht="12">
      <c r="A194" s="372"/>
      <c r="B194" s="301" t="s">
        <v>304</v>
      </c>
      <c r="C194" s="300"/>
      <c r="D194" s="300"/>
      <c r="E194" s="424"/>
      <c r="F194" s="582"/>
    </row>
    <row r="195" spans="1:6" ht="12.75" thickBot="1">
      <c r="A195" s="294"/>
      <c r="B195" s="436" t="s">
        <v>92</v>
      </c>
      <c r="C195" s="768"/>
      <c r="D195" s="768"/>
      <c r="E195" s="867"/>
      <c r="F195" s="454"/>
    </row>
    <row r="196" spans="1:6" ht="12.75" thickBot="1">
      <c r="A196" s="363"/>
      <c r="B196" s="440" t="s">
        <v>141</v>
      </c>
      <c r="C196" s="379">
        <f>SUM(C190:C195)</f>
        <v>121674</v>
      </c>
      <c r="D196" s="1192">
        <f>SUM(D190:D195)</f>
        <v>121674</v>
      </c>
      <c r="E196" s="868">
        <f>SUM(D196/C196)</f>
        <v>1</v>
      </c>
      <c r="F196" s="456"/>
    </row>
    <row r="197" spans="1:6" ht="12">
      <c r="A197" s="361">
        <v>3201</v>
      </c>
      <c r="B197" s="460" t="s">
        <v>370</v>
      </c>
      <c r="C197" s="369"/>
      <c r="D197" s="369"/>
      <c r="E197" s="424"/>
      <c r="F197" s="421"/>
    </row>
    <row r="198" spans="1:6" ht="12">
      <c r="A198" s="361"/>
      <c r="B198" s="374" t="s">
        <v>119</v>
      </c>
      <c r="C198" s="766">
        <v>25640</v>
      </c>
      <c r="D198" s="766">
        <v>25640</v>
      </c>
      <c r="E198" s="866">
        <f>SUM(D198/C198)</f>
        <v>1</v>
      </c>
      <c r="F198" s="580"/>
    </row>
    <row r="199" spans="1:6" ht="12">
      <c r="A199" s="361"/>
      <c r="B199" s="183" t="s">
        <v>310</v>
      </c>
      <c r="C199" s="766">
        <v>6625</v>
      </c>
      <c r="D199" s="766">
        <v>6625</v>
      </c>
      <c r="E199" s="866">
        <f>SUM(D199/C199)</f>
        <v>1</v>
      </c>
      <c r="F199" s="580"/>
    </row>
    <row r="200" spans="1:6" ht="12">
      <c r="A200" s="361"/>
      <c r="B200" s="374" t="s">
        <v>295</v>
      </c>
      <c r="C200" s="766">
        <v>79197</v>
      </c>
      <c r="D200" s="766">
        <v>87735</v>
      </c>
      <c r="E200" s="866">
        <f>SUM(D200/C200)</f>
        <v>1.1078071139058299</v>
      </c>
      <c r="F200" s="580"/>
    </row>
    <row r="201" spans="1:6" ht="12">
      <c r="A201" s="361"/>
      <c r="B201" s="478" t="s">
        <v>124</v>
      </c>
      <c r="C201" s="766"/>
      <c r="D201" s="766"/>
      <c r="E201" s="424"/>
      <c r="F201" s="467"/>
    </row>
    <row r="202" spans="1:6" ht="12">
      <c r="A202" s="361"/>
      <c r="B202" s="478" t="s">
        <v>304</v>
      </c>
      <c r="C202" s="766"/>
      <c r="D202" s="766"/>
      <c r="E202" s="424"/>
      <c r="F202" s="425"/>
    </row>
    <row r="203" spans="1:6" ht="12.75" thickBot="1">
      <c r="A203" s="361"/>
      <c r="B203" s="436" t="s">
        <v>92</v>
      </c>
      <c r="C203" s="770"/>
      <c r="D203" s="770"/>
      <c r="E203" s="867"/>
      <c r="F203" s="425"/>
    </row>
    <row r="204" spans="1:6" ht="12.75" thickBot="1">
      <c r="A204" s="384"/>
      <c r="B204" s="440" t="s">
        <v>141</v>
      </c>
      <c r="C204" s="379">
        <f>SUM(C198:C203)</f>
        <v>111462</v>
      </c>
      <c r="D204" s="1192">
        <f>SUM(D198:D203)</f>
        <v>120000</v>
      </c>
      <c r="E204" s="869">
        <f>SUM(D204/C204)</f>
        <v>1.0766000968940088</v>
      </c>
      <c r="F204" s="456"/>
    </row>
    <row r="205" spans="1:6" ht="12">
      <c r="A205" s="75">
        <v>3202</v>
      </c>
      <c r="B205" s="383" t="s">
        <v>296</v>
      </c>
      <c r="C205" s="369"/>
      <c r="D205" s="369"/>
      <c r="E205" s="424"/>
      <c r="F205" s="577" t="s">
        <v>25</v>
      </c>
    </row>
    <row r="206" spans="1:6" ht="12">
      <c r="A206" s="75"/>
      <c r="B206" s="373" t="s">
        <v>119</v>
      </c>
      <c r="C206" s="766">
        <v>2500</v>
      </c>
      <c r="D206" s="766">
        <v>2500</v>
      </c>
      <c r="E206" s="866">
        <f>SUM(D206/C206)</f>
        <v>1</v>
      </c>
      <c r="F206" s="425"/>
    </row>
    <row r="207" spans="1:6" ht="12">
      <c r="A207" s="75"/>
      <c r="B207" s="183" t="s">
        <v>310</v>
      </c>
      <c r="C207" s="766">
        <v>1300</v>
      </c>
      <c r="D207" s="766">
        <v>1300</v>
      </c>
      <c r="E207" s="866">
        <f>SUM(D207/C207)</f>
        <v>1</v>
      </c>
      <c r="F207" s="467"/>
    </row>
    <row r="208" spans="1:6" ht="12">
      <c r="A208" s="75"/>
      <c r="B208" s="374" t="s">
        <v>295</v>
      </c>
      <c r="C208" s="766">
        <v>2000</v>
      </c>
      <c r="D208" s="766">
        <v>2000</v>
      </c>
      <c r="E208" s="866">
        <f>SUM(D208/C208)</f>
        <v>1</v>
      </c>
      <c r="F208" s="580"/>
    </row>
    <row r="209" spans="1:6" ht="12">
      <c r="A209" s="75"/>
      <c r="B209" s="301" t="s">
        <v>124</v>
      </c>
      <c r="C209" s="766"/>
      <c r="D209" s="766"/>
      <c r="E209" s="424"/>
      <c r="F209" s="467"/>
    </row>
    <row r="210" spans="1:6" ht="12">
      <c r="A210" s="75"/>
      <c r="B210" s="301" t="s">
        <v>304</v>
      </c>
      <c r="C210" s="766">
        <v>4200</v>
      </c>
      <c r="D210" s="766">
        <v>4200</v>
      </c>
      <c r="E210" s="866">
        <f>SUM(D210/C210)</f>
        <v>1</v>
      </c>
      <c r="F210" s="467"/>
    </row>
    <row r="211" spans="1:6" ht="12.75" thickBot="1">
      <c r="A211" s="75"/>
      <c r="B211" s="436" t="s">
        <v>283</v>
      </c>
      <c r="C211" s="770"/>
      <c r="D211" s="770"/>
      <c r="E211" s="867"/>
      <c r="F211" s="454"/>
    </row>
    <row r="212" spans="1:6" ht="12.75" thickBot="1">
      <c r="A212" s="384"/>
      <c r="B212" s="440" t="s">
        <v>141</v>
      </c>
      <c r="C212" s="379">
        <f>SUM(C206:C211)</f>
        <v>10000</v>
      </c>
      <c r="D212" s="1192">
        <f>SUM(D206:D211)</f>
        <v>10000</v>
      </c>
      <c r="E212" s="868">
        <f>SUM(D212/C212)</f>
        <v>1</v>
      </c>
      <c r="F212" s="456"/>
    </row>
    <row r="213" spans="1:6" ht="12">
      <c r="A213" s="75">
        <v>3203</v>
      </c>
      <c r="B213" s="463" t="s">
        <v>176</v>
      </c>
      <c r="C213" s="369"/>
      <c r="D213" s="369"/>
      <c r="E213" s="424"/>
      <c r="F213" s="451" t="s">
        <v>166</v>
      </c>
    </row>
    <row r="214" spans="1:6" ht="12" customHeight="1">
      <c r="A214" s="372"/>
      <c r="B214" s="373" t="s">
        <v>119</v>
      </c>
      <c r="C214" s="300"/>
      <c r="D214" s="300"/>
      <c r="E214" s="424"/>
      <c r="F214" s="425" t="s">
        <v>167</v>
      </c>
    </row>
    <row r="215" spans="1:6" ht="12" customHeight="1">
      <c r="A215" s="372"/>
      <c r="B215" s="183" t="s">
        <v>310</v>
      </c>
      <c r="C215" s="300"/>
      <c r="D215" s="300"/>
      <c r="E215" s="424"/>
      <c r="F215" s="451"/>
    </row>
    <row r="216" spans="1:6" ht="12" customHeight="1">
      <c r="A216" s="372"/>
      <c r="B216" s="374" t="s">
        <v>295</v>
      </c>
      <c r="C216" s="300">
        <v>1500</v>
      </c>
      <c r="D216" s="300">
        <v>1500</v>
      </c>
      <c r="E216" s="878">
        <f>SUM(D216/C216)</f>
        <v>1</v>
      </c>
      <c r="F216" s="579"/>
    </row>
    <row r="217" spans="1:6" ht="12" customHeight="1">
      <c r="A217" s="372"/>
      <c r="B217" s="301" t="s">
        <v>124</v>
      </c>
      <c r="C217" s="300"/>
      <c r="D217" s="300"/>
      <c r="E217" s="866"/>
      <c r="F217" s="579"/>
    </row>
    <row r="218" spans="1:6" ht="12" customHeight="1">
      <c r="A218" s="372"/>
      <c r="B218" s="301" t="s">
        <v>304</v>
      </c>
      <c r="C218" s="300">
        <v>3500</v>
      </c>
      <c r="D218" s="300">
        <v>3500</v>
      </c>
      <c r="E218" s="866">
        <f>SUM(D218/C218)</f>
        <v>1</v>
      </c>
      <c r="F218" s="471"/>
    </row>
    <row r="219" spans="1:6" ht="12">
      <c r="A219" s="372"/>
      <c r="B219" s="479" t="s">
        <v>264</v>
      </c>
      <c r="C219" s="300"/>
      <c r="D219" s="300"/>
      <c r="E219" s="866"/>
      <c r="F219" s="580"/>
    </row>
    <row r="220" spans="1:6" ht="12.75" thickBot="1">
      <c r="A220" s="372"/>
      <c r="B220" s="436" t="s">
        <v>283</v>
      </c>
      <c r="C220" s="765">
        <v>3000</v>
      </c>
      <c r="D220" s="765">
        <v>3000</v>
      </c>
      <c r="E220" s="879">
        <f>SUM(D220/C220)</f>
        <v>1</v>
      </c>
      <c r="F220" s="420"/>
    </row>
    <row r="221" spans="1:6" ht="12" customHeight="1" thickBot="1">
      <c r="A221" s="384"/>
      <c r="B221" s="440" t="s">
        <v>141</v>
      </c>
      <c r="C221" s="379">
        <f>SUM(C214:C220)</f>
        <v>8000</v>
      </c>
      <c r="D221" s="1192">
        <f>SUM(D214:D220)</f>
        <v>8000</v>
      </c>
      <c r="E221" s="868">
        <f>SUM(D221/C221)</f>
        <v>1</v>
      </c>
      <c r="F221" s="456"/>
    </row>
    <row r="222" spans="1:6" ht="12" customHeight="1">
      <c r="A222" s="75">
        <v>3204</v>
      </c>
      <c r="B222" s="463" t="s">
        <v>408</v>
      </c>
      <c r="C222" s="369"/>
      <c r="D222" s="369"/>
      <c r="E222" s="424"/>
      <c r="F222" s="451"/>
    </row>
    <row r="223" spans="1:6" ht="12" customHeight="1">
      <c r="A223" s="372"/>
      <c r="B223" s="373" t="s">
        <v>119</v>
      </c>
      <c r="C223" s="300"/>
      <c r="D223" s="300"/>
      <c r="E223" s="424"/>
      <c r="F223" s="425"/>
    </row>
    <row r="224" spans="1:6" ht="12" customHeight="1">
      <c r="A224" s="372"/>
      <c r="B224" s="183" t="s">
        <v>310</v>
      </c>
      <c r="C224" s="300"/>
      <c r="D224" s="300"/>
      <c r="E224" s="424"/>
      <c r="F224" s="579"/>
    </row>
    <row r="225" spans="1:6" ht="12" customHeight="1">
      <c r="A225" s="372"/>
      <c r="B225" s="374" t="s">
        <v>295</v>
      </c>
      <c r="C225" s="300">
        <v>10200</v>
      </c>
      <c r="D225" s="300">
        <v>13000</v>
      </c>
      <c r="E225" s="866">
        <f>SUM(D225/C225)</f>
        <v>1.2745098039215685</v>
      </c>
      <c r="F225" s="579"/>
    </row>
    <row r="226" spans="1:6" ht="12" customHeight="1">
      <c r="A226" s="372"/>
      <c r="B226" s="301" t="s">
        <v>304</v>
      </c>
      <c r="C226" s="300"/>
      <c r="D226" s="300"/>
      <c r="E226" s="424"/>
      <c r="F226" s="471"/>
    </row>
    <row r="227" spans="1:6" ht="12" customHeight="1">
      <c r="A227" s="372"/>
      <c r="B227" s="301" t="s">
        <v>124</v>
      </c>
      <c r="C227" s="300"/>
      <c r="D227" s="300"/>
      <c r="E227" s="424"/>
      <c r="F227" s="425"/>
    </row>
    <row r="228" spans="1:6" ht="12" customHeight="1" thickBot="1">
      <c r="A228" s="372"/>
      <c r="B228" s="436" t="s">
        <v>92</v>
      </c>
      <c r="C228" s="768"/>
      <c r="D228" s="768"/>
      <c r="E228" s="867"/>
      <c r="F228" s="420"/>
    </row>
    <row r="229" spans="1:6" ht="12" customHeight="1" thickBot="1">
      <c r="A229" s="384"/>
      <c r="B229" s="440" t="s">
        <v>141</v>
      </c>
      <c r="C229" s="379">
        <f>SUM(C223:C228)</f>
        <v>10200</v>
      </c>
      <c r="D229" s="1192">
        <f>SUM(D223:D228)</f>
        <v>13000</v>
      </c>
      <c r="E229" s="869">
        <f>SUM(D229/C229)</f>
        <v>1.2745098039215685</v>
      </c>
      <c r="F229" s="456"/>
    </row>
    <row r="230" spans="1:6" ht="12" customHeight="1">
      <c r="A230" s="75">
        <v>3205</v>
      </c>
      <c r="B230" s="463" t="s">
        <v>372</v>
      </c>
      <c r="C230" s="369"/>
      <c r="D230" s="369"/>
      <c r="E230" s="424"/>
      <c r="F230" s="451" t="s">
        <v>166</v>
      </c>
    </row>
    <row r="231" spans="1:6" ht="12" customHeight="1">
      <c r="A231" s="372"/>
      <c r="B231" s="373" t="s">
        <v>119</v>
      </c>
      <c r="C231" s="300">
        <v>4000</v>
      </c>
      <c r="D231" s="300">
        <v>4000</v>
      </c>
      <c r="E231" s="866">
        <f>SUM(D231/C231)</f>
        <v>1</v>
      </c>
      <c r="F231" s="425" t="s">
        <v>167</v>
      </c>
    </row>
    <row r="232" spans="1:6" ht="12" customHeight="1">
      <c r="A232" s="372"/>
      <c r="B232" s="183" t="s">
        <v>310</v>
      </c>
      <c r="C232" s="300">
        <v>1000</v>
      </c>
      <c r="D232" s="300">
        <v>1000</v>
      </c>
      <c r="E232" s="866">
        <f>SUM(D232/C232)</f>
        <v>1</v>
      </c>
      <c r="F232" s="452"/>
    </row>
    <row r="233" spans="1:6" ht="12" customHeight="1">
      <c r="A233" s="294"/>
      <c r="B233" s="374" t="s">
        <v>295</v>
      </c>
      <c r="C233" s="300">
        <v>12500</v>
      </c>
      <c r="D233" s="300">
        <v>9500</v>
      </c>
      <c r="E233" s="866">
        <f>SUM(D233/C233)</f>
        <v>0.76</v>
      </c>
      <c r="F233" s="579"/>
    </row>
    <row r="234" spans="1:6" ht="12" customHeight="1">
      <c r="A234" s="294"/>
      <c r="B234" s="301" t="s">
        <v>124</v>
      </c>
      <c r="C234" s="300"/>
      <c r="D234" s="300"/>
      <c r="E234" s="424"/>
      <c r="F234" s="579"/>
    </row>
    <row r="235" spans="1:6" ht="12" customHeight="1">
      <c r="A235" s="294"/>
      <c r="B235" s="301" t="s">
        <v>304</v>
      </c>
      <c r="C235" s="300">
        <v>10000</v>
      </c>
      <c r="D235" s="300">
        <v>10000</v>
      </c>
      <c r="E235" s="866">
        <f>SUM(D235/C235)</f>
        <v>1</v>
      </c>
      <c r="F235" s="453"/>
    </row>
    <row r="236" spans="1:6" ht="12" customHeight="1">
      <c r="A236" s="294"/>
      <c r="B236" s="301" t="s">
        <v>124</v>
      </c>
      <c r="C236" s="300"/>
      <c r="D236" s="300"/>
      <c r="E236" s="424"/>
      <c r="F236" s="453"/>
    </row>
    <row r="237" spans="1:6" ht="12" customHeight="1" thickBot="1">
      <c r="A237" s="294"/>
      <c r="B237" s="436" t="s">
        <v>283</v>
      </c>
      <c r="C237" s="765">
        <v>7000</v>
      </c>
      <c r="D237" s="765">
        <v>7000</v>
      </c>
      <c r="E237" s="870">
        <f>SUM(D237/C237)</f>
        <v>1</v>
      </c>
      <c r="F237" s="480"/>
    </row>
    <row r="238" spans="1:6" ht="12" customHeight="1" thickBot="1">
      <c r="A238" s="384"/>
      <c r="B238" s="440" t="s">
        <v>141</v>
      </c>
      <c r="C238" s="379">
        <f>SUM(C231:C237)</f>
        <v>34500</v>
      </c>
      <c r="D238" s="1192">
        <f>SUM(D231:D237)</f>
        <v>31500</v>
      </c>
      <c r="E238" s="869">
        <f>SUM(D238/C238)</f>
        <v>0.9130434782608695</v>
      </c>
      <c r="F238" s="481"/>
    </row>
    <row r="239" spans="1:6" ht="12" customHeight="1">
      <c r="A239" s="361">
        <v>3207</v>
      </c>
      <c r="B239" s="463" t="s">
        <v>301</v>
      </c>
      <c r="C239" s="369"/>
      <c r="D239" s="369"/>
      <c r="E239" s="424"/>
      <c r="F239" s="452"/>
    </row>
    <row r="240" spans="1:6" ht="12" customHeight="1">
      <c r="A240" s="294"/>
      <c r="B240" s="373" t="s">
        <v>119</v>
      </c>
      <c r="C240" s="300"/>
      <c r="D240" s="300"/>
      <c r="E240" s="424"/>
      <c r="F240" s="452"/>
    </row>
    <row r="241" spans="1:6" ht="12" customHeight="1">
      <c r="A241" s="294"/>
      <c r="B241" s="183" t="s">
        <v>310</v>
      </c>
      <c r="C241" s="300"/>
      <c r="D241" s="300"/>
      <c r="E241" s="424"/>
      <c r="F241" s="444"/>
    </row>
    <row r="242" spans="1:6" ht="12" customHeight="1">
      <c r="A242" s="294"/>
      <c r="B242" s="374" t="s">
        <v>295</v>
      </c>
      <c r="C242" s="300">
        <v>26500</v>
      </c>
      <c r="D242" s="300">
        <v>27220</v>
      </c>
      <c r="E242" s="866">
        <f>SUM(D242/C242)</f>
        <v>1.0271698113207548</v>
      </c>
      <c r="F242" s="579"/>
    </row>
    <row r="243" spans="1:6" ht="12" customHeight="1">
      <c r="A243" s="294"/>
      <c r="B243" s="301" t="s">
        <v>124</v>
      </c>
      <c r="C243" s="300"/>
      <c r="D243" s="300"/>
      <c r="E243" s="424"/>
      <c r="F243" s="579"/>
    </row>
    <row r="244" spans="1:6" ht="12" customHeight="1">
      <c r="A244" s="294"/>
      <c r="B244" s="301" t="s">
        <v>304</v>
      </c>
      <c r="C244" s="300"/>
      <c r="D244" s="300"/>
      <c r="E244" s="424"/>
      <c r="F244" s="452"/>
    </row>
    <row r="245" spans="1:6" ht="12" customHeight="1" thickBot="1">
      <c r="A245" s="294"/>
      <c r="B245" s="436" t="s">
        <v>92</v>
      </c>
      <c r="C245" s="768"/>
      <c r="D245" s="768"/>
      <c r="E245" s="867"/>
      <c r="F245" s="420"/>
    </row>
    <row r="246" spans="1:6" ht="12.75" thickBot="1">
      <c r="A246" s="363"/>
      <c r="B246" s="440" t="s">
        <v>141</v>
      </c>
      <c r="C246" s="379">
        <f>SUM(C240:C245)</f>
        <v>26500</v>
      </c>
      <c r="D246" s="379">
        <f>SUM(D240:D245)</f>
        <v>27220</v>
      </c>
      <c r="E246" s="868">
        <f>SUM(D246/C246)</f>
        <v>1.0271698113207548</v>
      </c>
      <c r="F246" s="456"/>
    </row>
    <row r="247" spans="1:6" ht="12">
      <c r="A247" s="361">
        <v>3208</v>
      </c>
      <c r="B247" s="463" t="s">
        <v>199</v>
      </c>
      <c r="C247" s="369"/>
      <c r="D247" s="369"/>
      <c r="E247" s="424"/>
      <c r="F247" s="452"/>
    </row>
    <row r="248" spans="1:6" ht="12">
      <c r="A248" s="294"/>
      <c r="B248" s="373" t="s">
        <v>119</v>
      </c>
      <c r="C248" s="300"/>
      <c r="D248" s="300"/>
      <c r="E248" s="424"/>
      <c r="F248" s="452"/>
    </row>
    <row r="249" spans="1:6" ht="12">
      <c r="A249" s="294"/>
      <c r="B249" s="183" t="s">
        <v>310</v>
      </c>
      <c r="C249" s="300"/>
      <c r="D249" s="300"/>
      <c r="E249" s="424"/>
      <c r="F249" s="579"/>
    </row>
    <row r="250" spans="1:6" ht="12">
      <c r="A250" s="294"/>
      <c r="B250" s="374" t="s">
        <v>295</v>
      </c>
      <c r="C250" s="300">
        <v>67428</v>
      </c>
      <c r="D250" s="300">
        <v>68585</v>
      </c>
      <c r="E250" s="866">
        <f>SUM(D250/C250)</f>
        <v>1.0171590437207094</v>
      </c>
      <c r="F250" s="579"/>
    </row>
    <row r="251" spans="1:6" ht="12">
      <c r="A251" s="294"/>
      <c r="B251" s="301" t="s">
        <v>124</v>
      </c>
      <c r="C251" s="300"/>
      <c r="D251" s="300"/>
      <c r="E251" s="424"/>
      <c r="F251" s="452"/>
    </row>
    <row r="252" spans="1:6" ht="12">
      <c r="A252" s="294"/>
      <c r="B252" s="301" t="s">
        <v>304</v>
      </c>
      <c r="C252" s="300"/>
      <c r="D252" s="300"/>
      <c r="E252" s="424"/>
      <c r="F252" s="452"/>
    </row>
    <row r="253" spans="1:6" ht="12.75" thickBot="1">
      <c r="A253" s="294"/>
      <c r="B253" s="436" t="s">
        <v>92</v>
      </c>
      <c r="C253" s="768"/>
      <c r="D253" s="768"/>
      <c r="E253" s="867"/>
      <c r="F253" s="420"/>
    </row>
    <row r="254" spans="1:6" ht="12.75" thickBot="1">
      <c r="A254" s="363"/>
      <c r="B254" s="440" t="s">
        <v>141</v>
      </c>
      <c r="C254" s="379">
        <f>SUM(C248:C253)</f>
        <v>67428</v>
      </c>
      <c r="D254" s="379">
        <f>SUM(D248:D253)</f>
        <v>68585</v>
      </c>
      <c r="E254" s="868">
        <f>SUM(D254/C254)</f>
        <v>1.0171590437207094</v>
      </c>
      <c r="F254" s="456"/>
    </row>
    <row r="255" spans="1:6" ht="12">
      <c r="A255" s="75">
        <v>3209</v>
      </c>
      <c r="B255" s="386" t="s">
        <v>82</v>
      </c>
      <c r="C255" s="369"/>
      <c r="D255" s="369"/>
      <c r="E255" s="424"/>
      <c r="F255" s="451"/>
    </row>
    <row r="256" spans="1:6" ht="12">
      <c r="A256" s="75"/>
      <c r="B256" s="374" t="s">
        <v>119</v>
      </c>
      <c r="C256" s="766">
        <v>3000</v>
      </c>
      <c r="D256" s="766">
        <v>2500</v>
      </c>
      <c r="E256" s="866">
        <f>SUM(D256/C256)</f>
        <v>0.8333333333333334</v>
      </c>
      <c r="F256" s="425"/>
    </row>
    <row r="257" spans="1:6" ht="12">
      <c r="A257" s="75"/>
      <c r="B257" s="183" t="s">
        <v>310</v>
      </c>
      <c r="C257" s="766">
        <v>1000</v>
      </c>
      <c r="D257" s="766">
        <v>1000</v>
      </c>
      <c r="E257" s="866">
        <f>SUM(D257/C257)</f>
        <v>1</v>
      </c>
      <c r="F257" s="579"/>
    </row>
    <row r="258" spans="1:6" ht="12">
      <c r="A258" s="75"/>
      <c r="B258" s="374" t="s">
        <v>295</v>
      </c>
      <c r="C258" s="766">
        <v>900</v>
      </c>
      <c r="D258" s="766">
        <v>900</v>
      </c>
      <c r="E258" s="866">
        <f>SUM(D258/C258)</f>
        <v>1</v>
      </c>
      <c r="F258" s="579"/>
    </row>
    <row r="259" spans="1:6" ht="12">
      <c r="A259" s="75"/>
      <c r="B259" s="478" t="s">
        <v>124</v>
      </c>
      <c r="C259" s="766"/>
      <c r="D259" s="766"/>
      <c r="E259" s="424"/>
      <c r="F259" s="467"/>
    </row>
    <row r="260" spans="1:6" ht="12">
      <c r="A260" s="75"/>
      <c r="B260" s="478" t="s">
        <v>304</v>
      </c>
      <c r="C260" s="766">
        <v>5100</v>
      </c>
      <c r="D260" s="766">
        <v>5100</v>
      </c>
      <c r="E260" s="866">
        <f>SUM(D260/C260)</f>
        <v>1</v>
      </c>
      <c r="F260" s="425"/>
    </row>
    <row r="261" spans="1:6" ht="12.75" thickBot="1">
      <c r="A261" s="75"/>
      <c r="B261" s="436" t="s">
        <v>264</v>
      </c>
      <c r="C261" s="770"/>
      <c r="D261" s="770">
        <v>500</v>
      </c>
      <c r="E261" s="867"/>
      <c r="F261" s="454"/>
    </row>
    <row r="262" spans="1:6" ht="12.75" thickBot="1">
      <c r="A262" s="384"/>
      <c r="B262" s="440" t="s">
        <v>141</v>
      </c>
      <c r="C262" s="379">
        <f>SUM(C256:C261)</f>
        <v>10000</v>
      </c>
      <c r="D262" s="379">
        <f>SUM(D256:D261)</f>
        <v>10000</v>
      </c>
      <c r="E262" s="868">
        <f>SUM(D262/C262)</f>
        <v>1</v>
      </c>
      <c r="F262" s="456"/>
    </row>
    <row r="263" spans="1:6" ht="12">
      <c r="A263" s="75">
        <v>3210</v>
      </c>
      <c r="B263" s="386" t="s">
        <v>42</v>
      </c>
      <c r="C263" s="369"/>
      <c r="D263" s="369"/>
      <c r="E263" s="424"/>
      <c r="F263" s="451"/>
    </row>
    <row r="264" spans="1:6" ht="12">
      <c r="A264" s="75"/>
      <c r="B264" s="374" t="s">
        <v>119</v>
      </c>
      <c r="C264" s="369"/>
      <c r="D264" s="369"/>
      <c r="E264" s="424"/>
      <c r="F264" s="425"/>
    </row>
    <row r="265" spans="1:6" ht="12">
      <c r="A265" s="75"/>
      <c r="B265" s="183" t="s">
        <v>310</v>
      </c>
      <c r="C265" s="369"/>
      <c r="D265" s="369"/>
      <c r="E265" s="424"/>
      <c r="F265" s="579"/>
    </row>
    <row r="266" spans="1:6" ht="12">
      <c r="A266" s="75"/>
      <c r="B266" s="374" t="s">
        <v>295</v>
      </c>
      <c r="C266" s="766">
        <v>2000</v>
      </c>
      <c r="D266" s="766"/>
      <c r="E266" s="424">
        <f>SUM(D266/C266)</f>
        <v>0</v>
      </c>
      <c r="F266" s="579"/>
    </row>
    <row r="267" spans="1:6" ht="12">
      <c r="A267" s="75"/>
      <c r="B267" s="478" t="s">
        <v>124</v>
      </c>
      <c r="C267" s="766"/>
      <c r="D267" s="766"/>
      <c r="E267" s="424"/>
      <c r="F267" s="580"/>
    </row>
    <row r="268" spans="1:6" ht="12">
      <c r="A268" s="75"/>
      <c r="B268" s="478" t="s">
        <v>304</v>
      </c>
      <c r="C268" s="766"/>
      <c r="D268" s="766"/>
      <c r="E268" s="424"/>
      <c r="F268" s="425"/>
    </row>
    <row r="269" spans="1:6" ht="12.75" thickBot="1">
      <c r="A269" s="75"/>
      <c r="B269" s="436" t="s">
        <v>92</v>
      </c>
      <c r="C269" s="390"/>
      <c r="D269" s="390"/>
      <c r="E269" s="867"/>
      <c r="F269" s="454"/>
    </row>
    <row r="270" spans="1:6" ht="12.75" thickBot="1">
      <c r="A270" s="384"/>
      <c r="B270" s="440" t="s">
        <v>141</v>
      </c>
      <c r="C270" s="379">
        <f>SUM(C266:C269)</f>
        <v>2000</v>
      </c>
      <c r="D270" s="379"/>
      <c r="E270" s="868">
        <f>SUM(D270/C270)</f>
        <v>0</v>
      </c>
      <c r="F270" s="456"/>
    </row>
    <row r="271" spans="1:6" ht="12">
      <c r="A271" s="361"/>
      <c r="B271" s="383" t="s">
        <v>96</v>
      </c>
      <c r="C271" s="381">
        <f>SUM(C279+C287+C295+C303+C311)</f>
        <v>2458590</v>
      </c>
      <c r="D271" s="381">
        <f>SUM(D279+D287+D295+D303+D311)</f>
        <v>2692711</v>
      </c>
      <c r="E271" s="424">
        <f>SUM(D271/C271)</f>
        <v>1.0952257188063077</v>
      </c>
      <c r="F271" s="421"/>
    </row>
    <row r="272" spans="1:6" ht="12">
      <c r="A272" s="361">
        <v>3211</v>
      </c>
      <c r="B272" s="464" t="s">
        <v>27</v>
      </c>
      <c r="C272" s="369"/>
      <c r="D272" s="369"/>
      <c r="E272" s="424"/>
      <c r="F272" s="451"/>
    </row>
    <row r="273" spans="1:6" ht="12">
      <c r="A273" s="361"/>
      <c r="B273" s="374" t="s">
        <v>119</v>
      </c>
      <c r="C273" s="369"/>
      <c r="D273" s="369"/>
      <c r="E273" s="424"/>
      <c r="F273" s="425"/>
    </row>
    <row r="274" spans="1:6" ht="12">
      <c r="A274" s="361"/>
      <c r="B274" s="183" t="s">
        <v>310</v>
      </c>
      <c r="C274" s="369"/>
      <c r="D274" s="369"/>
      <c r="E274" s="424"/>
      <c r="F274" s="580"/>
    </row>
    <row r="275" spans="1:6" ht="12">
      <c r="A275" s="361"/>
      <c r="B275" s="374" t="s">
        <v>295</v>
      </c>
      <c r="C275" s="766">
        <v>313754</v>
      </c>
      <c r="D275" s="766">
        <v>444500</v>
      </c>
      <c r="E275" s="866">
        <f>SUM(D275/C275)</f>
        <v>1.4167150060238276</v>
      </c>
      <c r="F275" s="580"/>
    </row>
    <row r="276" spans="1:6" ht="12">
      <c r="A276" s="361"/>
      <c r="B276" s="478" t="s">
        <v>124</v>
      </c>
      <c r="C276" s="766"/>
      <c r="D276" s="766"/>
      <c r="E276" s="424"/>
      <c r="F276" s="580"/>
    </row>
    <row r="277" spans="1:6" ht="12">
      <c r="A277" s="361"/>
      <c r="B277" s="478" t="s">
        <v>304</v>
      </c>
      <c r="C277" s="369"/>
      <c r="D277" s="369"/>
      <c r="E277" s="424"/>
      <c r="F277" s="580"/>
    </row>
    <row r="278" spans="1:6" ht="12.75" thickBot="1">
      <c r="A278" s="361"/>
      <c r="B278" s="436" t="s">
        <v>92</v>
      </c>
      <c r="C278" s="767"/>
      <c r="D278" s="767"/>
      <c r="E278" s="867"/>
      <c r="F278" s="580"/>
    </row>
    <row r="279" spans="1:6" ht="12.75" thickBot="1">
      <c r="A279" s="384"/>
      <c r="B279" s="440" t="s">
        <v>141</v>
      </c>
      <c r="C279" s="379">
        <f>SUM(C275:C278)</f>
        <v>313754</v>
      </c>
      <c r="D279" s="1192">
        <f>SUM(D275:D278)</f>
        <v>444500</v>
      </c>
      <c r="E279" s="868">
        <f>SUM(D279/C279)</f>
        <v>1.4167150060238276</v>
      </c>
      <c r="F279" s="456"/>
    </row>
    <row r="280" spans="1:6" ht="12">
      <c r="A280" s="361">
        <v>3212</v>
      </c>
      <c r="B280" s="464" t="s">
        <v>449</v>
      </c>
      <c r="C280" s="369"/>
      <c r="D280" s="369"/>
      <c r="E280" s="424"/>
      <c r="F280" s="451"/>
    </row>
    <row r="281" spans="1:6" ht="12">
      <c r="A281" s="361"/>
      <c r="B281" s="374" t="s">
        <v>119</v>
      </c>
      <c r="C281" s="766"/>
      <c r="D281" s="766"/>
      <c r="E281" s="424"/>
      <c r="F281" s="425"/>
    </row>
    <row r="282" spans="1:6" ht="12">
      <c r="A282" s="361"/>
      <c r="B282" s="183" t="s">
        <v>310</v>
      </c>
      <c r="C282" s="766"/>
      <c r="D282" s="766"/>
      <c r="E282" s="424"/>
      <c r="F282" s="467"/>
    </row>
    <row r="283" spans="1:6" ht="12">
      <c r="A283" s="361"/>
      <c r="B283" s="374" t="s">
        <v>295</v>
      </c>
      <c r="C283" s="766">
        <v>1176561</v>
      </c>
      <c r="D283" s="766">
        <v>1302182</v>
      </c>
      <c r="E283" s="866">
        <f>SUM(D283/C283)</f>
        <v>1.1067696447528008</v>
      </c>
      <c r="F283" s="832"/>
    </row>
    <row r="284" spans="1:6" ht="12">
      <c r="A284" s="361"/>
      <c r="B284" s="478" t="s">
        <v>124</v>
      </c>
      <c r="C284" s="766"/>
      <c r="D284" s="766"/>
      <c r="E284" s="424"/>
      <c r="F284" s="467"/>
    </row>
    <row r="285" spans="1:6" ht="12">
      <c r="A285" s="361"/>
      <c r="B285" s="478" t="s">
        <v>304</v>
      </c>
      <c r="C285" s="369"/>
      <c r="D285" s="369"/>
      <c r="E285" s="424"/>
      <c r="F285" s="467"/>
    </row>
    <row r="286" spans="1:6" ht="12.75" thickBot="1">
      <c r="A286" s="361"/>
      <c r="B286" s="436" t="s">
        <v>92</v>
      </c>
      <c r="C286" s="767"/>
      <c r="D286" s="767"/>
      <c r="E286" s="867"/>
      <c r="F286" s="454"/>
    </row>
    <row r="287" spans="1:6" ht="12.75" thickBot="1">
      <c r="A287" s="384"/>
      <c r="B287" s="440" t="s">
        <v>141</v>
      </c>
      <c r="C287" s="379">
        <f>SUM(C281:C286)</f>
        <v>1176561</v>
      </c>
      <c r="D287" s="1192">
        <f>SUM(D281:D286)</f>
        <v>1302182</v>
      </c>
      <c r="E287" s="868">
        <f>SUM(D287/C287)</f>
        <v>1.1067696447528008</v>
      </c>
      <c r="F287" s="456"/>
    </row>
    <row r="288" spans="1:6" ht="12">
      <c r="A288" s="361">
        <v>3213</v>
      </c>
      <c r="B288" s="386" t="s">
        <v>361</v>
      </c>
      <c r="C288" s="369"/>
      <c r="D288" s="369"/>
      <c r="E288" s="424"/>
      <c r="F288" s="421"/>
    </row>
    <row r="289" spans="1:6" ht="12">
      <c r="A289" s="361"/>
      <c r="B289" s="374" t="s">
        <v>119</v>
      </c>
      <c r="C289" s="369"/>
      <c r="D289" s="369"/>
      <c r="E289" s="424"/>
      <c r="F289" s="425"/>
    </row>
    <row r="290" spans="1:6" ht="12">
      <c r="A290" s="361"/>
      <c r="B290" s="183" t="s">
        <v>310</v>
      </c>
      <c r="C290" s="369"/>
      <c r="D290" s="369"/>
      <c r="E290" s="424"/>
      <c r="F290" s="580"/>
    </row>
    <row r="291" spans="1:6" ht="12">
      <c r="A291" s="361"/>
      <c r="B291" s="374" t="s">
        <v>295</v>
      </c>
      <c r="C291" s="766">
        <v>532000</v>
      </c>
      <c r="D291" s="766">
        <v>495300</v>
      </c>
      <c r="E291" s="866">
        <f>SUM(D291/C291)</f>
        <v>0.931015037593985</v>
      </c>
      <c r="F291" s="467"/>
    </row>
    <row r="292" spans="1:6" ht="12">
      <c r="A292" s="361"/>
      <c r="B292" s="478" t="s">
        <v>124</v>
      </c>
      <c r="C292" s="766"/>
      <c r="D292" s="766"/>
      <c r="E292" s="424"/>
      <c r="F292" s="467"/>
    </row>
    <row r="293" spans="1:6" ht="12">
      <c r="A293" s="361"/>
      <c r="B293" s="478" t="s">
        <v>304</v>
      </c>
      <c r="C293" s="369"/>
      <c r="D293" s="369"/>
      <c r="E293" s="424"/>
      <c r="F293" s="425"/>
    </row>
    <row r="294" spans="1:6" ht="12.75" thickBot="1">
      <c r="A294" s="361"/>
      <c r="B294" s="436" t="s">
        <v>92</v>
      </c>
      <c r="C294" s="767"/>
      <c r="D294" s="767"/>
      <c r="E294" s="867"/>
      <c r="F294" s="454"/>
    </row>
    <row r="295" spans="1:6" ht="12.75" thickBot="1">
      <c r="A295" s="384"/>
      <c r="B295" s="440" t="s">
        <v>141</v>
      </c>
      <c r="C295" s="379">
        <f>SUM(C291:C294)</f>
        <v>532000</v>
      </c>
      <c r="D295" s="1192">
        <f>SUM(D291:D294)</f>
        <v>495300</v>
      </c>
      <c r="E295" s="868">
        <f>SUM(D295/C295)</f>
        <v>0.931015037593985</v>
      </c>
      <c r="F295" s="470"/>
    </row>
    <row r="296" spans="1:6" ht="12">
      <c r="A296" s="361">
        <v>3214</v>
      </c>
      <c r="B296" s="386" t="s">
        <v>376</v>
      </c>
      <c r="C296" s="369"/>
      <c r="D296" s="369"/>
      <c r="E296" s="424"/>
      <c r="F296" s="421"/>
    </row>
    <row r="297" spans="1:6" ht="12">
      <c r="A297" s="361"/>
      <c r="B297" s="374" t="s">
        <v>119</v>
      </c>
      <c r="C297" s="369"/>
      <c r="D297" s="369"/>
      <c r="E297" s="424"/>
      <c r="F297" s="425"/>
    </row>
    <row r="298" spans="1:6" ht="12">
      <c r="A298" s="361"/>
      <c r="B298" s="183" t="s">
        <v>310</v>
      </c>
      <c r="C298" s="369"/>
      <c r="D298" s="369"/>
      <c r="E298" s="424"/>
      <c r="F298" s="425"/>
    </row>
    <row r="299" spans="1:6" ht="12">
      <c r="A299" s="361"/>
      <c r="B299" s="374" t="s">
        <v>295</v>
      </c>
      <c r="C299" s="766"/>
      <c r="D299" s="766"/>
      <c r="E299" s="424"/>
      <c r="F299" s="580"/>
    </row>
    <row r="300" spans="1:6" ht="12">
      <c r="A300" s="361"/>
      <c r="B300" s="478" t="s">
        <v>124</v>
      </c>
      <c r="C300" s="766"/>
      <c r="D300" s="766"/>
      <c r="E300" s="424"/>
      <c r="F300" s="467"/>
    </row>
    <row r="301" spans="1:6" ht="12">
      <c r="A301" s="361"/>
      <c r="B301" s="479" t="s">
        <v>264</v>
      </c>
      <c r="C301" s="766">
        <v>28509</v>
      </c>
      <c r="D301" s="766"/>
      <c r="E301" s="866">
        <f>SUM(D301/C301)</f>
        <v>0</v>
      </c>
      <c r="F301" s="831"/>
    </row>
    <row r="302" spans="1:6" ht="12.75" thickBot="1">
      <c r="A302" s="361"/>
      <c r="B302" s="897" t="s">
        <v>263</v>
      </c>
      <c r="C302" s="524"/>
      <c r="D302" s="524"/>
      <c r="E302" s="867"/>
      <c r="F302" s="898"/>
    </row>
    <row r="303" spans="1:6" ht="12.75" thickBot="1">
      <c r="A303" s="384"/>
      <c r="B303" s="440" t="s">
        <v>141</v>
      </c>
      <c r="C303" s="379">
        <f>SUM(C301)</f>
        <v>28509</v>
      </c>
      <c r="D303" s="1192">
        <f>SUM(D301:D302)</f>
        <v>0</v>
      </c>
      <c r="E303" s="868">
        <f>SUM(D303/C303)</f>
        <v>0</v>
      </c>
      <c r="F303" s="456"/>
    </row>
    <row r="304" spans="1:6" ht="12">
      <c r="A304" s="426">
        <v>3216</v>
      </c>
      <c r="B304" s="460" t="s">
        <v>38</v>
      </c>
      <c r="C304" s="428"/>
      <c r="D304" s="428"/>
      <c r="E304" s="424"/>
      <c r="F304" s="482"/>
    </row>
    <row r="305" spans="1:6" ht="12">
      <c r="A305" s="426"/>
      <c r="B305" s="434" t="s">
        <v>119</v>
      </c>
      <c r="C305" s="428"/>
      <c r="D305" s="428"/>
      <c r="E305" s="424"/>
      <c r="F305" s="483"/>
    </row>
    <row r="306" spans="1:6" ht="12">
      <c r="A306" s="426"/>
      <c r="B306" s="433" t="s">
        <v>310</v>
      </c>
      <c r="C306" s="428"/>
      <c r="D306" s="428"/>
      <c r="E306" s="424"/>
      <c r="F306" s="483"/>
    </row>
    <row r="307" spans="1:6" ht="12">
      <c r="A307" s="426"/>
      <c r="B307" s="434" t="s">
        <v>295</v>
      </c>
      <c r="C307" s="445">
        <v>407766</v>
      </c>
      <c r="D307" s="445">
        <v>450729</v>
      </c>
      <c r="E307" s="866">
        <f>SUM(D307/C307)</f>
        <v>1.1053618987360398</v>
      </c>
      <c r="F307" s="583"/>
    </row>
    <row r="308" spans="1:6" ht="12">
      <c r="A308" s="426"/>
      <c r="B308" s="485" t="s">
        <v>124</v>
      </c>
      <c r="C308" s="445"/>
      <c r="D308" s="445"/>
      <c r="E308" s="424"/>
      <c r="F308" s="583"/>
    </row>
    <row r="309" spans="1:6" ht="12">
      <c r="A309" s="426"/>
      <c r="B309" s="478" t="s">
        <v>304</v>
      </c>
      <c r="C309" s="445"/>
      <c r="D309" s="445"/>
      <c r="E309" s="424"/>
      <c r="F309" s="783"/>
    </row>
    <row r="310" spans="1:6" ht="12.75" thickBot="1">
      <c r="A310" s="426"/>
      <c r="B310" s="436" t="s">
        <v>264</v>
      </c>
      <c r="C310" s="769"/>
      <c r="D310" s="769"/>
      <c r="E310" s="867"/>
      <c r="F310" s="486"/>
    </row>
    <row r="311" spans="1:6" ht="12.75" thickBot="1">
      <c r="A311" s="448"/>
      <c r="B311" s="440" t="s">
        <v>141</v>
      </c>
      <c r="C311" s="757">
        <f>SUM(C307:C310)</f>
        <v>407766</v>
      </c>
      <c r="D311" s="1194">
        <f>SUM(D307:D310)</f>
        <v>450729</v>
      </c>
      <c r="E311" s="868">
        <f>SUM(D311/C311)</f>
        <v>1.1053618987360398</v>
      </c>
      <c r="F311" s="487"/>
    </row>
    <row r="312" spans="1:6" ht="12.75" thickBot="1">
      <c r="A312" s="361">
        <v>3220</v>
      </c>
      <c r="B312" s="378" t="s">
        <v>383</v>
      </c>
      <c r="C312" s="379">
        <f>SUM(C316+C328)</f>
        <v>32000</v>
      </c>
      <c r="D312" s="379">
        <f>SUM(D320+D328)</f>
        <v>37000</v>
      </c>
      <c r="E312" s="868">
        <f>SUM(D312/C312)</f>
        <v>1.15625</v>
      </c>
      <c r="F312" s="456"/>
    </row>
    <row r="313" spans="1:6" ht="12">
      <c r="A313" s="361">
        <v>3223</v>
      </c>
      <c r="B313" s="386" t="s">
        <v>85</v>
      </c>
      <c r="C313" s="369"/>
      <c r="D313" s="369"/>
      <c r="E313" s="424"/>
      <c r="F313" s="421"/>
    </row>
    <row r="314" spans="1:6" ht="12">
      <c r="A314" s="361"/>
      <c r="B314" s="373" t="s">
        <v>119</v>
      </c>
      <c r="C314" s="766"/>
      <c r="D314" s="766"/>
      <c r="E314" s="424"/>
      <c r="F314" s="451"/>
    </row>
    <row r="315" spans="1:6" ht="12">
      <c r="A315" s="361"/>
      <c r="B315" s="183" t="s">
        <v>310</v>
      </c>
      <c r="C315" s="766"/>
      <c r="D315" s="766"/>
      <c r="E315" s="424"/>
      <c r="F315" s="579"/>
    </row>
    <row r="316" spans="1:6" ht="12">
      <c r="A316" s="361"/>
      <c r="B316" s="374" t="s">
        <v>295</v>
      </c>
      <c r="C316" s="766">
        <v>20000</v>
      </c>
      <c r="D316" s="766">
        <v>20500</v>
      </c>
      <c r="E316" s="866">
        <f>SUM(D316/C316)</f>
        <v>1.025</v>
      </c>
      <c r="F316" s="467"/>
    </row>
    <row r="317" spans="1:6" ht="12">
      <c r="A317" s="361"/>
      <c r="B317" s="301" t="s">
        <v>124</v>
      </c>
      <c r="C317" s="766"/>
      <c r="D317" s="766"/>
      <c r="E317" s="424"/>
      <c r="F317" s="467"/>
    </row>
    <row r="318" spans="1:6" ht="12">
      <c r="A318" s="361"/>
      <c r="B318" s="301" t="s">
        <v>304</v>
      </c>
      <c r="C318" s="369"/>
      <c r="D318" s="369"/>
      <c r="E318" s="424"/>
      <c r="F318" s="425"/>
    </row>
    <row r="319" spans="1:6" ht="12.75" thickBot="1">
      <c r="A319" s="361"/>
      <c r="B319" s="436" t="s">
        <v>283</v>
      </c>
      <c r="C319" s="770"/>
      <c r="D319" s="770">
        <v>4500</v>
      </c>
      <c r="E319" s="867"/>
      <c r="F319" s="454"/>
    </row>
    <row r="320" spans="1:6" ht="12.75" thickBot="1">
      <c r="A320" s="384"/>
      <c r="B320" s="440" t="s">
        <v>141</v>
      </c>
      <c r="C320" s="379">
        <f>SUM(C314:C319)</f>
        <v>20000</v>
      </c>
      <c r="D320" s="379">
        <f>SUM(D314:D319)</f>
        <v>25000</v>
      </c>
      <c r="E320" s="868">
        <f>SUM(D320/C320)</f>
        <v>1.25</v>
      </c>
      <c r="F320" s="456"/>
    </row>
    <row r="321" spans="1:6" ht="12">
      <c r="A321" s="361">
        <v>3224</v>
      </c>
      <c r="B321" s="386" t="s">
        <v>450</v>
      </c>
      <c r="C321" s="369"/>
      <c r="D321" s="369"/>
      <c r="E321" s="424"/>
      <c r="F321" s="421" t="s">
        <v>168</v>
      </c>
    </row>
    <row r="322" spans="1:6" ht="12">
      <c r="A322" s="361"/>
      <c r="B322" s="373" t="s">
        <v>119</v>
      </c>
      <c r="C322" s="766"/>
      <c r="D322" s="766"/>
      <c r="E322" s="424"/>
      <c r="F322" s="451"/>
    </row>
    <row r="323" spans="1:6" ht="12">
      <c r="A323" s="361"/>
      <c r="B323" s="183" t="s">
        <v>310</v>
      </c>
      <c r="C323" s="766"/>
      <c r="D323" s="766"/>
      <c r="E323" s="424"/>
      <c r="F323" s="579"/>
    </row>
    <row r="324" spans="1:6" ht="12">
      <c r="A324" s="361"/>
      <c r="B324" s="374" t="s">
        <v>295</v>
      </c>
      <c r="C324" s="766"/>
      <c r="D324" s="766"/>
      <c r="E324" s="424"/>
      <c r="F324" s="831"/>
    </row>
    <row r="325" spans="1:6" ht="12">
      <c r="A325" s="361"/>
      <c r="B325" s="301" t="s">
        <v>124</v>
      </c>
      <c r="C325" s="766"/>
      <c r="D325" s="766"/>
      <c r="E325" s="424"/>
      <c r="F325" s="580"/>
    </row>
    <row r="326" spans="1:6" ht="12">
      <c r="A326" s="361"/>
      <c r="B326" s="301" t="s">
        <v>304</v>
      </c>
      <c r="C326" s="766">
        <v>12000</v>
      </c>
      <c r="D326" s="766">
        <v>12000</v>
      </c>
      <c r="E326" s="866">
        <f>SUM(D326/C326)</f>
        <v>1</v>
      </c>
      <c r="F326" s="425"/>
    </row>
    <row r="327" spans="1:6" ht="12.75" thickBot="1">
      <c r="A327" s="361"/>
      <c r="B327" s="436" t="s">
        <v>92</v>
      </c>
      <c r="C327" s="390"/>
      <c r="D327" s="390"/>
      <c r="E327" s="867"/>
      <c r="F327" s="454"/>
    </row>
    <row r="328" spans="1:6" ht="12.75" thickBot="1">
      <c r="A328" s="384"/>
      <c r="B328" s="440" t="s">
        <v>141</v>
      </c>
      <c r="C328" s="379">
        <f>SUM(C322:C327)</f>
        <v>12000</v>
      </c>
      <c r="D328" s="379">
        <f>SUM(D322:D327)</f>
        <v>12000</v>
      </c>
      <c r="E328" s="869">
        <f>SUM(D328/C328)</f>
        <v>1</v>
      </c>
      <c r="F328" s="456"/>
    </row>
    <row r="329" spans="1:6" ht="12" customHeight="1" thickBot="1">
      <c r="A329" s="361">
        <v>3300</v>
      </c>
      <c r="B329" s="476" t="s">
        <v>56</v>
      </c>
      <c r="C329" s="379">
        <f>SUM(C337+C345+C354+C363+C372+C380+C388+C396+C412+C446+C454+C462+C478+C486+C495+C503+C511+C519+C527+C535+C543+C551+C559+C567+C576+C584+C592+C600+C608+C616+C624+C404+C420+C428+C437)</f>
        <v>497056</v>
      </c>
      <c r="D329" s="379">
        <f>SUM(D337+D345+D354+D363+D372+D380+D388+D396+D412+D446+D454+D462+D478+D486+D495+D503+D511+D519+D527+D535+D543+D551+D559+D567+D576+D584+D592+D600+D608+D616+D624+D404+D420+D428+D437)</f>
        <v>540215</v>
      </c>
      <c r="E329" s="869">
        <f>SUM(D329/C329)</f>
        <v>1.086829250627696</v>
      </c>
      <c r="F329" s="488"/>
    </row>
    <row r="330" spans="1:6" ht="12" customHeight="1">
      <c r="A330" s="361">
        <v>3301</v>
      </c>
      <c r="B330" s="391" t="s">
        <v>156</v>
      </c>
      <c r="C330" s="369"/>
      <c r="D330" s="369"/>
      <c r="E330" s="424"/>
      <c r="F330" s="421" t="s">
        <v>24</v>
      </c>
    </row>
    <row r="331" spans="1:6" ht="12" customHeight="1">
      <c r="A331" s="75"/>
      <c r="B331" s="373" t="s">
        <v>119</v>
      </c>
      <c r="C331" s="766">
        <v>800</v>
      </c>
      <c r="D331" s="766">
        <v>1000</v>
      </c>
      <c r="E331" s="866">
        <f>SUM(D331/C331)</f>
        <v>1.25</v>
      </c>
      <c r="F331" s="452"/>
    </row>
    <row r="332" spans="1:6" ht="12" customHeight="1">
      <c r="A332" s="75"/>
      <c r="B332" s="183" t="s">
        <v>310</v>
      </c>
      <c r="C332" s="766">
        <v>250</v>
      </c>
      <c r="D332" s="766">
        <v>300</v>
      </c>
      <c r="E332" s="866">
        <f>SUM(D332/C332)</f>
        <v>1.2</v>
      </c>
      <c r="F332" s="467"/>
    </row>
    <row r="333" spans="1:6" ht="12" customHeight="1">
      <c r="A333" s="361"/>
      <c r="B333" s="374" t="s">
        <v>295</v>
      </c>
      <c r="C333" s="300">
        <v>5200</v>
      </c>
      <c r="D333" s="300">
        <v>6200</v>
      </c>
      <c r="E333" s="866">
        <f>SUM(D333/C333)</f>
        <v>1.1923076923076923</v>
      </c>
      <c r="F333" s="467"/>
    </row>
    <row r="334" spans="1:6" ht="12" customHeight="1">
      <c r="A334" s="361"/>
      <c r="B334" s="301" t="s">
        <v>124</v>
      </c>
      <c r="C334" s="300"/>
      <c r="D334" s="300"/>
      <c r="E334" s="424"/>
      <c r="F334" s="467"/>
    </row>
    <row r="335" spans="1:6" ht="12" customHeight="1">
      <c r="A335" s="75"/>
      <c r="B335" s="301" t="s">
        <v>304</v>
      </c>
      <c r="C335" s="766">
        <v>1750</v>
      </c>
      <c r="D335" s="766">
        <v>2500</v>
      </c>
      <c r="E335" s="866">
        <f>SUM(D335/C335)</f>
        <v>1.4285714285714286</v>
      </c>
      <c r="F335" s="453"/>
    </row>
    <row r="336" spans="1:6" ht="12" customHeight="1" thickBot="1">
      <c r="A336" s="75"/>
      <c r="B336" s="436" t="s">
        <v>283</v>
      </c>
      <c r="C336" s="390">
        <v>3000</v>
      </c>
      <c r="D336" s="770">
        <v>3000</v>
      </c>
      <c r="E336" s="870">
        <f>SUM(D336/C336)</f>
        <v>1</v>
      </c>
      <c r="F336" s="489"/>
    </row>
    <row r="337" spans="1:6" ht="13.5" customHeight="1" thickBot="1">
      <c r="A337" s="384"/>
      <c r="B337" s="440" t="s">
        <v>141</v>
      </c>
      <c r="C337" s="379">
        <f>SUM(C331:C336)</f>
        <v>11000</v>
      </c>
      <c r="D337" s="1192">
        <f>SUM(D331:D336)</f>
        <v>13000</v>
      </c>
      <c r="E337" s="868">
        <f>SUM(D337/C337)</f>
        <v>1.1818181818181819</v>
      </c>
      <c r="F337" s="456"/>
    </row>
    <row r="338" spans="1:6" ht="12">
      <c r="A338" s="361">
        <v>3302</v>
      </c>
      <c r="B338" s="391" t="s">
        <v>399</v>
      </c>
      <c r="C338" s="369"/>
      <c r="D338" s="369"/>
      <c r="E338" s="424"/>
      <c r="F338" s="451"/>
    </row>
    <row r="339" spans="1:6" ht="12">
      <c r="A339" s="75"/>
      <c r="B339" s="373" t="s">
        <v>119</v>
      </c>
      <c r="C339" s="369"/>
      <c r="D339" s="369"/>
      <c r="E339" s="424"/>
      <c r="F339" s="452"/>
    </row>
    <row r="340" spans="1:6" ht="12">
      <c r="A340" s="75"/>
      <c r="B340" s="183" t="s">
        <v>310</v>
      </c>
      <c r="C340" s="766"/>
      <c r="D340" s="766"/>
      <c r="E340" s="424"/>
      <c r="F340" s="580"/>
    </row>
    <row r="341" spans="1:6" ht="12">
      <c r="A341" s="361"/>
      <c r="B341" s="374" t="s">
        <v>295</v>
      </c>
      <c r="C341" s="300">
        <v>197000</v>
      </c>
      <c r="D341" s="300">
        <v>220239</v>
      </c>
      <c r="E341" s="866">
        <f>SUM(D341/C341)</f>
        <v>1.1179644670050761</v>
      </c>
      <c r="F341" s="580"/>
    </row>
    <row r="342" spans="1:6" ht="12">
      <c r="A342" s="361"/>
      <c r="B342" s="301" t="s">
        <v>124</v>
      </c>
      <c r="C342" s="300"/>
      <c r="D342" s="300"/>
      <c r="E342" s="424"/>
      <c r="F342" s="467"/>
    </row>
    <row r="343" spans="1:6" ht="12">
      <c r="A343" s="75"/>
      <c r="B343" s="301" t="s">
        <v>304</v>
      </c>
      <c r="C343" s="766"/>
      <c r="D343" s="766"/>
      <c r="E343" s="424"/>
      <c r="F343" s="453"/>
    </row>
    <row r="344" spans="1:6" ht="12.75" thickBot="1">
      <c r="A344" s="75"/>
      <c r="B344" s="436" t="s">
        <v>92</v>
      </c>
      <c r="C344" s="767"/>
      <c r="D344" s="767"/>
      <c r="E344" s="867"/>
      <c r="F344" s="489"/>
    </row>
    <row r="345" spans="1:6" ht="12.75" thickBot="1">
      <c r="A345" s="384"/>
      <c r="B345" s="440" t="s">
        <v>141</v>
      </c>
      <c r="C345" s="379">
        <f>SUM(C339:C344)</f>
        <v>197000</v>
      </c>
      <c r="D345" s="1192">
        <f>SUM(D339:D344)</f>
        <v>220239</v>
      </c>
      <c r="E345" s="868">
        <f>SUM(D345/C345)</f>
        <v>1.1179644670050761</v>
      </c>
      <c r="F345" s="456"/>
    </row>
    <row r="346" spans="1:6" ht="12" customHeight="1">
      <c r="A346" s="75">
        <v>3305</v>
      </c>
      <c r="B346" s="463" t="s">
        <v>210</v>
      </c>
      <c r="C346" s="369"/>
      <c r="D346" s="369"/>
      <c r="E346" s="424"/>
      <c r="F346" s="490"/>
    </row>
    <row r="347" spans="1:6" ht="12" customHeight="1">
      <c r="A347" s="372"/>
      <c r="B347" s="373" t="s">
        <v>119</v>
      </c>
      <c r="C347" s="300"/>
      <c r="D347" s="300"/>
      <c r="E347" s="424"/>
      <c r="F347" s="491"/>
    </row>
    <row r="348" spans="1:6" ht="12" customHeight="1">
      <c r="A348" s="372"/>
      <c r="B348" s="183" t="s">
        <v>310</v>
      </c>
      <c r="C348" s="300"/>
      <c r="D348" s="300"/>
      <c r="E348" s="424"/>
      <c r="F348" s="494"/>
    </row>
    <row r="349" spans="1:6" ht="12" customHeight="1">
      <c r="A349" s="372"/>
      <c r="B349" s="374" t="s">
        <v>295</v>
      </c>
      <c r="C349" s="300"/>
      <c r="D349" s="300"/>
      <c r="E349" s="424"/>
      <c r="F349" s="580"/>
    </row>
    <row r="350" spans="1:6" ht="12" customHeight="1">
      <c r="A350" s="372"/>
      <c r="B350" s="301" t="s">
        <v>124</v>
      </c>
      <c r="C350" s="300">
        <v>11000</v>
      </c>
      <c r="D350" s="300">
        <v>11000</v>
      </c>
      <c r="E350" s="866">
        <f>SUM(D350/C350)</f>
        <v>1</v>
      </c>
      <c r="F350" s="584"/>
    </row>
    <row r="351" spans="1:6" ht="12" customHeight="1">
      <c r="A351" s="372"/>
      <c r="B351" s="301" t="s">
        <v>304</v>
      </c>
      <c r="C351" s="766"/>
      <c r="D351" s="766"/>
      <c r="E351" s="424"/>
      <c r="F351" s="491"/>
    </row>
    <row r="352" spans="1:6" ht="12" customHeight="1">
      <c r="A352" s="372"/>
      <c r="B352" s="301" t="s">
        <v>124</v>
      </c>
      <c r="C352" s="300"/>
      <c r="D352" s="300"/>
      <c r="E352" s="424"/>
      <c r="F352" s="495"/>
    </row>
    <row r="353" spans="1:6" ht="12" customHeight="1" thickBot="1">
      <c r="A353" s="372"/>
      <c r="B353" s="436" t="s">
        <v>92</v>
      </c>
      <c r="C353" s="768"/>
      <c r="D353" s="768"/>
      <c r="E353" s="867"/>
      <c r="F353" s="470"/>
    </row>
    <row r="354" spans="1:6" ht="12" customHeight="1" thickBot="1">
      <c r="A354" s="384"/>
      <c r="B354" s="440" t="s">
        <v>141</v>
      </c>
      <c r="C354" s="379">
        <f>SUM(C347:C353)</f>
        <v>11000</v>
      </c>
      <c r="D354" s="379">
        <f>SUM(D347:D353)</f>
        <v>11000</v>
      </c>
      <c r="E354" s="868">
        <f>SUM(D354/C354)</f>
        <v>1</v>
      </c>
      <c r="F354" s="493"/>
    </row>
    <row r="355" spans="1:6" ht="12" customHeight="1">
      <c r="A355" s="75">
        <v>3306</v>
      </c>
      <c r="B355" s="463" t="s">
        <v>211</v>
      </c>
      <c r="C355" s="369"/>
      <c r="D355" s="369"/>
      <c r="E355" s="424"/>
      <c r="F355" s="490"/>
    </row>
    <row r="356" spans="1:6" ht="12" customHeight="1">
      <c r="A356" s="372"/>
      <c r="B356" s="373" t="s">
        <v>119</v>
      </c>
      <c r="C356" s="300"/>
      <c r="D356" s="300"/>
      <c r="E356" s="424"/>
      <c r="F356" s="491"/>
    </row>
    <row r="357" spans="1:6" ht="12" customHeight="1">
      <c r="A357" s="372"/>
      <c r="B357" s="183" t="s">
        <v>310</v>
      </c>
      <c r="C357" s="300"/>
      <c r="D357" s="300"/>
      <c r="E357" s="424"/>
      <c r="F357" s="494"/>
    </row>
    <row r="358" spans="1:6" ht="12" customHeight="1">
      <c r="A358" s="372"/>
      <c r="B358" s="374" t="s">
        <v>295</v>
      </c>
      <c r="C358" s="300">
        <v>150</v>
      </c>
      <c r="D358" s="300">
        <v>350</v>
      </c>
      <c r="E358" s="866">
        <f>SUM(D358/C358)</f>
        <v>2.3333333333333335</v>
      </c>
      <c r="F358" s="584"/>
    </row>
    <row r="359" spans="1:6" ht="12" customHeight="1">
      <c r="A359" s="372"/>
      <c r="B359" s="301" t="s">
        <v>124</v>
      </c>
      <c r="C359" s="300">
        <v>4850</v>
      </c>
      <c r="D359" s="300">
        <v>9650</v>
      </c>
      <c r="E359" s="866">
        <f>SUM(D359/C359)</f>
        <v>1.9896907216494846</v>
      </c>
      <c r="F359" s="580"/>
    </row>
    <row r="360" spans="1:6" ht="12" customHeight="1">
      <c r="A360" s="372"/>
      <c r="B360" s="301" t="s">
        <v>304</v>
      </c>
      <c r="C360" s="766"/>
      <c r="D360" s="766"/>
      <c r="E360" s="424"/>
      <c r="F360" s="491"/>
    </row>
    <row r="361" spans="1:6" ht="12" customHeight="1">
      <c r="A361" s="372"/>
      <c r="B361" s="301" t="s">
        <v>124</v>
      </c>
      <c r="C361" s="300"/>
      <c r="D361" s="300"/>
      <c r="E361" s="424"/>
      <c r="F361" s="495"/>
    </row>
    <row r="362" spans="1:6" ht="12" customHeight="1" thickBot="1">
      <c r="A362" s="372"/>
      <c r="B362" s="436" t="s">
        <v>92</v>
      </c>
      <c r="C362" s="768"/>
      <c r="D362" s="768"/>
      <c r="E362" s="867"/>
      <c r="F362" s="470"/>
    </row>
    <row r="363" spans="1:6" ht="12" customHeight="1" thickBot="1">
      <c r="A363" s="384"/>
      <c r="B363" s="440" t="s">
        <v>141</v>
      </c>
      <c r="C363" s="379">
        <f>SUM(C358:C359)</f>
        <v>5000</v>
      </c>
      <c r="D363" s="379">
        <f>SUM(D358:D359)</f>
        <v>10000</v>
      </c>
      <c r="E363" s="868">
        <f>SUM(D363/C363)</f>
        <v>2</v>
      </c>
      <c r="F363" s="493"/>
    </row>
    <row r="364" spans="1:6" ht="12" customHeight="1">
      <c r="A364" s="75">
        <v>3307</v>
      </c>
      <c r="B364" s="463" t="s">
        <v>212</v>
      </c>
      <c r="C364" s="369"/>
      <c r="D364" s="369"/>
      <c r="E364" s="424"/>
      <c r="F364" s="490"/>
    </row>
    <row r="365" spans="1:6" ht="12" customHeight="1">
      <c r="A365" s="372"/>
      <c r="B365" s="373" t="s">
        <v>119</v>
      </c>
      <c r="C365" s="300"/>
      <c r="D365" s="300"/>
      <c r="E365" s="424"/>
      <c r="F365" s="491"/>
    </row>
    <row r="366" spans="1:6" ht="12" customHeight="1">
      <c r="A366" s="372"/>
      <c r="B366" s="183" t="s">
        <v>310</v>
      </c>
      <c r="C366" s="300"/>
      <c r="D366" s="300"/>
      <c r="E366" s="424"/>
      <c r="F366" s="494"/>
    </row>
    <row r="367" spans="1:6" ht="12" customHeight="1">
      <c r="A367" s="372"/>
      <c r="B367" s="374" t="s">
        <v>295</v>
      </c>
      <c r="C367" s="300"/>
      <c r="D367" s="300"/>
      <c r="E367" s="424"/>
      <c r="F367" s="492"/>
    </row>
    <row r="368" spans="1:6" ht="12" customHeight="1">
      <c r="A368" s="372"/>
      <c r="B368" s="301" t="s">
        <v>124</v>
      </c>
      <c r="C368" s="300"/>
      <c r="D368" s="300">
        <v>4000</v>
      </c>
      <c r="E368" s="424"/>
      <c r="F368" s="584"/>
    </row>
    <row r="369" spans="1:6" ht="12" customHeight="1">
      <c r="A369" s="372"/>
      <c r="B369" s="301" t="s">
        <v>304</v>
      </c>
      <c r="C369" s="766">
        <v>4000</v>
      </c>
      <c r="D369" s="766"/>
      <c r="E369" s="424">
        <f>SUM(D369/C369)</f>
        <v>0</v>
      </c>
      <c r="F369" s="580"/>
    </row>
    <row r="370" spans="1:6" ht="12" customHeight="1">
      <c r="A370" s="372"/>
      <c r="B370" s="301" t="s">
        <v>124</v>
      </c>
      <c r="C370" s="300"/>
      <c r="D370" s="300"/>
      <c r="E370" s="424"/>
      <c r="F370" s="495"/>
    </row>
    <row r="371" spans="1:6" ht="12" customHeight="1" thickBot="1">
      <c r="A371" s="372"/>
      <c r="B371" s="436" t="s">
        <v>92</v>
      </c>
      <c r="C371" s="768"/>
      <c r="D371" s="768"/>
      <c r="E371" s="867"/>
      <c r="F371" s="470"/>
    </row>
    <row r="372" spans="1:6" ht="12" customHeight="1" thickBot="1">
      <c r="A372" s="384"/>
      <c r="B372" s="440" t="s">
        <v>141</v>
      </c>
      <c r="C372" s="379">
        <f>SUM(C365:C371)</f>
        <v>4000</v>
      </c>
      <c r="D372" s="379">
        <f>SUM(D365:D371)</f>
        <v>4000</v>
      </c>
      <c r="E372" s="868">
        <f>SUM(D372/C372)</f>
        <v>1</v>
      </c>
      <c r="F372" s="493"/>
    </row>
    <row r="373" spans="1:6" ht="12.75" customHeight="1">
      <c r="A373" s="75">
        <v>3310</v>
      </c>
      <c r="B373" s="213" t="s">
        <v>418</v>
      </c>
      <c r="C373" s="369"/>
      <c r="D373" s="369"/>
      <c r="E373" s="424"/>
      <c r="F373" s="452"/>
    </row>
    <row r="374" spans="1:6" ht="12.75" customHeight="1">
      <c r="A374" s="372"/>
      <c r="B374" s="373" t="s">
        <v>119</v>
      </c>
      <c r="C374" s="300"/>
      <c r="D374" s="300"/>
      <c r="E374" s="424"/>
      <c r="F374" s="452"/>
    </row>
    <row r="375" spans="1:6" ht="12.75" customHeight="1">
      <c r="A375" s="372"/>
      <c r="B375" s="183" t="s">
        <v>310</v>
      </c>
      <c r="C375" s="300"/>
      <c r="D375" s="300"/>
      <c r="E375" s="424"/>
      <c r="F375" s="452"/>
    </row>
    <row r="376" spans="1:6" ht="12.75" customHeight="1">
      <c r="A376" s="372"/>
      <c r="B376" s="374" t="s">
        <v>295</v>
      </c>
      <c r="C376" s="300"/>
      <c r="D376" s="300"/>
      <c r="E376" s="424"/>
      <c r="F376" s="580"/>
    </row>
    <row r="377" spans="1:6" ht="12.75" customHeight="1">
      <c r="A377" s="372"/>
      <c r="B377" s="301" t="s">
        <v>124</v>
      </c>
      <c r="C377" s="300">
        <v>7000</v>
      </c>
      <c r="D377" s="300">
        <v>14000</v>
      </c>
      <c r="E377" s="866">
        <f>SUM(D377/C377)</f>
        <v>2</v>
      </c>
      <c r="F377" s="584"/>
    </row>
    <row r="378" spans="1:6" ht="12.75" customHeight="1">
      <c r="A378" s="372"/>
      <c r="B378" s="301" t="s">
        <v>304</v>
      </c>
      <c r="C378" s="766"/>
      <c r="D378" s="766"/>
      <c r="E378" s="424"/>
      <c r="F378" s="584"/>
    </row>
    <row r="379" spans="1:6" ht="12.75" customHeight="1" thickBot="1">
      <c r="A379" s="372"/>
      <c r="B379" s="436" t="s">
        <v>92</v>
      </c>
      <c r="C379" s="768"/>
      <c r="D379" s="768"/>
      <c r="E379" s="867"/>
      <c r="F379" s="470"/>
    </row>
    <row r="380" spans="1:6" ht="12.75" customHeight="1" thickBot="1">
      <c r="A380" s="384"/>
      <c r="B380" s="440" t="s">
        <v>141</v>
      </c>
      <c r="C380" s="379">
        <f>SUM(C374:C379)</f>
        <v>7000</v>
      </c>
      <c r="D380" s="379">
        <f>SUM(D374:D379)</f>
        <v>14000</v>
      </c>
      <c r="E380" s="868">
        <f>SUM(D380/C380)</f>
        <v>2</v>
      </c>
      <c r="F380" s="456"/>
    </row>
    <row r="381" spans="1:6" ht="12" customHeight="1">
      <c r="A381" s="75">
        <v>3311</v>
      </c>
      <c r="B381" s="213" t="s">
        <v>142</v>
      </c>
      <c r="C381" s="369"/>
      <c r="D381" s="369"/>
      <c r="E381" s="424"/>
      <c r="F381" s="452"/>
    </row>
    <row r="382" spans="1:6" ht="12" customHeight="1">
      <c r="A382" s="372"/>
      <c r="B382" s="373" t="s">
        <v>119</v>
      </c>
      <c r="C382" s="300"/>
      <c r="D382" s="300"/>
      <c r="E382" s="424"/>
      <c r="F382" s="452"/>
    </row>
    <row r="383" spans="1:6" ht="12" customHeight="1">
      <c r="A383" s="372"/>
      <c r="B383" s="183" t="s">
        <v>310</v>
      </c>
      <c r="C383" s="300"/>
      <c r="D383" s="300"/>
      <c r="E383" s="424"/>
      <c r="F383" s="452"/>
    </row>
    <row r="384" spans="1:6" ht="12" customHeight="1">
      <c r="A384" s="372"/>
      <c r="B384" s="374" t="s">
        <v>295</v>
      </c>
      <c r="C384" s="300"/>
      <c r="D384" s="300"/>
      <c r="E384" s="424"/>
      <c r="F384" s="580"/>
    </row>
    <row r="385" spans="1:6" ht="12" customHeight="1">
      <c r="A385" s="372"/>
      <c r="B385" s="301" t="s">
        <v>124</v>
      </c>
      <c r="C385" s="300">
        <v>12000</v>
      </c>
      <c r="D385" s="300">
        <v>9000</v>
      </c>
      <c r="E385" s="866">
        <f>SUM(D385/C385)</f>
        <v>0.75</v>
      </c>
      <c r="F385" s="635"/>
    </row>
    <row r="386" spans="1:6" ht="12" customHeight="1">
      <c r="A386" s="372"/>
      <c r="B386" s="301" t="s">
        <v>304</v>
      </c>
      <c r="C386" s="766"/>
      <c r="D386" s="766"/>
      <c r="E386" s="424"/>
      <c r="F386" s="492"/>
    </row>
    <row r="387" spans="1:6" ht="12" customHeight="1" thickBot="1">
      <c r="A387" s="372"/>
      <c r="B387" s="436" t="s">
        <v>92</v>
      </c>
      <c r="C387" s="768"/>
      <c r="D387" s="768"/>
      <c r="E387" s="867"/>
      <c r="F387" s="470"/>
    </row>
    <row r="388" spans="1:6" ht="12.75" thickBot="1">
      <c r="A388" s="384"/>
      <c r="B388" s="440" t="s">
        <v>141</v>
      </c>
      <c r="C388" s="379">
        <f>SUM(C382:C387)</f>
        <v>12000</v>
      </c>
      <c r="D388" s="1192">
        <f>SUM(D382:D387)</f>
        <v>9000</v>
      </c>
      <c r="E388" s="868">
        <f>SUM(D388/C388)</f>
        <v>0.75</v>
      </c>
      <c r="F388" s="456"/>
    </row>
    <row r="389" spans="1:6" ht="12">
      <c r="A389" s="385">
        <v>3312</v>
      </c>
      <c r="B389" s="213" t="s">
        <v>401</v>
      </c>
      <c r="C389" s="369"/>
      <c r="D389" s="369"/>
      <c r="E389" s="424"/>
      <c r="F389" s="452"/>
    </row>
    <row r="390" spans="1:6" ht="12">
      <c r="A390" s="372"/>
      <c r="B390" s="373" t="s">
        <v>119</v>
      </c>
      <c r="C390" s="300"/>
      <c r="D390" s="300"/>
      <c r="E390" s="424"/>
      <c r="F390" s="452"/>
    </row>
    <row r="391" spans="1:6" ht="12.75">
      <c r="A391" s="372"/>
      <c r="B391" s="183" t="s">
        <v>310</v>
      </c>
      <c r="C391" s="300"/>
      <c r="D391" s="300"/>
      <c r="E391" s="424"/>
      <c r="F391" s="492"/>
    </row>
    <row r="392" spans="1:6" ht="12">
      <c r="A392" s="372"/>
      <c r="B392" s="374" t="s">
        <v>295</v>
      </c>
      <c r="C392" s="300">
        <v>900</v>
      </c>
      <c r="D392" s="300">
        <v>900</v>
      </c>
      <c r="E392" s="866">
        <f>SUM(D392/C392)</f>
        <v>1</v>
      </c>
      <c r="F392" s="580"/>
    </row>
    <row r="393" spans="1:6" ht="12">
      <c r="A393" s="372"/>
      <c r="B393" s="301" t="s">
        <v>124</v>
      </c>
      <c r="C393" s="300">
        <v>19100</v>
      </c>
      <c r="D393" s="300">
        <v>19100</v>
      </c>
      <c r="E393" s="866">
        <f>SUM(D393/C393)</f>
        <v>1</v>
      </c>
      <c r="F393" s="452"/>
    </row>
    <row r="394" spans="1:6" ht="12">
      <c r="A394" s="372"/>
      <c r="B394" s="301" t="s">
        <v>304</v>
      </c>
      <c r="C394" s="766"/>
      <c r="D394" s="766"/>
      <c r="E394" s="424"/>
      <c r="F394" s="452"/>
    </row>
    <row r="395" spans="1:6" ht="12.75" thickBot="1">
      <c r="A395" s="372"/>
      <c r="B395" s="436" t="s">
        <v>92</v>
      </c>
      <c r="C395" s="768"/>
      <c r="D395" s="768"/>
      <c r="E395" s="867"/>
      <c r="F395" s="470"/>
    </row>
    <row r="396" spans="1:6" ht="12.75" thickBot="1">
      <c r="A396" s="384"/>
      <c r="B396" s="440" t="s">
        <v>141</v>
      </c>
      <c r="C396" s="379">
        <f>SUM(C390:C395)</f>
        <v>20000</v>
      </c>
      <c r="D396" s="379">
        <f>SUM(D390:D395)</f>
        <v>20000</v>
      </c>
      <c r="E396" s="868">
        <f>SUM(D396/C396)</f>
        <v>1</v>
      </c>
      <c r="F396" s="456"/>
    </row>
    <row r="397" spans="1:6" ht="12">
      <c r="A397" s="385">
        <v>3313</v>
      </c>
      <c r="B397" s="213" t="s">
        <v>10</v>
      </c>
      <c r="C397" s="369"/>
      <c r="D397" s="369"/>
      <c r="E397" s="424"/>
      <c r="F397" s="452"/>
    </row>
    <row r="398" spans="1:6" ht="12">
      <c r="A398" s="372"/>
      <c r="B398" s="373" t="s">
        <v>119</v>
      </c>
      <c r="C398" s="300"/>
      <c r="D398" s="300"/>
      <c r="E398" s="424"/>
      <c r="F398" s="452"/>
    </row>
    <row r="399" spans="1:6" ht="12.75">
      <c r="A399" s="372"/>
      <c r="B399" s="183" t="s">
        <v>310</v>
      </c>
      <c r="C399" s="300"/>
      <c r="D399" s="300"/>
      <c r="E399" s="424"/>
      <c r="F399" s="492"/>
    </row>
    <row r="400" spans="1:6" ht="12">
      <c r="A400" s="372"/>
      <c r="B400" s="374" t="s">
        <v>295</v>
      </c>
      <c r="C400" s="300">
        <v>230</v>
      </c>
      <c r="D400" s="300">
        <v>190</v>
      </c>
      <c r="E400" s="866">
        <f>SUM(D400/C400)</f>
        <v>0.8260869565217391</v>
      </c>
      <c r="F400" s="580"/>
    </row>
    <row r="401" spans="1:6" ht="12">
      <c r="A401" s="372"/>
      <c r="B401" s="301" t="s">
        <v>124</v>
      </c>
      <c r="C401" s="300">
        <v>9270</v>
      </c>
      <c r="D401" s="300">
        <v>6810</v>
      </c>
      <c r="E401" s="866">
        <f>SUM(D401/C401)</f>
        <v>0.7346278317152104</v>
      </c>
      <c r="F401" s="452"/>
    </row>
    <row r="402" spans="1:6" ht="12">
      <c r="A402" s="372"/>
      <c r="B402" s="301" t="s">
        <v>304</v>
      </c>
      <c r="C402" s="766"/>
      <c r="D402" s="766"/>
      <c r="E402" s="424"/>
      <c r="F402" s="452"/>
    </row>
    <row r="403" spans="1:6" ht="12.75" thickBot="1">
      <c r="A403" s="372"/>
      <c r="B403" s="436" t="s">
        <v>92</v>
      </c>
      <c r="C403" s="768"/>
      <c r="D403" s="768"/>
      <c r="E403" s="867"/>
      <c r="F403" s="470"/>
    </row>
    <row r="404" spans="1:6" ht="12.75" thickBot="1">
      <c r="A404" s="384"/>
      <c r="B404" s="440" t="s">
        <v>141</v>
      </c>
      <c r="C404" s="379">
        <f>SUM(C398:C403)</f>
        <v>9500</v>
      </c>
      <c r="D404" s="379">
        <f>SUM(D398:D403)</f>
        <v>7000</v>
      </c>
      <c r="E404" s="868">
        <f>SUM(D404/C404)</f>
        <v>0.7368421052631579</v>
      </c>
      <c r="F404" s="456"/>
    </row>
    <row r="405" spans="1:6" ht="12">
      <c r="A405" s="385">
        <v>3315</v>
      </c>
      <c r="B405" s="213" t="s">
        <v>11</v>
      </c>
      <c r="C405" s="369"/>
      <c r="D405" s="369"/>
      <c r="E405" s="424"/>
      <c r="F405" s="452"/>
    </row>
    <row r="406" spans="1:6" ht="12">
      <c r="A406" s="372"/>
      <c r="B406" s="373" t="s">
        <v>119</v>
      </c>
      <c r="C406" s="300"/>
      <c r="D406" s="300"/>
      <c r="E406" s="424"/>
      <c r="F406" s="452"/>
    </row>
    <row r="407" spans="1:6" ht="12">
      <c r="A407" s="372"/>
      <c r="B407" s="183" t="s">
        <v>310</v>
      </c>
      <c r="C407" s="300"/>
      <c r="D407" s="300"/>
      <c r="E407" s="424"/>
      <c r="F407" s="580"/>
    </row>
    <row r="408" spans="1:6" ht="12">
      <c r="A408" s="372"/>
      <c r="B408" s="374" t="s">
        <v>295</v>
      </c>
      <c r="C408" s="300"/>
      <c r="D408" s="300"/>
      <c r="E408" s="424"/>
      <c r="F408" s="580"/>
    </row>
    <row r="409" spans="1:6" ht="12">
      <c r="A409" s="372"/>
      <c r="B409" s="301" t="s">
        <v>124</v>
      </c>
      <c r="C409" s="300">
        <v>12000</v>
      </c>
      <c r="D409" s="300">
        <v>10000</v>
      </c>
      <c r="E409" s="866">
        <f>SUM(D409/C409)</f>
        <v>0.8333333333333334</v>
      </c>
      <c r="F409" s="452"/>
    </row>
    <row r="410" spans="1:6" ht="12">
      <c r="A410" s="372"/>
      <c r="B410" s="301" t="s">
        <v>304</v>
      </c>
      <c r="C410" s="766"/>
      <c r="D410" s="766"/>
      <c r="E410" s="424"/>
      <c r="F410" s="452"/>
    </row>
    <row r="411" spans="1:6" ht="12.75" thickBot="1">
      <c r="A411" s="372"/>
      <c r="B411" s="436" t="s">
        <v>92</v>
      </c>
      <c r="C411" s="768"/>
      <c r="D411" s="768"/>
      <c r="E411" s="867"/>
      <c r="F411" s="470"/>
    </row>
    <row r="412" spans="1:6" ht="12.75" thickBot="1">
      <c r="A412" s="384"/>
      <c r="B412" s="440" t="s">
        <v>141</v>
      </c>
      <c r="C412" s="379">
        <f>SUM(C406:C411)</f>
        <v>12000</v>
      </c>
      <c r="D412" s="379">
        <f>SUM(D406:D411)</f>
        <v>10000</v>
      </c>
      <c r="E412" s="868">
        <f>SUM(D412/C412)</f>
        <v>0.8333333333333334</v>
      </c>
      <c r="F412" s="456"/>
    </row>
    <row r="413" spans="1:6" ht="12">
      <c r="A413" s="385">
        <v>3316</v>
      </c>
      <c r="B413" s="213" t="s">
        <v>143</v>
      </c>
      <c r="C413" s="369"/>
      <c r="D413" s="369"/>
      <c r="E413" s="424"/>
      <c r="F413" s="452"/>
    </row>
    <row r="414" spans="1:6" ht="12">
      <c r="A414" s="372"/>
      <c r="B414" s="373" t="s">
        <v>119</v>
      </c>
      <c r="C414" s="300"/>
      <c r="D414" s="300"/>
      <c r="E414" s="424"/>
      <c r="F414" s="452"/>
    </row>
    <row r="415" spans="1:6" ht="12.75">
      <c r="A415" s="372"/>
      <c r="B415" s="183" t="s">
        <v>310</v>
      </c>
      <c r="C415" s="300"/>
      <c r="D415" s="300"/>
      <c r="E415" s="424"/>
      <c r="F415" s="492"/>
    </row>
    <row r="416" spans="1:6" ht="12">
      <c r="A416" s="372"/>
      <c r="B416" s="374" t="s">
        <v>295</v>
      </c>
      <c r="C416" s="300"/>
      <c r="D416" s="300"/>
      <c r="E416" s="424"/>
      <c r="F416" s="580"/>
    </row>
    <row r="417" spans="1:6" ht="12">
      <c r="A417" s="372"/>
      <c r="B417" s="301" t="s">
        <v>124</v>
      </c>
      <c r="C417" s="300">
        <v>6000</v>
      </c>
      <c r="D417" s="300">
        <v>5000</v>
      </c>
      <c r="E417" s="866">
        <f>SUM(D417/C417)</f>
        <v>0.8333333333333334</v>
      </c>
      <c r="F417" s="452"/>
    </row>
    <row r="418" spans="1:6" ht="12">
      <c r="A418" s="372"/>
      <c r="B418" s="301" t="s">
        <v>304</v>
      </c>
      <c r="C418" s="766"/>
      <c r="D418" s="766"/>
      <c r="E418" s="424"/>
      <c r="F418" s="452"/>
    </row>
    <row r="419" spans="1:6" ht="12.75" thickBot="1">
      <c r="A419" s="372"/>
      <c r="B419" s="436" t="s">
        <v>92</v>
      </c>
      <c r="C419" s="768"/>
      <c r="D419" s="768"/>
      <c r="E419" s="867"/>
      <c r="F419" s="470"/>
    </row>
    <row r="420" spans="1:6" ht="12.75" thickBot="1">
      <c r="A420" s="384"/>
      <c r="B420" s="440" t="s">
        <v>141</v>
      </c>
      <c r="C420" s="379">
        <f>SUM(C414:C419)</f>
        <v>6000</v>
      </c>
      <c r="D420" s="379">
        <f>SUM(D414:D419)</f>
        <v>5000</v>
      </c>
      <c r="E420" s="868">
        <f>SUM(D420/C420)</f>
        <v>0.8333333333333334</v>
      </c>
      <c r="F420" s="456"/>
    </row>
    <row r="421" spans="1:6" ht="12">
      <c r="A421" s="385">
        <v>3317</v>
      </c>
      <c r="B421" s="213" t="s">
        <v>402</v>
      </c>
      <c r="C421" s="369"/>
      <c r="D421" s="369"/>
      <c r="E421" s="424"/>
      <c r="F421" s="452"/>
    </row>
    <row r="422" spans="1:6" ht="12">
      <c r="A422" s="372"/>
      <c r="B422" s="373" t="s">
        <v>119</v>
      </c>
      <c r="C422" s="300"/>
      <c r="D422" s="300"/>
      <c r="E422" s="424"/>
      <c r="F422" s="452"/>
    </row>
    <row r="423" spans="1:6" ht="12">
      <c r="A423" s="372"/>
      <c r="B423" s="183" t="s">
        <v>310</v>
      </c>
      <c r="C423" s="300"/>
      <c r="D423" s="300"/>
      <c r="E423" s="424"/>
      <c r="F423" s="580"/>
    </row>
    <row r="424" spans="1:6" ht="12">
      <c r="A424" s="372"/>
      <c r="B424" s="374" t="s">
        <v>295</v>
      </c>
      <c r="C424" s="300">
        <v>2200</v>
      </c>
      <c r="D424" s="300">
        <v>2200</v>
      </c>
      <c r="E424" s="866">
        <f>SUM(D424/C424)</f>
        <v>1</v>
      </c>
      <c r="F424" s="580"/>
    </row>
    <row r="425" spans="1:6" ht="12">
      <c r="A425" s="372"/>
      <c r="B425" s="301" t="s">
        <v>124</v>
      </c>
      <c r="C425" s="300">
        <v>87800</v>
      </c>
      <c r="D425" s="300">
        <v>87800</v>
      </c>
      <c r="E425" s="866">
        <f>SUM(D425/C425)</f>
        <v>1</v>
      </c>
      <c r="F425" s="452"/>
    </row>
    <row r="426" spans="1:6" ht="12">
      <c r="A426" s="372"/>
      <c r="B426" s="301" t="s">
        <v>304</v>
      </c>
      <c r="C426" s="766"/>
      <c r="D426" s="766"/>
      <c r="E426" s="424"/>
      <c r="F426" s="452"/>
    </row>
    <row r="427" spans="1:6" ht="12.75" thickBot="1">
      <c r="A427" s="372"/>
      <c r="B427" s="436" t="s">
        <v>92</v>
      </c>
      <c r="C427" s="768"/>
      <c r="D427" s="768"/>
      <c r="E427" s="867"/>
      <c r="F427" s="470"/>
    </row>
    <row r="428" spans="1:6" ht="12.75" thickBot="1">
      <c r="A428" s="384"/>
      <c r="B428" s="440" t="s">
        <v>141</v>
      </c>
      <c r="C428" s="379">
        <f>SUM(C422:C427)</f>
        <v>90000</v>
      </c>
      <c r="D428" s="379">
        <f>SUM(D422:D427)</f>
        <v>90000</v>
      </c>
      <c r="E428" s="868">
        <f>SUM(D428/C428)</f>
        <v>1</v>
      </c>
      <c r="F428" s="456"/>
    </row>
    <row r="429" spans="1:6" ht="12.75" customHeight="1">
      <c r="A429" s="75">
        <v>3319</v>
      </c>
      <c r="B429" s="463" t="s">
        <v>17</v>
      </c>
      <c r="C429" s="369"/>
      <c r="D429" s="369"/>
      <c r="E429" s="424"/>
      <c r="F429" s="452"/>
    </row>
    <row r="430" spans="1:6" ht="12" customHeight="1">
      <c r="A430" s="372"/>
      <c r="B430" s="373" t="s">
        <v>119</v>
      </c>
      <c r="C430" s="300"/>
      <c r="D430" s="300"/>
      <c r="E430" s="424"/>
      <c r="F430" s="452"/>
    </row>
    <row r="431" spans="1:6" ht="12" customHeight="1">
      <c r="A431" s="372"/>
      <c r="B431" s="183" t="s">
        <v>310</v>
      </c>
      <c r="C431" s="300"/>
      <c r="D431" s="300"/>
      <c r="E431" s="424"/>
      <c r="F431" s="452"/>
    </row>
    <row r="432" spans="1:6" ht="12" customHeight="1">
      <c r="A432" s="372"/>
      <c r="B432" s="374" t="s">
        <v>295</v>
      </c>
      <c r="C432" s="300">
        <v>800</v>
      </c>
      <c r="D432" s="300">
        <v>800</v>
      </c>
      <c r="E432" s="866">
        <f>SUM(D432/C432)</f>
        <v>1</v>
      </c>
      <c r="F432" s="580"/>
    </row>
    <row r="433" spans="1:6" ht="12" customHeight="1">
      <c r="A433" s="372"/>
      <c r="B433" s="301" t="s">
        <v>124</v>
      </c>
      <c r="C433" s="300"/>
      <c r="D433" s="300"/>
      <c r="E433" s="424"/>
      <c r="F433" s="584"/>
    </row>
    <row r="434" spans="1:6" ht="12" customHeight="1">
      <c r="A434" s="372"/>
      <c r="B434" s="301" t="s">
        <v>304</v>
      </c>
      <c r="C434" s="766"/>
      <c r="D434" s="766"/>
      <c r="E434" s="424"/>
      <c r="F434" s="579"/>
    </row>
    <row r="435" spans="1:6" ht="12" customHeight="1">
      <c r="A435" s="372"/>
      <c r="B435" s="301" t="s">
        <v>124</v>
      </c>
      <c r="C435" s="300"/>
      <c r="D435" s="300"/>
      <c r="E435" s="424"/>
      <c r="F435" s="580"/>
    </row>
    <row r="436" spans="1:6" ht="12" customHeight="1" thickBot="1">
      <c r="A436" s="372"/>
      <c r="B436" s="436" t="s">
        <v>92</v>
      </c>
      <c r="C436" s="768"/>
      <c r="D436" s="768"/>
      <c r="E436" s="867"/>
      <c r="F436" s="470"/>
    </row>
    <row r="437" spans="1:6" ht="12" customHeight="1" thickBot="1">
      <c r="A437" s="384"/>
      <c r="B437" s="440" t="s">
        <v>141</v>
      </c>
      <c r="C437" s="379">
        <f>SUM(C430:C436)</f>
        <v>800</v>
      </c>
      <c r="D437" s="1192">
        <f>SUM(D430:D436)</f>
        <v>800</v>
      </c>
      <c r="E437" s="868">
        <f>SUM(D437/C437)</f>
        <v>1</v>
      </c>
      <c r="F437" s="456"/>
    </row>
    <row r="438" spans="1:6" ht="12" customHeight="1">
      <c r="A438" s="75">
        <v>3320</v>
      </c>
      <c r="B438" s="213" t="s">
        <v>8</v>
      </c>
      <c r="C438" s="369"/>
      <c r="D438" s="369"/>
      <c r="E438" s="424"/>
      <c r="F438" s="452"/>
    </row>
    <row r="439" spans="1:6" ht="12" customHeight="1">
      <c r="A439" s="372"/>
      <c r="B439" s="373" t="s">
        <v>119</v>
      </c>
      <c r="C439" s="300"/>
      <c r="D439" s="300"/>
      <c r="E439" s="424"/>
      <c r="F439" s="452"/>
    </row>
    <row r="440" spans="1:6" ht="12" customHeight="1">
      <c r="A440" s="372"/>
      <c r="B440" s="183" t="s">
        <v>310</v>
      </c>
      <c r="C440" s="300"/>
      <c r="D440" s="300"/>
      <c r="E440" s="424"/>
      <c r="F440" s="452"/>
    </row>
    <row r="441" spans="1:6" ht="12" customHeight="1">
      <c r="A441" s="372"/>
      <c r="B441" s="374" t="s">
        <v>295</v>
      </c>
      <c r="C441" s="300"/>
      <c r="D441" s="300"/>
      <c r="E441" s="424"/>
      <c r="F441" s="580"/>
    </row>
    <row r="442" spans="1:6" ht="12" customHeight="1">
      <c r="A442" s="372"/>
      <c r="B442" s="301" t="s">
        <v>124</v>
      </c>
      <c r="C442" s="300">
        <v>1000</v>
      </c>
      <c r="D442" s="300">
        <v>1000</v>
      </c>
      <c r="E442" s="866">
        <f>SUM(D442/C442)</f>
        <v>1</v>
      </c>
      <c r="F442" s="585"/>
    </row>
    <row r="443" spans="1:6" ht="12" customHeight="1">
      <c r="A443" s="372"/>
      <c r="B443" s="301" t="s">
        <v>304</v>
      </c>
      <c r="C443" s="766"/>
      <c r="D443" s="766"/>
      <c r="E443" s="424"/>
      <c r="F443" s="579"/>
    </row>
    <row r="444" spans="1:6" ht="12" customHeight="1">
      <c r="A444" s="372"/>
      <c r="B444" s="301" t="s">
        <v>124</v>
      </c>
      <c r="C444" s="300"/>
      <c r="D444" s="300"/>
      <c r="E444" s="424"/>
      <c r="F444" s="492"/>
    </row>
    <row r="445" spans="1:6" ht="12" customHeight="1" thickBot="1">
      <c r="A445" s="372"/>
      <c r="B445" s="436" t="s">
        <v>92</v>
      </c>
      <c r="C445" s="768"/>
      <c r="D445" s="768"/>
      <c r="E445" s="867"/>
      <c r="F445" s="470"/>
    </row>
    <row r="446" spans="1:6" ht="12" customHeight="1" thickBot="1">
      <c r="A446" s="384"/>
      <c r="B446" s="440" t="s">
        <v>141</v>
      </c>
      <c r="C446" s="771">
        <f>SUM(C439:C445)</f>
        <v>1000</v>
      </c>
      <c r="D446" s="1195">
        <f>SUM(D439:D445)</f>
        <v>1000</v>
      </c>
      <c r="E446" s="868">
        <f>SUM(D446/C446)</f>
        <v>1</v>
      </c>
      <c r="F446" s="456"/>
    </row>
    <row r="447" spans="1:6" ht="12" customHeight="1">
      <c r="A447" s="75">
        <v>3322</v>
      </c>
      <c r="B447" s="213" t="s">
        <v>416</v>
      </c>
      <c r="C447" s="369"/>
      <c r="D447" s="369"/>
      <c r="E447" s="424"/>
      <c r="F447" s="452"/>
    </row>
    <row r="448" spans="1:6" ht="12" customHeight="1">
      <c r="A448" s="372"/>
      <c r="B448" s="373" t="s">
        <v>119</v>
      </c>
      <c r="C448" s="300"/>
      <c r="D448" s="300"/>
      <c r="E448" s="424"/>
      <c r="F448" s="452"/>
    </row>
    <row r="449" spans="1:6" ht="12" customHeight="1">
      <c r="A449" s="372"/>
      <c r="B449" s="183" t="s">
        <v>310</v>
      </c>
      <c r="C449" s="300"/>
      <c r="D449" s="300"/>
      <c r="E449" s="424"/>
      <c r="F449" s="580"/>
    </row>
    <row r="450" spans="1:6" ht="12" customHeight="1">
      <c r="A450" s="372"/>
      <c r="B450" s="374" t="s">
        <v>295</v>
      </c>
      <c r="C450" s="300">
        <v>300</v>
      </c>
      <c r="D450" s="300">
        <v>300</v>
      </c>
      <c r="E450" s="866">
        <f>SUM(D450/C450)</f>
        <v>1</v>
      </c>
      <c r="F450" s="871"/>
    </row>
    <row r="451" spans="1:6" ht="12" customHeight="1">
      <c r="A451" s="372"/>
      <c r="B451" s="301" t="s">
        <v>124</v>
      </c>
      <c r="C451" s="300">
        <v>9200</v>
      </c>
      <c r="D451" s="300">
        <v>9200</v>
      </c>
      <c r="E451" s="866">
        <f>SUM(D451/C451)</f>
        <v>1</v>
      </c>
      <c r="F451" s="871"/>
    </row>
    <row r="452" spans="1:6" ht="12" customHeight="1">
      <c r="A452" s="372"/>
      <c r="B452" s="301" t="s">
        <v>304</v>
      </c>
      <c r="C452" s="766"/>
      <c r="D452" s="766"/>
      <c r="E452" s="424"/>
      <c r="F452" s="492"/>
    </row>
    <row r="453" spans="1:6" ht="12" customHeight="1" thickBot="1">
      <c r="A453" s="372"/>
      <c r="B453" s="436" t="s">
        <v>92</v>
      </c>
      <c r="C453" s="768"/>
      <c r="D453" s="768"/>
      <c r="E453" s="867"/>
      <c r="F453" s="499"/>
    </row>
    <row r="454" spans="1:6" ht="12" customHeight="1" thickBot="1">
      <c r="A454" s="384"/>
      <c r="B454" s="440" t="s">
        <v>141</v>
      </c>
      <c r="C454" s="771">
        <f>SUM(C448:C453)</f>
        <v>9500</v>
      </c>
      <c r="D454" s="771">
        <f>SUM(D448:D453)</f>
        <v>9500</v>
      </c>
      <c r="E454" s="868">
        <f>SUM(D454/C454)</f>
        <v>1</v>
      </c>
      <c r="F454" s="456"/>
    </row>
    <row r="455" spans="1:6" ht="12" customHeight="1">
      <c r="A455" s="75">
        <v>3323</v>
      </c>
      <c r="B455" s="213" t="s">
        <v>374</v>
      </c>
      <c r="C455" s="369"/>
      <c r="D455" s="369"/>
      <c r="E455" s="424"/>
      <c r="F455" s="452"/>
    </row>
    <row r="456" spans="1:6" ht="12" customHeight="1">
      <c r="A456" s="372"/>
      <c r="B456" s="373" t="s">
        <v>119</v>
      </c>
      <c r="C456" s="300"/>
      <c r="D456" s="300"/>
      <c r="E456" s="424"/>
      <c r="F456" s="452"/>
    </row>
    <row r="457" spans="1:6" ht="12" customHeight="1">
      <c r="A457" s="372"/>
      <c r="B457" s="183" t="s">
        <v>310</v>
      </c>
      <c r="C457" s="300"/>
      <c r="D457" s="300"/>
      <c r="E457" s="424"/>
      <c r="F457" s="492"/>
    </row>
    <row r="458" spans="1:6" ht="12" customHeight="1">
      <c r="A458" s="372"/>
      <c r="B458" s="374" t="s">
        <v>295</v>
      </c>
      <c r="C458" s="300">
        <v>50</v>
      </c>
      <c r="D458" s="300">
        <v>50</v>
      </c>
      <c r="E458" s="866">
        <f>SUM(D458/C458)</f>
        <v>1</v>
      </c>
      <c r="F458" s="580"/>
    </row>
    <row r="459" spans="1:6" ht="12" customHeight="1">
      <c r="A459" s="372"/>
      <c r="B459" s="301" t="s">
        <v>124</v>
      </c>
      <c r="C459" s="300">
        <v>7450</v>
      </c>
      <c r="D459" s="300">
        <v>7450</v>
      </c>
      <c r="E459" s="866">
        <f>SUM(D459/C459)</f>
        <v>1</v>
      </c>
      <c r="F459" s="498"/>
    </row>
    <row r="460" spans="1:6" ht="12" customHeight="1">
      <c r="A460" s="372"/>
      <c r="B460" s="301" t="s">
        <v>304</v>
      </c>
      <c r="C460" s="766"/>
      <c r="D460" s="766"/>
      <c r="E460" s="424"/>
      <c r="F460" s="492"/>
    </row>
    <row r="461" spans="1:6" ht="12" customHeight="1" thickBot="1">
      <c r="A461" s="372"/>
      <c r="B461" s="436" t="s">
        <v>92</v>
      </c>
      <c r="C461" s="768"/>
      <c r="D461" s="768"/>
      <c r="E461" s="867"/>
      <c r="F461" s="499"/>
    </row>
    <row r="462" spans="1:6" ht="12" customHeight="1" thickBot="1">
      <c r="A462" s="384"/>
      <c r="B462" s="440" t="s">
        <v>141</v>
      </c>
      <c r="C462" s="379">
        <f>SUM(C456:C461)</f>
        <v>7500</v>
      </c>
      <c r="D462" s="1192">
        <f>SUM(D456:D461)</f>
        <v>7500</v>
      </c>
      <c r="E462" s="868">
        <f>SUM(D462/C462)</f>
        <v>1</v>
      </c>
      <c r="F462" s="456"/>
    </row>
    <row r="463" spans="1:6" ht="12" customHeight="1">
      <c r="A463" s="75">
        <v>3324</v>
      </c>
      <c r="B463" s="213" t="s">
        <v>473</v>
      </c>
      <c r="C463" s="369"/>
      <c r="D463" s="369"/>
      <c r="E463" s="424"/>
      <c r="F463" s="452"/>
    </row>
    <row r="464" spans="1:6" ht="12" customHeight="1">
      <c r="A464" s="372"/>
      <c r="B464" s="373" t="s">
        <v>119</v>
      </c>
      <c r="C464" s="300"/>
      <c r="D464" s="300"/>
      <c r="E464" s="424"/>
      <c r="F464" s="452"/>
    </row>
    <row r="465" spans="1:6" ht="12" customHeight="1">
      <c r="A465" s="372"/>
      <c r="B465" s="183" t="s">
        <v>310</v>
      </c>
      <c r="C465" s="300"/>
      <c r="D465" s="300"/>
      <c r="E465" s="424"/>
      <c r="F465" s="492"/>
    </row>
    <row r="466" spans="1:6" ht="12" customHeight="1">
      <c r="A466" s="372"/>
      <c r="B466" s="374" t="s">
        <v>295</v>
      </c>
      <c r="C466" s="300">
        <v>2000</v>
      </c>
      <c r="D466" s="300">
        <v>2000</v>
      </c>
      <c r="E466" s="866">
        <f>SUM(D466/C466)</f>
        <v>1</v>
      </c>
      <c r="F466" s="580"/>
    </row>
    <row r="467" spans="1:6" ht="12" customHeight="1">
      <c r="A467" s="372"/>
      <c r="B467" s="301" t="s">
        <v>124</v>
      </c>
      <c r="C467" s="300"/>
      <c r="D467" s="300"/>
      <c r="E467" s="424"/>
      <c r="F467" s="498"/>
    </row>
    <row r="468" spans="1:6" ht="12" customHeight="1">
      <c r="A468" s="372"/>
      <c r="B468" s="301" t="s">
        <v>304</v>
      </c>
      <c r="C468" s="766"/>
      <c r="D468" s="766"/>
      <c r="E468" s="424"/>
      <c r="F468" s="492"/>
    </row>
    <row r="469" spans="1:6" ht="12" customHeight="1" thickBot="1">
      <c r="A469" s="372"/>
      <c r="B469" s="436" t="s">
        <v>92</v>
      </c>
      <c r="C469" s="768"/>
      <c r="D469" s="768"/>
      <c r="E469" s="867"/>
      <c r="F469" s="499"/>
    </row>
    <row r="470" spans="1:6" ht="12" customHeight="1" thickBot="1">
      <c r="A470" s="384"/>
      <c r="B470" s="440" t="s">
        <v>141</v>
      </c>
      <c r="C470" s="379">
        <f>SUM(C464:C469)</f>
        <v>2000</v>
      </c>
      <c r="D470" s="379">
        <f>SUM(D464:D469)</f>
        <v>2000</v>
      </c>
      <c r="E470" s="868">
        <f>SUM(D470/C470)</f>
        <v>1</v>
      </c>
      <c r="F470" s="456"/>
    </row>
    <row r="471" spans="1:6" ht="12" customHeight="1">
      <c r="A471" s="500">
        <v>3340</v>
      </c>
      <c r="B471" s="464" t="s">
        <v>509</v>
      </c>
      <c r="C471" s="369"/>
      <c r="D471" s="369"/>
      <c r="E471" s="424"/>
      <c r="F471" s="452"/>
    </row>
    <row r="472" spans="1:6" ht="12" customHeight="1">
      <c r="A472" s="75"/>
      <c r="B472" s="373" t="s">
        <v>119</v>
      </c>
      <c r="C472" s="369"/>
      <c r="D472" s="369"/>
      <c r="E472" s="424"/>
      <c r="F472" s="452"/>
    </row>
    <row r="473" spans="1:6" ht="12" customHeight="1">
      <c r="A473" s="75"/>
      <c r="B473" s="183" t="s">
        <v>310</v>
      </c>
      <c r="C473" s="369"/>
      <c r="D473" s="369"/>
      <c r="E473" s="424"/>
      <c r="F473" s="580"/>
    </row>
    <row r="474" spans="1:6" ht="12" customHeight="1">
      <c r="A474" s="361"/>
      <c r="B474" s="374" t="s">
        <v>295</v>
      </c>
      <c r="C474" s="766">
        <v>7000</v>
      </c>
      <c r="D474" s="766">
        <v>7000</v>
      </c>
      <c r="E474" s="866">
        <f>SUM(D474/C474)</f>
        <v>1</v>
      </c>
      <c r="F474" s="635"/>
    </row>
    <row r="475" spans="1:6" ht="12" customHeight="1">
      <c r="A475" s="361"/>
      <c r="B475" s="301" t="s">
        <v>124</v>
      </c>
      <c r="C475" s="766"/>
      <c r="D475" s="766"/>
      <c r="E475" s="424"/>
      <c r="F475" s="497"/>
    </row>
    <row r="476" spans="1:6" ht="12" customHeight="1">
      <c r="A476" s="75"/>
      <c r="B476" s="301" t="s">
        <v>304</v>
      </c>
      <c r="C476" s="766"/>
      <c r="D476" s="766"/>
      <c r="E476" s="424"/>
      <c r="F476" s="452"/>
    </row>
    <row r="477" spans="1:6" ht="12" customHeight="1" thickBot="1">
      <c r="A477" s="75"/>
      <c r="B477" s="436" t="s">
        <v>92</v>
      </c>
      <c r="C477" s="767"/>
      <c r="D477" s="767"/>
      <c r="E477" s="867"/>
      <c r="F477" s="470"/>
    </row>
    <row r="478" spans="1:6" ht="12" customHeight="1" thickBot="1">
      <c r="A478" s="363"/>
      <c r="B478" s="440" t="s">
        <v>141</v>
      </c>
      <c r="C478" s="379">
        <f>SUM(C472:C477)</f>
        <v>7000</v>
      </c>
      <c r="D478" s="1192">
        <f>SUM(D472:D477)</f>
        <v>7000</v>
      </c>
      <c r="E478" s="868">
        <f>SUM(D478/C478)</f>
        <v>1</v>
      </c>
      <c r="F478" s="456"/>
    </row>
    <row r="479" spans="1:6" ht="12" customHeight="1">
      <c r="A479" s="500">
        <v>3341</v>
      </c>
      <c r="B479" s="464" t="s">
        <v>405</v>
      </c>
      <c r="C479" s="369"/>
      <c r="D479" s="369"/>
      <c r="E479" s="424"/>
      <c r="F479" s="452"/>
    </row>
    <row r="480" spans="1:6" ht="12" customHeight="1">
      <c r="A480" s="75"/>
      <c r="B480" s="373" t="s">
        <v>119</v>
      </c>
      <c r="C480" s="369"/>
      <c r="D480" s="369"/>
      <c r="E480" s="424"/>
      <c r="F480" s="452"/>
    </row>
    <row r="481" spans="1:6" ht="12" customHeight="1">
      <c r="A481" s="75"/>
      <c r="B481" s="183" t="s">
        <v>310</v>
      </c>
      <c r="C481" s="369"/>
      <c r="D481" s="369"/>
      <c r="E481" s="424"/>
      <c r="F481" s="580"/>
    </row>
    <row r="482" spans="1:6" ht="12" customHeight="1">
      <c r="A482" s="361"/>
      <c r="B482" s="374" t="s">
        <v>295</v>
      </c>
      <c r="C482" s="766">
        <v>1736</v>
      </c>
      <c r="D482" s="766">
        <v>1785</v>
      </c>
      <c r="E482" s="866">
        <f>SUM(D482/C482)</f>
        <v>1.028225806451613</v>
      </c>
      <c r="F482" s="584"/>
    </row>
    <row r="483" spans="1:6" ht="12" customHeight="1">
      <c r="A483" s="361"/>
      <c r="B483" s="301" t="s">
        <v>124</v>
      </c>
      <c r="C483" s="766"/>
      <c r="D483" s="766"/>
      <c r="E483" s="424"/>
      <c r="F483" s="497"/>
    </row>
    <row r="484" spans="1:6" ht="12" customHeight="1">
      <c r="A484" s="75"/>
      <c r="B484" s="301" t="s">
        <v>304</v>
      </c>
      <c r="C484" s="369"/>
      <c r="D484" s="369"/>
      <c r="E484" s="424"/>
      <c r="F484" s="452"/>
    </row>
    <row r="485" spans="1:6" ht="12" customHeight="1" thickBot="1">
      <c r="A485" s="75"/>
      <c r="B485" s="436" t="s">
        <v>92</v>
      </c>
      <c r="C485" s="767"/>
      <c r="D485" s="767"/>
      <c r="E485" s="867"/>
      <c r="F485" s="470"/>
    </row>
    <row r="486" spans="1:6" ht="12" customHeight="1" thickBot="1">
      <c r="A486" s="363"/>
      <c r="B486" s="440" t="s">
        <v>141</v>
      </c>
      <c r="C486" s="379">
        <f>SUM(C480:C485)</f>
        <v>1736</v>
      </c>
      <c r="D486" s="1192">
        <f>SUM(D480:D485)</f>
        <v>1785</v>
      </c>
      <c r="E486" s="868">
        <f>SUM(D486/C486)</f>
        <v>1.028225806451613</v>
      </c>
      <c r="F486" s="456"/>
    </row>
    <row r="487" spans="1:6" ht="12" customHeight="1">
      <c r="A487" s="500">
        <v>3342</v>
      </c>
      <c r="B487" s="464" t="s">
        <v>494</v>
      </c>
      <c r="C487" s="369"/>
      <c r="D487" s="369"/>
      <c r="E487" s="424"/>
      <c r="F487" s="452"/>
    </row>
    <row r="488" spans="1:6" ht="12" customHeight="1">
      <c r="A488" s="75"/>
      <c r="B488" s="373" t="s">
        <v>119</v>
      </c>
      <c r="C488" s="369"/>
      <c r="D488" s="369"/>
      <c r="E488" s="424"/>
      <c r="F488" s="452"/>
    </row>
    <row r="489" spans="1:6" ht="12" customHeight="1">
      <c r="A489" s="75"/>
      <c r="B489" s="183" t="s">
        <v>310</v>
      </c>
      <c r="C489" s="369"/>
      <c r="D489" s="369"/>
      <c r="E489" s="424"/>
      <c r="F489" s="452"/>
    </row>
    <row r="490" spans="1:6" ht="12" customHeight="1">
      <c r="A490" s="361"/>
      <c r="B490" s="374" t="s">
        <v>295</v>
      </c>
      <c r="C490" s="766">
        <v>880</v>
      </c>
      <c r="D490" s="766">
        <v>880</v>
      </c>
      <c r="E490" s="866">
        <f>SUM(D490/C490)</f>
        <v>1</v>
      </c>
      <c r="F490" s="580"/>
    </row>
    <row r="491" spans="1:6" ht="12" customHeight="1">
      <c r="A491" s="361"/>
      <c r="B491" s="301" t="s">
        <v>124</v>
      </c>
      <c r="C491" s="766"/>
      <c r="D491" s="766"/>
      <c r="E491" s="424"/>
      <c r="F491" s="497"/>
    </row>
    <row r="492" spans="1:6" ht="12" customHeight="1">
      <c r="A492" s="75"/>
      <c r="B492" s="301" t="s">
        <v>304</v>
      </c>
      <c r="C492" s="369"/>
      <c r="D492" s="369"/>
      <c r="E492" s="424"/>
      <c r="F492" s="452"/>
    </row>
    <row r="493" spans="1:6" ht="12" customHeight="1">
      <c r="A493" s="75"/>
      <c r="B493" s="301" t="s">
        <v>124</v>
      </c>
      <c r="C493" s="369"/>
      <c r="D493" s="369"/>
      <c r="E493" s="424"/>
      <c r="F493" s="453"/>
    </row>
    <row r="494" spans="1:6" ht="12" customHeight="1" thickBot="1">
      <c r="A494" s="75"/>
      <c r="B494" s="436" t="s">
        <v>92</v>
      </c>
      <c r="C494" s="767"/>
      <c r="D494" s="767"/>
      <c r="E494" s="867"/>
      <c r="F494" s="470"/>
    </row>
    <row r="495" spans="1:6" ht="12" customHeight="1" thickBot="1">
      <c r="A495" s="363"/>
      <c r="B495" s="440" t="s">
        <v>141</v>
      </c>
      <c r="C495" s="379">
        <f>SUM(C488:C494)</f>
        <v>880</v>
      </c>
      <c r="D495" s="1192">
        <f>SUM(D488:D494)</f>
        <v>880</v>
      </c>
      <c r="E495" s="868">
        <f>SUM(D495/C495)</f>
        <v>1</v>
      </c>
      <c r="F495" s="456"/>
    </row>
    <row r="496" spans="1:6" ht="12" customHeight="1">
      <c r="A496" s="500">
        <v>3343</v>
      </c>
      <c r="B496" s="464" t="s">
        <v>161</v>
      </c>
      <c r="C496" s="369"/>
      <c r="D496" s="369"/>
      <c r="E496" s="424"/>
      <c r="F496" s="452"/>
    </row>
    <row r="497" spans="1:6" ht="12" customHeight="1">
      <c r="A497" s="75"/>
      <c r="B497" s="373" t="s">
        <v>119</v>
      </c>
      <c r="C497" s="369"/>
      <c r="D497" s="369"/>
      <c r="E497" s="424"/>
      <c r="F497" s="452"/>
    </row>
    <row r="498" spans="1:6" ht="12" customHeight="1">
      <c r="A498" s="75"/>
      <c r="B498" s="183" t="s">
        <v>310</v>
      </c>
      <c r="C498" s="369"/>
      <c r="D498" s="369"/>
      <c r="E498" s="424"/>
      <c r="F498" s="580"/>
    </row>
    <row r="499" spans="1:6" ht="12" customHeight="1">
      <c r="A499" s="361"/>
      <c r="B499" s="374" t="s">
        <v>295</v>
      </c>
      <c r="C499" s="766">
        <v>1000</v>
      </c>
      <c r="D499" s="766">
        <v>250</v>
      </c>
      <c r="E499" s="866">
        <f>SUM(D499/C499)</f>
        <v>0.25</v>
      </c>
      <c r="F499" s="584"/>
    </row>
    <row r="500" spans="1:6" ht="12" customHeight="1">
      <c r="A500" s="361"/>
      <c r="B500" s="301" t="s">
        <v>124</v>
      </c>
      <c r="C500" s="766"/>
      <c r="D500" s="766"/>
      <c r="E500" s="424"/>
      <c r="F500" s="585"/>
    </row>
    <row r="501" spans="1:6" ht="12.75" customHeight="1">
      <c r="A501" s="75"/>
      <c r="B501" s="301" t="s">
        <v>304</v>
      </c>
      <c r="C501" s="369"/>
      <c r="D501" s="369"/>
      <c r="E501" s="424"/>
      <c r="F501" s="579"/>
    </row>
    <row r="502" spans="1:6" ht="12" customHeight="1" thickBot="1">
      <c r="A502" s="75"/>
      <c r="B502" s="436" t="s">
        <v>92</v>
      </c>
      <c r="C502" s="767"/>
      <c r="D502" s="767"/>
      <c r="E502" s="867"/>
      <c r="F502" s="470"/>
    </row>
    <row r="503" spans="1:6" ht="12" customHeight="1" thickBot="1">
      <c r="A503" s="363"/>
      <c r="B503" s="440" t="s">
        <v>141</v>
      </c>
      <c r="C503" s="379">
        <f>SUM(C497:C502)</f>
        <v>1000</v>
      </c>
      <c r="D503" s="1192">
        <f>SUM(D497:D502)</f>
        <v>250</v>
      </c>
      <c r="E503" s="868">
        <f>SUM(D503/C503)</f>
        <v>0.25</v>
      </c>
      <c r="F503" s="456"/>
    </row>
    <row r="504" spans="1:6" ht="12" customHeight="1">
      <c r="A504" s="75">
        <v>3344</v>
      </c>
      <c r="B504" s="371" t="s">
        <v>284</v>
      </c>
      <c r="C504" s="369"/>
      <c r="D504" s="369"/>
      <c r="E504" s="424"/>
      <c r="F504" s="452"/>
    </row>
    <row r="505" spans="1:6" ht="12" customHeight="1">
      <c r="A505" s="75"/>
      <c r="B505" s="74" t="s">
        <v>119</v>
      </c>
      <c r="C505" s="369"/>
      <c r="D505" s="369"/>
      <c r="E505" s="424"/>
      <c r="F505" s="452"/>
    </row>
    <row r="506" spans="1:6" ht="12" customHeight="1">
      <c r="A506" s="75"/>
      <c r="B506" s="183" t="s">
        <v>310</v>
      </c>
      <c r="C506" s="369"/>
      <c r="D506" s="369"/>
      <c r="E506" s="424"/>
      <c r="F506" s="580"/>
    </row>
    <row r="507" spans="1:6" ht="12" customHeight="1">
      <c r="A507" s="75"/>
      <c r="B507" s="74" t="s">
        <v>295</v>
      </c>
      <c r="C507" s="766">
        <v>1027</v>
      </c>
      <c r="D507" s="766">
        <v>1027</v>
      </c>
      <c r="E507" s="866">
        <f>SUM(D507/C507)</f>
        <v>1</v>
      </c>
      <c r="F507" s="584"/>
    </row>
    <row r="508" spans="1:6" ht="12" customHeight="1">
      <c r="A508" s="75"/>
      <c r="B508" s="183" t="s">
        <v>124</v>
      </c>
      <c r="C508" s="766"/>
      <c r="D508" s="766"/>
      <c r="E508" s="424"/>
      <c r="F508" s="497"/>
    </row>
    <row r="509" spans="1:6" ht="12" customHeight="1">
      <c r="A509" s="75"/>
      <c r="B509" s="301" t="s">
        <v>304</v>
      </c>
      <c r="C509" s="369"/>
      <c r="D509" s="369"/>
      <c r="E509" s="424"/>
      <c r="F509" s="452"/>
    </row>
    <row r="510" spans="1:6" ht="12" customHeight="1" thickBot="1">
      <c r="A510" s="75"/>
      <c r="B510" s="436" t="s">
        <v>92</v>
      </c>
      <c r="C510" s="767"/>
      <c r="D510" s="767"/>
      <c r="E510" s="867"/>
      <c r="F510" s="454"/>
    </row>
    <row r="511" spans="1:6" ht="12" customHeight="1" thickBot="1">
      <c r="A511" s="384"/>
      <c r="B511" s="440" t="s">
        <v>141</v>
      </c>
      <c r="C511" s="771">
        <f>SUM(C505:C510)</f>
        <v>1027</v>
      </c>
      <c r="D511" s="1195">
        <f>SUM(D505:D510)</f>
        <v>1027</v>
      </c>
      <c r="E511" s="868">
        <f>SUM(D511/C511)</f>
        <v>1</v>
      </c>
      <c r="F511" s="470"/>
    </row>
    <row r="512" spans="1:6" ht="12" customHeight="1">
      <c r="A512" s="75">
        <v>3345</v>
      </c>
      <c r="B512" s="383" t="s">
        <v>162</v>
      </c>
      <c r="C512" s="369"/>
      <c r="D512" s="369"/>
      <c r="E512" s="424"/>
      <c r="F512" s="451"/>
    </row>
    <row r="513" spans="1:6" ht="12" customHeight="1">
      <c r="A513" s="75"/>
      <c r="B513" s="373" t="s">
        <v>119</v>
      </c>
      <c r="C513" s="369"/>
      <c r="D513" s="369"/>
      <c r="E513" s="424"/>
      <c r="F513" s="425"/>
    </row>
    <row r="514" spans="1:6" ht="12" customHeight="1">
      <c r="A514" s="75"/>
      <c r="B514" s="183" t="s">
        <v>310</v>
      </c>
      <c r="C514" s="369"/>
      <c r="D514" s="369"/>
      <c r="E514" s="424"/>
      <c r="F514" s="425"/>
    </row>
    <row r="515" spans="1:6" ht="12" customHeight="1">
      <c r="A515" s="75"/>
      <c r="B515" s="374" t="s">
        <v>295</v>
      </c>
      <c r="C515" s="766">
        <v>300</v>
      </c>
      <c r="D515" s="766">
        <v>300</v>
      </c>
      <c r="E515" s="866">
        <f>SUM(D515/C515)</f>
        <v>1</v>
      </c>
      <c r="F515" s="580"/>
    </row>
    <row r="516" spans="1:6" ht="12" customHeight="1">
      <c r="A516" s="75"/>
      <c r="B516" s="301" t="s">
        <v>124</v>
      </c>
      <c r="C516" s="766"/>
      <c r="D516" s="766"/>
      <c r="E516" s="424"/>
      <c r="F516" s="492"/>
    </row>
    <row r="517" spans="1:6" ht="12" customHeight="1">
      <c r="A517" s="75"/>
      <c r="B517" s="301" t="s">
        <v>304</v>
      </c>
      <c r="C517" s="369"/>
      <c r="D517" s="369"/>
      <c r="E517" s="424"/>
      <c r="F517" s="425"/>
    </row>
    <row r="518" spans="1:6" ht="12" customHeight="1" thickBot="1">
      <c r="A518" s="75"/>
      <c r="B518" s="436" t="s">
        <v>92</v>
      </c>
      <c r="C518" s="767"/>
      <c r="D518" s="767"/>
      <c r="E518" s="867"/>
      <c r="F518" s="470"/>
    </row>
    <row r="519" spans="1:6" ht="13.5" customHeight="1" thickBot="1">
      <c r="A519" s="384"/>
      <c r="B519" s="440" t="s">
        <v>141</v>
      </c>
      <c r="C519" s="771">
        <f>SUM(C515:C518)</f>
        <v>300</v>
      </c>
      <c r="D519" s="1195">
        <f>SUM(D515:D518)</f>
        <v>300</v>
      </c>
      <c r="E519" s="868">
        <f>SUM(D519/C519)</f>
        <v>1</v>
      </c>
      <c r="F519" s="456"/>
    </row>
    <row r="520" spans="1:6" ht="12" customHeight="1">
      <c r="A520" s="75">
        <v>3346</v>
      </c>
      <c r="B520" s="463" t="s">
        <v>121</v>
      </c>
      <c r="C520" s="369"/>
      <c r="D520" s="369"/>
      <c r="E520" s="424"/>
      <c r="F520" s="452"/>
    </row>
    <row r="521" spans="1:6" ht="12" customHeight="1">
      <c r="A521" s="372"/>
      <c r="B521" s="373" t="s">
        <v>119</v>
      </c>
      <c r="C521" s="369"/>
      <c r="D521" s="369"/>
      <c r="E521" s="424"/>
      <c r="F521" s="452"/>
    </row>
    <row r="522" spans="1:6" ht="12" customHeight="1">
      <c r="A522" s="372"/>
      <c r="B522" s="183" t="s">
        <v>310</v>
      </c>
      <c r="C522" s="369"/>
      <c r="D522" s="369"/>
      <c r="E522" s="424"/>
      <c r="F522" s="452"/>
    </row>
    <row r="523" spans="1:6" ht="12" customHeight="1">
      <c r="A523" s="372"/>
      <c r="B523" s="374" t="s">
        <v>295</v>
      </c>
      <c r="C523" s="766">
        <v>3933</v>
      </c>
      <c r="D523" s="766">
        <v>3933</v>
      </c>
      <c r="E523" s="866">
        <f>SUM(D523/C523)</f>
        <v>1</v>
      </c>
      <c r="F523" s="580"/>
    </row>
    <row r="524" spans="1:6" ht="12" customHeight="1">
      <c r="A524" s="372"/>
      <c r="B524" s="301" t="s">
        <v>124</v>
      </c>
      <c r="C524" s="766"/>
      <c r="D524" s="766"/>
      <c r="E524" s="424"/>
      <c r="F524" s="497"/>
    </row>
    <row r="525" spans="1:6" ht="12" customHeight="1">
      <c r="A525" s="372"/>
      <c r="B525" s="301" t="s">
        <v>304</v>
      </c>
      <c r="C525" s="369"/>
      <c r="D525" s="369"/>
      <c r="E525" s="424"/>
      <c r="F525" s="452"/>
    </row>
    <row r="526" spans="1:6" ht="12" customHeight="1" thickBot="1">
      <c r="A526" s="372"/>
      <c r="B526" s="436" t="s">
        <v>92</v>
      </c>
      <c r="C526" s="767"/>
      <c r="D526" s="767"/>
      <c r="E526" s="867"/>
      <c r="F526" s="470"/>
    </row>
    <row r="527" spans="1:6" ht="12" customHeight="1" thickBot="1">
      <c r="A527" s="384"/>
      <c r="B527" s="440" t="s">
        <v>141</v>
      </c>
      <c r="C527" s="379">
        <f>SUM(C523:C526)</f>
        <v>3933</v>
      </c>
      <c r="D527" s="1192">
        <f>SUM(D523:D526)</f>
        <v>3933</v>
      </c>
      <c r="E527" s="868">
        <f>SUM(D527/C527)</f>
        <v>1</v>
      </c>
      <c r="F527" s="456"/>
    </row>
    <row r="528" spans="1:6" ht="12" customHeight="1">
      <c r="A528" s="75">
        <v>3347</v>
      </c>
      <c r="B528" s="463" t="s">
        <v>122</v>
      </c>
      <c r="C528" s="369"/>
      <c r="D528" s="369"/>
      <c r="E528" s="424"/>
      <c r="F528" s="452"/>
    </row>
    <row r="529" spans="1:6" ht="12" customHeight="1">
      <c r="A529" s="372"/>
      <c r="B529" s="373" t="s">
        <v>119</v>
      </c>
      <c r="C529" s="369"/>
      <c r="D529" s="369"/>
      <c r="E529" s="424"/>
      <c r="F529" s="452"/>
    </row>
    <row r="530" spans="1:6" ht="12" customHeight="1">
      <c r="A530" s="372"/>
      <c r="B530" s="183" t="s">
        <v>310</v>
      </c>
      <c r="C530" s="369"/>
      <c r="D530" s="369"/>
      <c r="E530" s="424"/>
      <c r="F530" s="452"/>
    </row>
    <row r="531" spans="1:6" ht="12" customHeight="1">
      <c r="A531" s="372"/>
      <c r="B531" s="374" t="s">
        <v>295</v>
      </c>
      <c r="C531" s="766">
        <v>2000</v>
      </c>
      <c r="D531" s="766">
        <v>2000</v>
      </c>
      <c r="E531" s="866">
        <f>SUM(D531/C531)</f>
        <v>1</v>
      </c>
      <c r="F531" s="580"/>
    </row>
    <row r="532" spans="1:6" ht="12" customHeight="1">
      <c r="A532" s="372"/>
      <c r="B532" s="301" t="s">
        <v>124</v>
      </c>
      <c r="C532" s="766"/>
      <c r="D532" s="766"/>
      <c r="E532" s="424"/>
      <c r="F532" s="497"/>
    </row>
    <row r="533" spans="1:6" ht="12" customHeight="1">
      <c r="A533" s="372"/>
      <c r="B533" s="301" t="s">
        <v>304</v>
      </c>
      <c r="C533" s="369"/>
      <c r="D533" s="369"/>
      <c r="E533" s="424"/>
      <c r="F533" s="452"/>
    </row>
    <row r="534" spans="1:6" ht="12" customHeight="1" thickBot="1">
      <c r="A534" s="372"/>
      <c r="B534" s="436" t="s">
        <v>92</v>
      </c>
      <c r="C534" s="388"/>
      <c r="D534" s="388"/>
      <c r="E534" s="867"/>
      <c r="F534" s="470"/>
    </row>
    <row r="535" spans="1:6" ht="12" customHeight="1" thickBot="1">
      <c r="A535" s="384"/>
      <c r="B535" s="440" t="s">
        <v>141</v>
      </c>
      <c r="C535" s="379">
        <f>SUM(C531:C534)</f>
        <v>2000</v>
      </c>
      <c r="D535" s="1192">
        <f>SUM(D531:D534)</f>
        <v>2000</v>
      </c>
      <c r="E535" s="868">
        <f>SUM(D535/C535)</f>
        <v>1</v>
      </c>
      <c r="F535" s="456"/>
    </row>
    <row r="536" spans="1:6" ht="12" customHeight="1">
      <c r="A536" s="75">
        <v>3348</v>
      </c>
      <c r="B536" s="463" t="s">
        <v>182</v>
      </c>
      <c r="C536" s="369"/>
      <c r="D536" s="369"/>
      <c r="E536" s="424"/>
      <c r="F536" s="452"/>
    </row>
    <row r="537" spans="1:6" ht="12" customHeight="1">
      <c r="A537" s="372"/>
      <c r="B537" s="373" t="s">
        <v>119</v>
      </c>
      <c r="C537" s="369"/>
      <c r="D537" s="369"/>
      <c r="E537" s="424"/>
      <c r="F537" s="452"/>
    </row>
    <row r="538" spans="1:6" ht="12" customHeight="1">
      <c r="A538" s="372"/>
      <c r="B538" s="183" t="s">
        <v>310</v>
      </c>
      <c r="C538" s="369"/>
      <c r="D538" s="369"/>
      <c r="E538" s="424"/>
      <c r="F538" s="452"/>
    </row>
    <row r="539" spans="1:6" ht="12" customHeight="1">
      <c r="A539" s="372"/>
      <c r="B539" s="374" t="s">
        <v>295</v>
      </c>
      <c r="C539" s="766">
        <v>400</v>
      </c>
      <c r="D539" s="766">
        <v>400</v>
      </c>
      <c r="E539" s="866">
        <f>SUM(D539/C539)</f>
        <v>1</v>
      </c>
      <c r="F539" s="580"/>
    </row>
    <row r="540" spans="1:6" ht="12" customHeight="1">
      <c r="A540" s="372"/>
      <c r="B540" s="301" t="s">
        <v>124</v>
      </c>
      <c r="C540" s="766"/>
      <c r="D540" s="766"/>
      <c r="E540" s="424"/>
      <c r="F540" s="497"/>
    </row>
    <row r="541" spans="1:6" ht="12" customHeight="1">
      <c r="A541" s="372"/>
      <c r="B541" s="301" t="s">
        <v>304</v>
      </c>
      <c r="C541" s="369"/>
      <c r="D541" s="369"/>
      <c r="E541" s="424"/>
      <c r="F541" s="452"/>
    </row>
    <row r="542" spans="1:6" ht="12" customHeight="1" thickBot="1">
      <c r="A542" s="372"/>
      <c r="B542" s="436" t="s">
        <v>92</v>
      </c>
      <c r="C542" s="767"/>
      <c r="D542" s="767"/>
      <c r="E542" s="867"/>
      <c r="F542" s="470"/>
    </row>
    <row r="543" spans="1:6" ht="12" customHeight="1" thickBot="1">
      <c r="A543" s="384"/>
      <c r="B543" s="440" t="s">
        <v>141</v>
      </c>
      <c r="C543" s="379">
        <f>SUM(C539:C542)</f>
        <v>400</v>
      </c>
      <c r="D543" s="1192">
        <f>SUM(D539:D542)</f>
        <v>400</v>
      </c>
      <c r="E543" s="868">
        <f>SUM(D543/C543)</f>
        <v>1</v>
      </c>
      <c r="F543" s="456"/>
    </row>
    <row r="544" spans="1:6" ht="12" customHeight="1">
      <c r="A544" s="75">
        <v>3349</v>
      </c>
      <c r="B544" s="463" t="s">
        <v>389</v>
      </c>
      <c r="C544" s="369"/>
      <c r="D544" s="369"/>
      <c r="E544" s="424"/>
      <c r="F544" s="452"/>
    </row>
    <row r="545" spans="1:6" ht="12" customHeight="1">
      <c r="A545" s="372"/>
      <c r="B545" s="373" t="s">
        <v>119</v>
      </c>
      <c r="C545" s="369"/>
      <c r="D545" s="369"/>
      <c r="E545" s="424"/>
      <c r="F545" s="452"/>
    </row>
    <row r="546" spans="1:6" ht="12" customHeight="1">
      <c r="A546" s="372"/>
      <c r="B546" s="183" t="s">
        <v>310</v>
      </c>
      <c r="C546" s="369"/>
      <c r="D546" s="369"/>
      <c r="E546" s="424"/>
      <c r="F546" s="452"/>
    </row>
    <row r="547" spans="1:6" ht="12" customHeight="1">
      <c r="A547" s="372"/>
      <c r="B547" s="374" t="s">
        <v>295</v>
      </c>
      <c r="C547" s="766">
        <v>2880</v>
      </c>
      <c r="D547" s="766">
        <v>2880</v>
      </c>
      <c r="E547" s="866">
        <f>SUM(D547/C547)</f>
        <v>1</v>
      </c>
      <c r="F547" s="580"/>
    </row>
    <row r="548" spans="1:6" ht="12" customHeight="1">
      <c r="A548" s="372"/>
      <c r="B548" s="301" t="s">
        <v>124</v>
      </c>
      <c r="C548" s="766"/>
      <c r="D548" s="766"/>
      <c r="E548" s="424"/>
      <c r="F548" s="497"/>
    </row>
    <row r="549" spans="1:6" ht="12" customHeight="1">
      <c r="A549" s="372"/>
      <c r="B549" s="301" t="s">
        <v>304</v>
      </c>
      <c r="C549" s="369"/>
      <c r="D549" s="369"/>
      <c r="E549" s="424"/>
      <c r="F549" s="452"/>
    </row>
    <row r="550" spans="1:6" ht="12" customHeight="1" thickBot="1">
      <c r="A550" s="372"/>
      <c r="B550" s="436" t="s">
        <v>92</v>
      </c>
      <c r="C550" s="767"/>
      <c r="D550" s="767"/>
      <c r="E550" s="867"/>
      <c r="F550" s="470"/>
    </row>
    <row r="551" spans="1:6" ht="12" customHeight="1" thickBot="1">
      <c r="A551" s="384"/>
      <c r="B551" s="440" t="s">
        <v>141</v>
      </c>
      <c r="C551" s="379">
        <f>SUM(C547:C550)</f>
        <v>2880</v>
      </c>
      <c r="D551" s="1192">
        <f>SUM(D547:D550)</f>
        <v>2880</v>
      </c>
      <c r="E551" s="868">
        <f>SUM(D551/C551)</f>
        <v>1</v>
      </c>
      <c r="F551" s="456"/>
    </row>
    <row r="552" spans="1:6" ht="12" customHeight="1">
      <c r="A552" s="385">
        <v>3350</v>
      </c>
      <c r="B552" s="213" t="s">
        <v>305</v>
      </c>
      <c r="C552" s="369"/>
      <c r="D552" s="369"/>
      <c r="E552" s="424"/>
      <c r="F552" s="452"/>
    </row>
    <row r="553" spans="1:6" ht="12" customHeight="1">
      <c r="A553" s="372"/>
      <c r="B553" s="373" t="s">
        <v>119</v>
      </c>
      <c r="C553" s="300"/>
      <c r="D553" s="300"/>
      <c r="E553" s="424"/>
      <c r="F553" s="452"/>
    </row>
    <row r="554" spans="1:6" ht="12" customHeight="1">
      <c r="A554" s="372"/>
      <c r="B554" s="183" t="s">
        <v>310</v>
      </c>
      <c r="C554" s="300"/>
      <c r="D554" s="300"/>
      <c r="E554" s="424"/>
      <c r="F554" s="580"/>
    </row>
    <row r="555" spans="1:6" ht="12" customHeight="1">
      <c r="A555" s="372"/>
      <c r="B555" s="374" t="s">
        <v>295</v>
      </c>
      <c r="C555" s="766">
        <v>100</v>
      </c>
      <c r="D555" s="766"/>
      <c r="E555" s="424">
        <f>SUM(D555/C555)</f>
        <v>0</v>
      </c>
      <c r="F555" s="580"/>
    </row>
    <row r="556" spans="1:6" ht="12" customHeight="1">
      <c r="A556" s="372"/>
      <c r="B556" s="301" t="s">
        <v>124</v>
      </c>
      <c r="C556" s="766"/>
      <c r="D556" s="766"/>
      <c r="E556" s="424"/>
      <c r="F556" s="579"/>
    </row>
    <row r="557" spans="1:6" ht="12" customHeight="1">
      <c r="A557" s="372"/>
      <c r="B557" s="301" t="s">
        <v>304</v>
      </c>
      <c r="C557" s="300"/>
      <c r="D557" s="300"/>
      <c r="E557" s="424"/>
      <c r="F557" s="452"/>
    </row>
    <row r="558" spans="1:6" ht="12" customHeight="1" thickBot="1">
      <c r="A558" s="372"/>
      <c r="B558" s="436" t="s">
        <v>92</v>
      </c>
      <c r="C558" s="768"/>
      <c r="D558" s="768"/>
      <c r="E558" s="867"/>
      <c r="F558" s="470"/>
    </row>
    <row r="559" spans="1:6" ht="12.75" thickBot="1">
      <c r="A559" s="384"/>
      <c r="B559" s="440" t="s">
        <v>141</v>
      </c>
      <c r="C559" s="379">
        <f>SUM(C553:C558)</f>
        <v>100</v>
      </c>
      <c r="D559" s="379"/>
      <c r="E559" s="868">
        <f>SUM(D559/C559)</f>
        <v>0</v>
      </c>
      <c r="F559" s="456"/>
    </row>
    <row r="560" spans="1:6" ht="12">
      <c r="A560" s="385">
        <v>3351</v>
      </c>
      <c r="B560" s="213" t="s">
        <v>417</v>
      </c>
      <c r="C560" s="369"/>
      <c r="D560" s="369"/>
      <c r="E560" s="424"/>
      <c r="F560" s="421"/>
    </row>
    <row r="561" spans="1:6" ht="12">
      <c r="A561" s="372"/>
      <c r="B561" s="373" t="s">
        <v>119</v>
      </c>
      <c r="C561" s="300"/>
      <c r="D561" s="300"/>
      <c r="E561" s="424"/>
      <c r="F561" s="425"/>
    </row>
    <row r="562" spans="1:6" ht="12">
      <c r="A562" s="372"/>
      <c r="B562" s="183" t="s">
        <v>310</v>
      </c>
      <c r="C562" s="300"/>
      <c r="D562" s="300"/>
      <c r="E562" s="424"/>
      <c r="F562" s="425"/>
    </row>
    <row r="563" spans="1:6" ht="12">
      <c r="A563" s="372"/>
      <c r="B563" s="374" t="s">
        <v>295</v>
      </c>
      <c r="C563" s="766">
        <v>1150</v>
      </c>
      <c r="D563" s="766">
        <v>1300</v>
      </c>
      <c r="E563" s="866">
        <f>SUM(D563/C563)</f>
        <v>1.1304347826086956</v>
      </c>
      <c r="F563" s="580"/>
    </row>
    <row r="564" spans="1:6" ht="12">
      <c r="A564" s="372"/>
      <c r="B564" s="301" t="s">
        <v>124</v>
      </c>
      <c r="C564" s="766">
        <v>18850</v>
      </c>
      <c r="D564" s="766">
        <v>23200</v>
      </c>
      <c r="E564" s="866">
        <f>SUM(D564/C564)</f>
        <v>1.2307692307692308</v>
      </c>
      <c r="F564" s="425"/>
    </row>
    <row r="565" spans="1:6" ht="12">
      <c r="A565" s="372"/>
      <c r="B565" s="301" t="s">
        <v>304</v>
      </c>
      <c r="C565" s="300"/>
      <c r="D565" s="300"/>
      <c r="E565" s="424"/>
      <c r="F565" s="425"/>
    </row>
    <row r="566" spans="1:6" ht="12.75" thickBot="1">
      <c r="A566" s="372"/>
      <c r="B566" s="436" t="s">
        <v>92</v>
      </c>
      <c r="C566" s="768"/>
      <c r="D566" s="768"/>
      <c r="E566" s="867"/>
      <c r="F566" s="454"/>
    </row>
    <row r="567" spans="1:6" ht="12.75" thickBot="1">
      <c r="A567" s="384"/>
      <c r="B567" s="440" t="s">
        <v>141</v>
      </c>
      <c r="C567" s="379">
        <f>SUM(C561:C566)</f>
        <v>20000</v>
      </c>
      <c r="D567" s="379">
        <f>SUM(D561:D566)</f>
        <v>24500</v>
      </c>
      <c r="E567" s="868">
        <f>SUM(D567/C567)</f>
        <v>1.225</v>
      </c>
      <c r="F567" s="470"/>
    </row>
    <row r="568" spans="1:6" ht="12">
      <c r="A568" s="75">
        <v>3352</v>
      </c>
      <c r="B568" s="463" t="s">
        <v>495</v>
      </c>
      <c r="C568" s="369"/>
      <c r="D568" s="369"/>
      <c r="E568" s="424"/>
      <c r="F568" s="452"/>
    </row>
    <row r="569" spans="1:6" ht="12">
      <c r="A569" s="372"/>
      <c r="B569" s="373" t="s">
        <v>119</v>
      </c>
      <c r="C569" s="300"/>
      <c r="D569" s="300"/>
      <c r="E569" s="424"/>
      <c r="F569" s="452"/>
    </row>
    <row r="570" spans="1:6" ht="12">
      <c r="A570" s="372"/>
      <c r="B570" s="183" t="s">
        <v>310</v>
      </c>
      <c r="C570" s="300"/>
      <c r="D570" s="300"/>
      <c r="E570" s="424"/>
      <c r="F570" s="452"/>
    </row>
    <row r="571" spans="1:6" ht="12">
      <c r="A571" s="372"/>
      <c r="B571" s="374" t="s">
        <v>295</v>
      </c>
      <c r="C571" s="766">
        <v>17000</v>
      </c>
      <c r="D571" s="766">
        <v>22000</v>
      </c>
      <c r="E571" s="866">
        <f>SUM(D571/C571)</f>
        <v>1.2941176470588236</v>
      </c>
      <c r="F571" s="580"/>
    </row>
    <row r="572" spans="1:6" ht="12">
      <c r="A572" s="372"/>
      <c r="B572" s="301" t="s">
        <v>124</v>
      </c>
      <c r="C572" s="766"/>
      <c r="D572" s="766"/>
      <c r="E572" s="424"/>
      <c r="F572" s="580"/>
    </row>
    <row r="573" spans="1:6" ht="12">
      <c r="A573" s="372"/>
      <c r="B573" s="301" t="s">
        <v>304</v>
      </c>
      <c r="C573" s="766"/>
      <c r="D573" s="766"/>
      <c r="E573" s="424"/>
      <c r="F573" s="452"/>
    </row>
    <row r="574" spans="1:6" ht="12">
      <c r="A574" s="372"/>
      <c r="B574" s="301" t="s">
        <v>124</v>
      </c>
      <c r="C574" s="375"/>
      <c r="D574" s="300"/>
      <c r="E574" s="424"/>
      <c r="F574" s="453"/>
    </row>
    <row r="575" spans="1:6" ht="12.75" thickBot="1">
      <c r="A575" s="372"/>
      <c r="B575" s="436" t="s">
        <v>92</v>
      </c>
      <c r="C575" s="765"/>
      <c r="D575" s="765"/>
      <c r="E575" s="867"/>
      <c r="F575" s="470"/>
    </row>
    <row r="576" spans="1:6" ht="12.75" thickBot="1">
      <c r="A576" s="384"/>
      <c r="B576" s="440" t="s">
        <v>141</v>
      </c>
      <c r="C576" s="771">
        <f>SUM(C569:C575)</f>
        <v>17000</v>
      </c>
      <c r="D576" s="771">
        <f>SUM(D569:D575)</f>
        <v>22000</v>
      </c>
      <c r="E576" s="868">
        <f>SUM(D576/C576)</f>
        <v>1.2941176470588236</v>
      </c>
      <c r="F576" s="456"/>
    </row>
    <row r="577" spans="1:6" ht="12" customHeight="1">
      <c r="A577" s="75">
        <v>3355</v>
      </c>
      <c r="B577" s="213" t="s">
        <v>40</v>
      </c>
      <c r="C577" s="369"/>
      <c r="D577" s="369"/>
      <c r="E577" s="424"/>
      <c r="F577" s="452"/>
    </row>
    <row r="578" spans="1:6" ht="12" customHeight="1">
      <c r="A578" s="372"/>
      <c r="B578" s="373" t="s">
        <v>119</v>
      </c>
      <c r="C578" s="766">
        <v>2200</v>
      </c>
      <c r="D578" s="766">
        <v>2200</v>
      </c>
      <c r="E578" s="866">
        <f>SUM(D578/C578)</f>
        <v>1</v>
      </c>
      <c r="F578" s="452"/>
    </row>
    <row r="579" spans="1:6" ht="12" customHeight="1">
      <c r="A579" s="372"/>
      <c r="B579" s="183" t="s">
        <v>310</v>
      </c>
      <c r="C579" s="766">
        <v>800</v>
      </c>
      <c r="D579" s="766">
        <v>800</v>
      </c>
      <c r="E579" s="866">
        <f>SUM(D579/C579)</f>
        <v>1</v>
      </c>
      <c r="F579" s="580"/>
    </row>
    <row r="580" spans="1:6" ht="12" customHeight="1">
      <c r="A580" s="372"/>
      <c r="B580" s="374" t="s">
        <v>295</v>
      </c>
      <c r="C580" s="766">
        <v>7000</v>
      </c>
      <c r="D580" s="766">
        <v>9000</v>
      </c>
      <c r="E580" s="866">
        <f>SUM(D580/C580)</f>
        <v>1.2857142857142858</v>
      </c>
      <c r="F580" s="579"/>
    </row>
    <row r="581" spans="1:6" ht="12" customHeight="1">
      <c r="A581" s="372"/>
      <c r="B581" s="301" t="s">
        <v>124</v>
      </c>
      <c r="C581" s="766"/>
      <c r="D581" s="766"/>
      <c r="E581" s="424"/>
      <c r="F581" s="452"/>
    </row>
    <row r="582" spans="1:6" ht="12" customHeight="1">
      <c r="A582" s="372"/>
      <c r="B582" s="301" t="s">
        <v>304</v>
      </c>
      <c r="C582" s="766"/>
      <c r="D582" s="766"/>
      <c r="E582" s="424"/>
      <c r="F582" s="452"/>
    </row>
    <row r="583" spans="1:6" ht="12" customHeight="1" thickBot="1">
      <c r="A583" s="372"/>
      <c r="B583" s="436" t="s">
        <v>92</v>
      </c>
      <c r="C583" s="770"/>
      <c r="D583" s="770"/>
      <c r="E583" s="867"/>
      <c r="F583" s="470"/>
    </row>
    <row r="584" spans="1:6" ht="12" customHeight="1" thickBot="1">
      <c r="A584" s="384"/>
      <c r="B584" s="440" t="s">
        <v>141</v>
      </c>
      <c r="C584" s="379">
        <f>SUM(C578:C583)</f>
        <v>10000</v>
      </c>
      <c r="D584" s="379">
        <f>SUM(D578:D583)</f>
        <v>12000</v>
      </c>
      <c r="E584" s="868">
        <f>SUM(D584/C584)</f>
        <v>1.2</v>
      </c>
      <c r="F584" s="456"/>
    </row>
    <row r="585" spans="1:6" ht="12" customHeight="1">
      <c r="A585" s="75">
        <v>3356</v>
      </c>
      <c r="B585" s="213" t="s">
        <v>22</v>
      </c>
      <c r="C585" s="369"/>
      <c r="D585" s="369"/>
      <c r="E585" s="424"/>
      <c r="F585" s="452"/>
    </row>
    <row r="586" spans="1:6" ht="12" customHeight="1">
      <c r="A586" s="372"/>
      <c r="B586" s="373" t="s">
        <v>119</v>
      </c>
      <c r="C586" s="766"/>
      <c r="D586" s="766"/>
      <c r="E586" s="424"/>
      <c r="F586" s="452"/>
    </row>
    <row r="587" spans="1:6" ht="12" customHeight="1">
      <c r="A587" s="372"/>
      <c r="B587" s="183" t="s">
        <v>310</v>
      </c>
      <c r="C587" s="766"/>
      <c r="D587" s="766"/>
      <c r="E587" s="424"/>
      <c r="F587" s="452"/>
    </row>
    <row r="588" spans="1:6" ht="12" customHeight="1">
      <c r="A588" s="372"/>
      <c r="B588" s="374" t="s">
        <v>295</v>
      </c>
      <c r="C588" s="766"/>
      <c r="D588" s="766"/>
      <c r="E588" s="424"/>
      <c r="F588" s="579"/>
    </row>
    <row r="589" spans="1:6" ht="12" customHeight="1">
      <c r="A589" s="372"/>
      <c r="B589" s="301" t="s">
        <v>124</v>
      </c>
      <c r="C589" s="766"/>
      <c r="D589" s="766"/>
      <c r="E589" s="424"/>
      <c r="F589" s="452"/>
    </row>
    <row r="590" spans="1:6" ht="12" customHeight="1">
      <c r="A590" s="372"/>
      <c r="B590" s="301" t="s">
        <v>304</v>
      </c>
      <c r="C590" s="766">
        <v>15000</v>
      </c>
      <c r="D590" s="766">
        <v>15000</v>
      </c>
      <c r="E590" s="866">
        <f>SUM(D590/C590)</f>
        <v>1</v>
      </c>
      <c r="F590" s="452"/>
    </row>
    <row r="591" spans="1:6" ht="12" customHeight="1" thickBot="1">
      <c r="A591" s="372"/>
      <c r="B591" s="436" t="s">
        <v>92</v>
      </c>
      <c r="C591" s="767"/>
      <c r="D591" s="767"/>
      <c r="E591" s="867"/>
      <c r="F591" s="470"/>
    </row>
    <row r="592" spans="1:6" ht="12" customHeight="1" thickBot="1">
      <c r="A592" s="384"/>
      <c r="B592" s="440" t="s">
        <v>141</v>
      </c>
      <c r="C592" s="379">
        <f>SUM(C586:C591)</f>
        <v>15000</v>
      </c>
      <c r="D592" s="379">
        <f>SUM(D586:D591)</f>
        <v>15000</v>
      </c>
      <c r="E592" s="868">
        <f>SUM(D592/C592)</f>
        <v>1</v>
      </c>
      <c r="F592" s="456"/>
    </row>
    <row r="593" spans="1:6" ht="12" customHeight="1">
      <c r="A593" s="75">
        <v>3357</v>
      </c>
      <c r="B593" s="213" t="s">
        <v>41</v>
      </c>
      <c r="C593" s="369"/>
      <c r="D593" s="369"/>
      <c r="E593" s="424"/>
      <c r="F593" s="452"/>
    </row>
    <row r="594" spans="1:6" ht="12" customHeight="1">
      <c r="A594" s="372"/>
      <c r="B594" s="373" t="s">
        <v>119</v>
      </c>
      <c r="C594" s="766">
        <v>800</v>
      </c>
      <c r="D594" s="766">
        <v>950</v>
      </c>
      <c r="E594" s="866">
        <f>SUM(D594/C594)</f>
        <v>1.1875</v>
      </c>
      <c r="F594" s="452"/>
    </row>
    <row r="595" spans="1:6" ht="12" customHeight="1">
      <c r="A595" s="372"/>
      <c r="B595" s="183" t="s">
        <v>310</v>
      </c>
      <c r="C595" s="766">
        <v>450</v>
      </c>
      <c r="D595" s="766">
        <v>500</v>
      </c>
      <c r="E595" s="866">
        <f>SUM(D595/C595)</f>
        <v>1.1111111111111112</v>
      </c>
      <c r="F595" s="452"/>
    </row>
    <row r="596" spans="1:6" ht="12" customHeight="1">
      <c r="A596" s="372"/>
      <c r="B596" s="374" t="s">
        <v>295</v>
      </c>
      <c r="C596" s="766">
        <v>3750</v>
      </c>
      <c r="D596" s="766">
        <v>4550</v>
      </c>
      <c r="E596" s="866">
        <f>SUM(D596/C596)</f>
        <v>1.2133333333333334</v>
      </c>
      <c r="F596" s="580"/>
    </row>
    <row r="597" spans="1:6" ht="12" customHeight="1">
      <c r="A597" s="372"/>
      <c r="B597" s="301" t="s">
        <v>124</v>
      </c>
      <c r="C597" s="766"/>
      <c r="D597" s="766"/>
      <c r="E597" s="424"/>
      <c r="F597" s="452"/>
    </row>
    <row r="598" spans="1:6" ht="12" customHeight="1">
      <c r="A598" s="372"/>
      <c r="B598" s="301" t="s">
        <v>304</v>
      </c>
      <c r="C598" s="369"/>
      <c r="D598" s="369"/>
      <c r="E598" s="424"/>
      <c r="F598" s="452"/>
    </row>
    <row r="599" spans="1:6" ht="12" customHeight="1" thickBot="1">
      <c r="A599" s="372"/>
      <c r="B599" s="436" t="s">
        <v>92</v>
      </c>
      <c r="C599" s="770"/>
      <c r="D599" s="770"/>
      <c r="E599" s="867"/>
      <c r="F599" s="470"/>
    </row>
    <row r="600" spans="1:6" ht="12" customHeight="1" thickBot="1">
      <c r="A600" s="384"/>
      <c r="B600" s="440" t="s">
        <v>141</v>
      </c>
      <c r="C600" s="379">
        <f>SUM(C594:C599)</f>
        <v>5000</v>
      </c>
      <c r="D600" s="1192">
        <f>SUM(D594:D599)</f>
        <v>6000</v>
      </c>
      <c r="E600" s="868">
        <f>SUM(D600/C600)</f>
        <v>1.2</v>
      </c>
      <c r="F600" s="456"/>
    </row>
    <row r="601" spans="1:6" ht="12" customHeight="1">
      <c r="A601" s="75">
        <v>3358</v>
      </c>
      <c r="B601" s="213" t="s">
        <v>369</v>
      </c>
      <c r="C601" s="369"/>
      <c r="D601" s="369"/>
      <c r="E601" s="424"/>
      <c r="F601" s="452"/>
    </row>
    <row r="602" spans="1:6" ht="12" customHeight="1">
      <c r="A602" s="372"/>
      <c r="B602" s="373" t="s">
        <v>119</v>
      </c>
      <c r="C602" s="766"/>
      <c r="D602" s="766"/>
      <c r="E602" s="424"/>
      <c r="F602" s="452"/>
    </row>
    <row r="603" spans="1:6" ht="12" customHeight="1">
      <c r="A603" s="372"/>
      <c r="B603" s="183" t="s">
        <v>310</v>
      </c>
      <c r="C603" s="766"/>
      <c r="D603" s="766"/>
      <c r="E603" s="424"/>
      <c r="F603" s="580"/>
    </row>
    <row r="604" spans="1:6" ht="12" customHeight="1">
      <c r="A604" s="372"/>
      <c r="B604" s="374" t="s">
        <v>295</v>
      </c>
      <c r="C604" s="766">
        <v>500</v>
      </c>
      <c r="D604" s="766">
        <v>1000</v>
      </c>
      <c r="E604" s="866">
        <f>SUM(D604/C604)</f>
        <v>2</v>
      </c>
      <c r="F604" s="580"/>
    </row>
    <row r="605" spans="1:6" ht="12" customHeight="1">
      <c r="A605" s="372"/>
      <c r="B605" s="301" t="s">
        <v>124</v>
      </c>
      <c r="C605" s="766"/>
      <c r="D605" s="766"/>
      <c r="E605" s="424"/>
      <c r="F605" s="452"/>
    </row>
    <row r="606" spans="1:6" ht="12" customHeight="1">
      <c r="A606" s="372"/>
      <c r="B606" s="301" t="s">
        <v>304</v>
      </c>
      <c r="C606" s="369"/>
      <c r="D606" s="369"/>
      <c r="E606" s="424"/>
      <c r="F606" s="452"/>
    </row>
    <row r="607" spans="1:6" ht="12" customHeight="1" thickBot="1">
      <c r="A607" s="372"/>
      <c r="B607" s="436" t="s">
        <v>92</v>
      </c>
      <c r="C607" s="767"/>
      <c r="D607" s="767"/>
      <c r="E607" s="867"/>
      <c r="F607" s="470"/>
    </row>
    <row r="608" spans="1:6" ht="12" customHeight="1" thickBot="1">
      <c r="A608" s="384"/>
      <c r="B608" s="440" t="s">
        <v>141</v>
      </c>
      <c r="C608" s="379">
        <f>SUM(C602:C607)</f>
        <v>500</v>
      </c>
      <c r="D608" s="379">
        <f>SUM(D602:D607)</f>
        <v>1000</v>
      </c>
      <c r="E608" s="868">
        <f>SUM(D608/C608)</f>
        <v>2</v>
      </c>
      <c r="F608" s="456"/>
    </row>
    <row r="609" spans="1:6" ht="12" customHeight="1">
      <c r="A609" s="75">
        <v>3360</v>
      </c>
      <c r="B609" s="213" t="s">
        <v>406</v>
      </c>
      <c r="C609" s="369"/>
      <c r="D609" s="369"/>
      <c r="E609" s="424"/>
      <c r="F609" s="452"/>
    </row>
    <row r="610" spans="1:6" ht="12" customHeight="1">
      <c r="A610" s="372"/>
      <c r="B610" s="373" t="s">
        <v>119</v>
      </c>
      <c r="C610" s="766"/>
      <c r="D610" s="766">
        <v>2362</v>
      </c>
      <c r="E610" s="424"/>
      <c r="F610" s="452"/>
    </row>
    <row r="611" spans="1:6" ht="12" customHeight="1">
      <c r="A611" s="372"/>
      <c r="B611" s="183" t="s">
        <v>310</v>
      </c>
      <c r="C611" s="766"/>
      <c r="D611" s="766">
        <v>1221</v>
      </c>
      <c r="E611" s="424"/>
      <c r="F611" s="580"/>
    </row>
    <row r="612" spans="1:6" ht="12" customHeight="1">
      <c r="A612" s="372"/>
      <c r="B612" s="374" t="s">
        <v>295</v>
      </c>
      <c r="C612" s="766">
        <v>2000</v>
      </c>
      <c r="D612" s="766">
        <v>638</v>
      </c>
      <c r="E612" s="866">
        <f>SUM(D612/C612)</f>
        <v>0.319</v>
      </c>
      <c r="F612" s="580"/>
    </row>
    <row r="613" spans="1:6" ht="12" customHeight="1">
      <c r="A613" s="372"/>
      <c r="B613" s="301" t="s">
        <v>124</v>
      </c>
      <c r="C613" s="766"/>
      <c r="D613" s="766"/>
      <c r="E613" s="424"/>
      <c r="F613" s="452"/>
    </row>
    <row r="614" spans="1:6" ht="12" customHeight="1">
      <c r="A614" s="372"/>
      <c r="B614" s="301" t="s">
        <v>304</v>
      </c>
      <c r="C614" s="766"/>
      <c r="D614" s="766"/>
      <c r="E614" s="424"/>
      <c r="F614" s="452"/>
    </row>
    <row r="615" spans="1:6" ht="12" customHeight="1" thickBot="1">
      <c r="A615" s="372"/>
      <c r="B615" s="436" t="s">
        <v>92</v>
      </c>
      <c r="C615" s="390"/>
      <c r="D615" s="390"/>
      <c r="E615" s="867"/>
      <c r="F615" s="470"/>
    </row>
    <row r="616" spans="1:6" ht="12" customHeight="1" thickBot="1">
      <c r="A616" s="384"/>
      <c r="B616" s="440" t="s">
        <v>141</v>
      </c>
      <c r="C616" s="379">
        <f>SUM(C612:C615)</f>
        <v>2000</v>
      </c>
      <c r="D616" s="379">
        <f>SUM(D610:D615)</f>
        <v>4221</v>
      </c>
      <c r="E616" s="868">
        <f>SUM(D616/C616)</f>
        <v>2.1105</v>
      </c>
      <c r="F616" s="456"/>
    </row>
    <row r="617" spans="1:6" ht="12" customHeight="1">
      <c r="A617" s="75">
        <v>3362</v>
      </c>
      <c r="B617" s="213" t="s">
        <v>508</v>
      </c>
      <c r="C617" s="369"/>
      <c r="D617" s="369"/>
      <c r="E617" s="424"/>
      <c r="F617" s="452"/>
    </row>
    <row r="618" spans="1:6" ht="12" customHeight="1">
      <c r="A618" s="372"/>
      <c r="B618" s="652" t="s">
        <v>119</v>
      </c>
      <c r="C618" s="766">
        <v>130</v>
      </c>
      <c r="D618" s="766">
        <v>130</v>
      </c>
      <c r="E618" s="866">
        <f>SUM(D618/C618)</f>
        <v>1</v>
      </c>
      <c r="F618" s="452"/>
    </row>
    <row r="619" spans="1:6" ht="12" customHeight="1">
      <c r="A619" s="372"/>
      <c r="B619" s="183" t="s">
        <v>310</v>
      </c>
      <c r="C619" s="766">
        <v>70</v>
      </c>
      <c r="D619" s="766">
        <v>70</v>
      </c>
      <c r="E619" s="866">
        <f>SUM(D619/C619)</f>
        <v>1</v>
      </c>
      <c r="F619" s="452"/>
    </row>
    <row r="620" spans="1:6" ht="12" customHeight="1">
      <c r="A620" s="372"/>
      <c r="B620" s="374" t="s">
        <v>295</v>
      </c>
      <c r="C620" s="766">
        <v>2800</v>
      </c>
      <c r="D620" s="766">
        <v>2800</v>
      </c>
      <c r="E620" s="866">
        <f>SUM(D620/C620)</f>
        <v>1</v>
      </c>
      <c r="F620" s="580"/>
    </row>
    <row r="621" spans="1:6" ht="12" customHeight="1">
      <c r="A621" s="372"/>
      <c r="B621" s="301" t="s">
        <v>124</v>
      </c>
      <c r="C621" s="766"/>
      <c r="D621" s="766"/>
      <c r="E621" s="424"/>
      <c r="F621" s="452"/>
    </row>
    <row r="622" spans="1:6" ht="12" customHeight="1">
      <c r="A622" s="372"/>
      <c r="B622" s="301" t="s">
        <v>304</v>
      </c>
      <c r="C622" s="766"/>
      <c r="D622" s="766"/>
      <c r="E622" s="424"/>
      <c r="F622" s="452"/>
    </row>
    <row r="623" spans="1:6" ht="12" customHeight="1" thickBot="1">
      <c r="A623" s="372"/>
      <c r="B623" s="436" t="s">
        <v>283</v>
      </c>
      <c r="C623" s="770"/>
      <c r="D623" s="770"/>
      <c r="E623" s="867"/>
      <c r="F623" s="470"/>
    </row>
    <row r="624" spans="1:6" ht="12" customHeight="1" thickBot="1">
      <c r="A624" s="384"/>
      <c r="B624" s="440" t="s">
        <v>141</v>
      </c>
      <c r="C624" s="379">
        <f>SUM(C618:C623)</f>
        <v>3000</v>
      </c>
      <c r="D624" s="1192">
        <f>SUM(D618:D623)</f>
        <v>3000</v>
      </c>
      <c r="E624" s="868">
        <f>SUM(D624/C624)</f>
        <v>1</v>
      </c>
      <c r="F624" s="456"/>
    </row>
    <row r="625" spans="1:6" ht="12" customHeight="1" thickBot="1">
      <c r="A625" s="465">
        <v>3400</v>
      </c>
      <c r="B625" s="476" t="s">
        <v>97</v>
      </c>
      <c r="C625" s="379">
        <f>SUM(C626+C668)</f>
        <v>227922</v>
      </c>
      <c r="D625" s="379">
        <f>SUM(D626+D668)</f>
        <v>265516</v>
      </c>
      <c r="E625" s="868">
        <f>SUM(D625/C625)</f>
        <v>1.1649423925728977</v>
      </c>
      <c r="F625" s="456"/>
    </row>
    <row r="626" spans="1:6" ht="12" customHeight="1" thickBot="1">
      <c r="A626" s="75">
        <v>3410</v>
      </c>
      <c r="B626" s="391" t="s">
        <v>98</v>
      </c>
      <c r="C626" s="379">
        <f>SUM(C634+C642+C651+C659+C667)</f>
        <v>50000</v>
      </c>
      <c r="D626" s="379">
        <f>SUM(D634+D642+D651+D659+D667)</f>
        <v>48500</v>
      </c>
      <c r="E626" s="868">
        <f>SUM(D626/C626)</f>
        <v>0.97</v>
      </c>
      <c r="F626" s="456"/>
    </row>
    <row r="627" spans="1:6" s="419" customFormat="1" ht="12" customHeight="1">
      <c r="A627" s="75">
        <v>3412</v>
      </c>
      <c r="B627" s="213" t="s">
        <v>407</v>
      </c>
      <c r="C627" s="369"/>
      <c r="D627" s="369"/>
      <c r="E627" s="424"/>
      <c r="F627" s="451"/>
    </row>
    <row r="628" spans="1:6" ht="12" customHeight="1">
      <c r="A628" s="372"/>
      <c r="B628" s="373" t="s">
        <v>119</v>
      </c>
      <c r="C628" s="300">
        <v>3000</v>
      </c>
      <c r="D628" s="300">
        <v>3000</v>
      </c>
      <c r="E628" s="866">
        <f>SUM(D628/C628)</f>
        <v>1</v>
      </c>
      <c r="F628" s="452"/>
    </row>
    <row r="629" spans="1:6" ht="12" customHeight="1">
      <c r="A629" s="372"/>
      <c r="B629" s="183" t="s">
        <v>310</v>
      </c>
      <c r="C629" s="300">
        <v>1400</v>
      </c>
      <c r="D629" s="300">
        <v>1400</v>
      </c>
      <c r="E629" s="866">
        <f>SUM(D629/C629)</f>
        <v>1</v>
      </c>
      <c r="F629" s="580"/>
    </row>
    <row r="630" spans="1:6" ht="12" customHeight="1">
      <c r="A630" s="372"/>
      <c r="B630" s="374" t="s">
        <v>295</v>
      </c>
      <c r="C630" s="766">
        <v>6600</v>
      </c>
      <c r="D630" s="766">
        <v>7600</v>
      </c>
      <c r="E630" s="866">
        <f>SUM(D630/C630)</f>
        <v>1.1515151515151516</v>
      </c>
      <c r="F630" s="452"/>
    </row>
    <row r="631" spans="1:6" ht="12" customHeight="1">
      <c r="A631" s="372"/>
      <c r="B631" s="301" t="s">
        <v>124</v>
      </c>
      <c r="C631" s="766"/>
      <c r="D631" s="766"/>
      <c r="E631" s="424"/>
      <c r="F631" s="452"/>
    </row>
    <row r="632" spans="1:6" ht="12">
      <c r="A632" s="372"/>
      <c r="B632" s="301" t="s">
        <v>304</v>
      </c>
      <c r="C632" s="300"/>
      <c r="D632" s="300"/>
      <c r="E632" s="424"/>
      <c r="F632" s="453"/>
    </row>
    <row r="633" spans="1:6" ht="12.75" thickBot="1">
      <c r="A633" s="372"/>
      <c r="B633" s="436" t="s">
        <v>264</v>
      </c>
      <c r="C633" s="765"/>
      <c r="D633" s="765"/>
      <c r="E633" s="867"/>
      <c r="F633" s="454"/>
    </row>
    <row r="634" spans="1:6" ht="12" customHeight="1" thickBot="1">
      <c r="A634" s="384"/>
      <c r="B634" s="440" t="s">
        <v>141</v>
      </c>
      <c r="C634" s="771">
        <f>SUM(C628:C633)</f>
        <v>11000</v>
      </c>
      <c r="D634" s="1195">
        <f>SUM(D628:D633)</f>
        <v>12000</v>
      </c>
      <c r="E634" s="868">
        <f>SUM(D634/C634)</f>
        <v>1.0909090909090908</v>
      </c>
      <c r="F634" s="493"/>
    </row>
    <row r="635" spans="1:6" ht="12" customHeight="1">
      <c r="A635" s="75">
        <v>3413</v>
      </c>
      <c r="B635" s="463" t="s">
        <v>145</v>
      </c>
      <c r="C635" s="369"/>
      <c r="D635" s="369"/>
      <c r="E635" s="424"/>
      <c r="F635" s="421"/>
    </row>
    <row r="636" spans="1:6" ht="12" customHeight="1">
      <c r="A636" s="372"/>
      <c r="B636" s="373" t="s">
        <v>119</v>
      </c>
      <c r="C636" s="300">
        <v>1400</v>
      </c>
      <c r="D636" s="300">
        <v>1200</v>
      </c>
      <c r="E636" s="866">
        <f>SUM(D636/C636)</f>
        <v>0.8571428571428571</v>
      </c>
      <c r="F636" s="452"/>
    </row>
    <row r="637" spans="1:6" ht="12" customHeight="1">
      <c r="A637" s="372"/>
      <c r="B637" s="183" t="s">
        <v>310</v>
      </c>
      <c r="C637" s="300">
        <v>1000</v>
      </c>
      <c r="D637" s="300">
        <v>800</v>
      </c>
      <c r="E637" s="866">
        <f>SUM(D637/C637)</f>
        <v>0.8</v>
      </c>
      <c r="F637" s="580"/>
    </row>
    <row r="638" spans="1:6" ht="12" customHeight="1">
      <c r="A638" s="372"/>
      <c r="B638" s="374" t="s">
        <v>295</v>
      </c>
      <c r="C638" s="766">
        <v>6100</v>
      </c>
      <c r="D638" s="766">
        <v>6000</v>
      </c>
      <c r="E638" s="866">
        <f>SUM(D638/C638)</f>
        <v>0.9836065573770492</v>
      </c>
      <c r="F638" s="580"/>
    </row>
    <row r="639" spans="1:6" ht="12" customHeight="1">
      <c r="A639" s="372"/>
      <c r="B639" s="301" t="s">
        <v>124</v>
      </c>
      <c r="C639" s="766"/>
      <c r="D639" s="766"/>
      <c r="E639" s="866"/>
      <c r="F639" s="452"/>
    </row>
    <row r="640" spans="1:6" ht="12" customHeight="1">
      <c r="A640" s="372"/>
      <c r="B640" s="301" t="s">
        <v>304</v>
      </c>
      <c r="C640" s="300">
        <v>3500</v>
      </c>
      <c r="D640" s="300"/>
      <c r="E640" s="866">
        <f>SUM(D640/C640)</f>
        <v>0</v>
      </c>
      <c r="F640" s="452"/>
    </row>
    <row r="641" spans="1:6" ht="12" customHeight="1" thickBot="1">
      <c r="A641" s="372"/>
      <c r="B641" s="436" t="s">
        <v>92</v>
      </c>
      <c r="C641" s="768"/>
      <c r="D641" s="768"/>
      <c r="E641" s="867"/>
      <c r="F641" s="470"/>
    </row>
    <row r="642" spans="1:6" ht="12" customHeight="1" thickBot="1">
      <c r="A642" s="384"/>
      <c r="B642" s="440" t="s">
        <v>141</v>
      </c>
      <c r="C642" s="771">
        <f>SUM(C636:C641)</f>
        <v>12000</v>
      </c>
      <c r="D642" s="1195">
        <f>SUM(D636:D641)</f>
        <v>8000</v>
      </c>
      <c r="E642" s="868">
        <f>SUM(D642/C642)</f>
        <v>0.6666666666666666</v>
      </c>
      <c r="F642" s="493"/>
    </row>
    <row r="643" spans="1:6" ht="12" customHeight="1">
      <c r="A643" s="75">
        <v>3414</v>
      </c>
      <c r="B643" s="463" t="s">
        <v>87</v>
      </c>
      <c r="C643" s="369"/>
      <c r="D643" s="369"/>
      <c r="E643" s="424"/>
      <c r="F643" s="421"/>
    </row>
    <row r="644" spans="1:6" ht="12" customHeight="1">
      <c r="A644" s="372"/>
      <c r="B644" s="373" t="s">
        <v>119</v>
      </c>
      <c r="C644" s="300"/>
      <c r="D644" s="300"/>
      <c r="E644" s="424"/>
      <c r="F644" s="452"/>
    </row>
    <row r="645" spans="1:6" ht="12" customHeight="1">
      <c r="A645" s="372"/>
      <c r="B645" s="183" t="s">
        <v>310</v>
      </c>
      <c r="C645" s="300"/>
      <c r="D645" s="300"/>
      <c r="E645" s="424"/>
      <c r="F645" s="580"/>
    </row>
    <row r="646" spans="1:6" ht="12" customHeight="1">
      <c r="A646" s="372"/>
      <c r="B646" s="374" t="s">
        <v>295</v>
      </c>
      <c r="C646" s="766"/>
      <c r="D646" s="766"/>
      <c r="E646" s="424"/>
      <c r="F646" s="580"/>
    </row>
    <row r="647" spans="1:6" ht="12" customHeight="1">
      <c r="A647" s="372"/>
      <c r="B647" s="301" t="s">
        <v>124</v>
      </c>
      <c r="C647" s="766"/>
      <c r="D647" s="766"/>
      <c r="E647" s="424"/>
      <c r="F647" s="452"/>
    </row>
    <row r="648" spans="1:6" ht="12" customHeight="1">
      <c r="A648" s="372"/>
      <c r="B648" s="301" t="s">
        <v>304</v>
      </c>
      <c r="C648" s="300">
        <v>2174</v>
      </c>
      <c r="D648" s="300">
        <v>2115</v>
      </c>
      <c r="E648" s="866">
        <f>SUM(D648/C648)</f>
        <v>0.9728610855565777</v>
      </c>
      <c r="F648" s="452"/>
    </row>
    <row r="649" spans="1:6" ht="12" customHeight="1">
      <c r="A649" s="372"/>
      <c r="B649" s="301" t="s">
        <v>262</v>
      </c>
      <c r="C649" s="375"/>
      <c r="D649" s="300"/>
      <c r="E649" s="866"/>
      <c r="F649" s="453"/>
    </row>
    <row r="650" spans="1:6" ht="12" customHeight="1" thickBot="1">
      <c r="A650" s="372"/>
      <c r="B650" s="436" t="s">
        <v>283</v>
      </c>
      <c r="C650" s="377">
        <v>826</v>
      </c>
      <c r="D650" s="377">
        <v>2385</v>
      </c>
      <c r="E650" s="870">
        <f>SUM(D650/C650)</f>
        <v>2.887409200968523</v>
      </c>
      <c r="F650" s="470"/>
    </row>
    <row r="651" spans="1:6" ht="12" customHeight="1" thickBot="1">
      <c r="A651" s="384"/>
      <c r="B651" s="440" t="s">
        <v>141</v>
      </c>
      <c r="C651" s="379">
        <f>SUM(C644:C650)</f>
        <v>3000</v>
      </c>
      <c r="D651" s="1192">
        <f>SUM(D644:D650)</f>
        <v>4500</v>
      </c>
      <c r="E651" s="868">
        <f>SUM(D651/C651)</f>
        <v>1.5</v>
      </c>
      <c r="F651" s="493"/>
    </row>
    <row r="652" spans="1:6" ht="12" customHeight="1">
      <c r="A652" s="75">
        <v>3415</v>
      </c>
      <c r="B652" s="463" t="s">
        <v>62</v>
      </c>
      <c r="C652" s="369"/>
      <c r="D652" s="369"/>
      <c r="E652" s="424"/>
      <c r="F652" s="421" t="s">
        <v>24</v>
      </c>
    </row>
    <row r="653" spans="1:6" ht="12" customHeight="1">
      <c r="A653" s="372"/>
      <c r="B653" s="373" t="s">
        <v>119</v>
      </c>
      <c r="C653" s="300"/>
      <c r="D653" s="300"/>
      <c r="E653" s="424"/>
      <c r="F653" s="452"/>
    </row>
    <row r="654" spans="1:6" ht="12" customHeight="1">
      <c r="A654" s="372"/>
      <c r="B654" s="183" t="s">
        <v>310</v>
      </c>
      <c r="C654" s="300"/>
      <c r="D654" s="300"/>
      <c r="E654" s="424"/>
      <c r="F654" s="452"/>
    </row>
    <row r="655" spans="1:6" ht="12" customHeight="1">
      <c r="A655" s="372"/>
      <c r="B655" s="374" t="s">
        <v>295</v>
      </c>
      <c r="C655" s="300"/>
      <c r="D655" s="300"/>
      <c r="E655" s="424"/>
      <c r="F655" s="580"/>
    </row>
    <row r="656" spans="1:6" ht="12" customHeight="1">
      <c r="A656" s="372"/>
      <c r="B656" s="301" t="s">
        <v>124</v>
      </c>
      <c r="C656" s="300"/>
      <c r="D656" s="300"/>
      <c r="E656" s="424"/>
      <c r="F656" s="580"/>
    </row>
    <row r="657" spans="1:6" ht="12" customHeight="1">
      <c r="A657" s="372"/>
      <c r="B657" s="301" t="s">
        <v>304</v>
      </c>
      <c r="C657" s="300">
        <v>4000</v>
      </c>
      <c r="D657" s="300">
        <v>4000</v>
      </c>
      <c r="E657" s="866">
        <f>SUM(D657/C657)</f>
        <v>1</v>
      </c>
      <c r="F657" s="452"/>
    </row>
    <row r="658" spans="1:6" ht="12" customHeight="1" thickBot="1">
      <c r="A658" s="372"/>
      <c r="B658" s="436" t="s">
        <v>92</v>
      </c>
      <c r="C658" s="768"/>
      <c r="D658" s="768"/>
      <c r="E658" s="867"/>
      <c r="F658" s="470"/>
    </row>
    <row r="659" spans="1:6" ht="12" customHeight="1" thickBot="1">
      <c r="A659" s="384"/>
      <c r="B659" s="440" t="s">
        <v>141</v>
      </c>
      <c r="C659" s="379">
        <f>SUM(C653:C658)</f>
        <v>4000</v>
      </c>
      <c r="D659" s="1192">
        <f>SUM(D653:D658)</f>
        <v>4000</v>
      </c>
      <c r="E659" s="868">
        <f>SUM(D659/C659)</f>
        <v>1</v>
      </c>
      <c r="F659" s="493"/>
    </row>
    <row r="660" spans="1:6" ht="12" customHeight="1">
      <c r="A660" s="75">
        <v>3416</v>
      </c>
      <c r="B660" s="463" t="s">
        <v>181</v>
      </c>
      <c r="C660" s="369"/>
      <c r="D660" s="369"/>
      <c r="E660" s="424"/>
      <c r="F660" s="421" t="s">
        <v>24</v>
      </c>
    </row>
    <row r="661" spans="1:6" ht="12" customHeight="1">
      <c r="A661" s="372"/>
      <c r="B661" s="373" t="s">
        <v>119</v>
      </c>
      <c r="C661" s="300"/>
      <c r="D661" s="300"/>
      <c r="E661" s="424"/>
      <c r="F661" s="452"/>
    </row>
    <row r="662" spans="1:6" ht="12" customHeight="1">
      <c r="A662" s="372"/>
      <c r="B662" s="183" t="s">
        <v>310</v>
      </c>
      <c r="C662" s="300"/>
      <c r="D662" s="300"/>
      <c r="E662" s="424"/>
      <c r="F662" s="452"/>
    </row>
    <row r="663" spans="1:6" ht="12" customHeight="1">
      <c r="A663" s="372"/>
      <c r="B663" s="374" t="s">
        <v>295</v>
      </c>
      <c r="C663" s="300"/>
      <c r="D663" s="300"/>
      <c r="E663" s="424"/>
      <c r="F663" s="580"/>
    </row>
    <row r="664" spans="1:6" ht="12" customHeight="1">
      <c r="A664" s="372"/>
      <c r="B664" s="301" t="s">
        <v>124</v>
      </c>
      <c r="C664" s="300"/>
      <c r="D664" s="300"/>
      <c r="E664" s="424"/>
      <c r="F664" s="580"/>
    </row>
    <row r="665" spans="1:6" ht="12" customHeight="1">
      <c r="A665" s="372"/>
      <c r="B665" s="301" t="s">
        <v>304</v>
      </c>
      <c r="C665" s="300">
        <v>20000</v>
      </c>
      <c r="D665" s="300">
        <v>20000</v>
      </c>
      <c r="E665" s="866">
        <f>SUM(D665/C665)</f>
        <v>1</v>
      </c>
      <c r="F665" s="579"/>
    </row>
    <row r="666" spans="1:6" ht="12" customHeight="1" thickBot="1">
      <c r="A666" s="372"/>
      <c r="B666" s="436" t="s">
        <v>92</v>
      </c>
      <c r="C666" s="377"/>
      <c r="D666" s="377"/>
      <c r="E666" s="867"/>
      <c r="F666" s="581"/>
    </row>
    <row r="667" spans="1:6" ht="12" customHeight="1" thickBot="1">
      <c r="A667" s="384"/>
      <c r="B667" s="440" t="s">
        <v>141</v>
      </c>
      <c r="C667" s="379">
        <f>SUM(C661:C666)</f>
        <v>20000</v>
      </c>
      <c r="D667" s="379">
        <f>SUM(D661:D666)</f>
        <v>20000</v>
      </c>
      <c r="E667" s="868">
        <f>SUM(D667/C667)</f>
        <v>1</v>
      </c>
      <c r="F667" s="493"/>
    </row>
    <row r="668" spans="1:6" ht="12" customHeight="1">
      <c r="A668" s="75">
        <v>3420</v>
      </c>
      <c r="B668" s="391" t="s">
        <v>160</v>
      </c>
      <c r="C668" s="369">
        <f>SUM(C684+C692+C700+C732+C708+C716+C724+C740+C748+C756+C765+C773+C781+C676)</f>
        <v>177922</v>
      </c>
      <c r="D668" s="369">
        <f>SUM(D684+D692+D700+D732+D708+D716+D724+D740+D748+D756+D765+D773+D781+D676)</f>
        <v>217016</v>
      </c>
      <c r="E668" s="424">
        <f>SUM(D668/C668)</f>
        <v>1.219725497689999</v>
      </c>
      <c r="F668" s="421"/>
    </row>
    <row r="669" spans="1:6" ht="12" customHeight="1">
      <c r="A669" s="75">
        <v>3421</v>
      </c>
      <c r="B669" s="463" t="s">
        <v>421</v>
      </c>
      <c r="C669" s="369"/>
      <c r="D669" s="369"/>
      <c r="E669" s="424"/>
      <c r="F669" s="451"/>
    </row>
    <row r="670" spans="1:6" ht="12" customHeight="1">
      <c r="A670" s="372"/>
      <c r="B670" s="373" t="s">
        <v>119</v>
      </c>
      <c r="C670" s="300">
        <v>870</v>
      </c>
      <c r="D670" s="300">
        <v>870</v>
      </c>
      <c r="E670" s="866">
        <f>SUM(D670/C670)</f>
        <v>1</v>
      </c>
      <c r="F670" s="579"/>
    </row>
    <row r="671" spans="1:6" ht="12" customHeight="1">
      <c r="A671" s="372"/>
      <c r="B671" s="183" t="s">
        <v>310</v>
      </c>
      <c r="C671" s="300">
        <v>250</v>
      </c>
      <c r="D671" s="300">
        <v>250</v>
      </c>
      <c r="E671" s="866">
        <f>SUM(D671/C671)</f>
        <v>1</v>
      </c>
      <c r="F671" s="579"/>
    </row>
    <row r="672" spans="1:6" ht="12" customHeight="1">
      <c r="A672" s="372"/>
      <c r="B672" s="374" t="s">
        <v>295</v>
      </c>
      <c r="C672" s="300">
        <v>2880</v>
      </c>
      <c r="D672" s="300">
        <v>2880</v>
      </c>
      <c r="E672" s="866">
        <f>SUM(D672/C672)</f>
        <v>1</v>
      </c>
      <c r="F672" s="580"/>
    </row>
    <row r="673" spans="1:6" ht="12" customHeight="1">
      <c r="A673" s="372"/>
      <c r="B673" s="301" t="s">
        <v>124</v>
      </c>
      <c r="C673" s="300"/>
      <c r="D673" s="300"/>
      <c r="E673" s="424"/>
      <c r="F673" s="458"/>
    </row>
    <row r="674" spans="1:6" ht="12" customHeight="1">
      <c r="A674" s="372"/>
      <c r="B674" s="301" t="s">
        <v>304</v>
      </c>
      <c r="C674" s="300"/>
      <c r="D674" s="300"/>
      <c r="E674" s="424"/>
      <c r="F674" s="425"/>
    </row>
    <row r="675" spans="1:6" ht="12" customHeight="1" thickBot="1">
      <c r="A675" s="372"/>
      <c r="B675" s="436" t="s">
        <v>92</v>
      </c>
      <c r="C675" s="768"/>
      <c r="D675" s="768"/>
      <c r="E675" s="867"/>
      <c r="F675" s="470"/>
    </row>
    <row r="676" spans="1:6" ht="12" customHeight="1" thickBot="1">
      <c r="A676" s="384"/>
      <c r="B676" s="440" t="s">
        <v>141</v>
      </c>
      <c r="C676" s="379">
        <f>SUM(C670:C675)</f>
        <v>4000</v>
      </c>
      <c r="D676" s="379">
        <f>SUM(D670:D675)</f>
        <v>4000</v>
      </c>
      <c r="E676" s="868">
        <f>SUM(D676/C676)</f>
        <v>1</v>
      </c>
      <c r="F676" s="456"/>
    </row>
    <row r="677" spans="1:6" ht="12" customHeight="1">
      <c r="A677" s="75">
        <v>3422</v>
      </c>
      <c r="B677" s="463" t="s">
        <v>147</v>
      </c>
      <c r="C677" s="369"/>
      <c r="D677" s="369"/>
      <c r="E677" s="424"/>
      <c r="F677" s="451"/>
    </row>
    <row r="678" spans="1:6" ht="12" customHeight="1">
      <c r="A678" s="372"/>
      <c r="B678" s="373" t="s">
        <v>119</v>
      </c>
      <c r="C678" s="300">
        <v>19000</v>
      </c>
      <c r="D678" s="300">
        <v>22000</v>
      </c>
      <c r="E678" s="866">
        <f>SUM(D678/C678)</f>
        <v>1.1578947368421053</v>
      </c>
      <c r="F678" s="579"/>
    </row>
    <row r="679" spans="1:6" ht="12" customHeight="1">
      <c r="A679" s="372"/>
      <c r="B679" s="183" t="s">
        <v>310</v>
      </c>
      <c r="C679" s="300">
        <v>7000</v>
      </c>
      <c r="D679" s="300">
        <v>8000</v>
      </c>
      <c r="E679" s="866">
        <f>SUM(D679/C679)</f>
        <v>1.1428571428571428</v>
      </c>
      <c r="F679" s="579"/>
    </row>
    <row r="680" spans="1:6" ht="12" customHeight="1">
      <c r="A680" s="372"/>
      <c r="B680" s="374" t="s">
        <v>295</v>
      </c>
      <c r="C680" s="300">
        <v>14000</v>
      </c>
      <c r="D680" s="300">
        <v>19000</v>
      </c>
      <c r="E680" s="866">
        <f>SUM(D680/C680)</f>
        <v>1.3571428571428572</v>
      </c>
      <c r="F680" s="467"/>
    </row>
    <row r="681" spans="1:6" ht="12" customHeight="1">
      <c r="A681" s="372"/>
      <c r="B681" s="301" t="s">
        <v>124</v>
      </c>
      <c r="C681" s="300"/>
      <c r="D681" s="300"/>
      <c r="E681" s="424"/>
      <c r="F681" s="458"/>
    </row>
    <row r="682" spans="1:6" ht="12" customHeight="1">
      <c r="A682" s="372"/>
      <c r="B682" s="301" t="s">
        <v>304</v>
      </c>
      <c r="C682" s="300"/>
      <c r="D682" s="300"/>
      <c r="E682" s="424"/>
      <c r="F682" s="425"/>
    </row>
    <row r="683" spans="1:6" ht="12" customHeight="1" thickBot="1">
      <c r="A683" s="372"/>
      <c r="B683" s="436" t="s">
        <v>21</v>
      </c>
      <c r="C683" s="765"/>
      <c r="D683" s="765"/>
      <c r="E683" s="867"/>
      <c r="F683" s="470"/>
    </row>
    <row r="684" spans="1:6" ht="12" customHeight="1" thickBot="1">
      <c r="A684" s="384"/>
      <c r="B684" s="440" t="s">
        <v>141</v>
      </c>
      <c r="C684" s="379">
        <f>SUM(C678:C683)</f>
        <v>40000</v>
      </c>
      <c r="D684" s="379">
        <f>SUM(D678:D683)</f>
        <v>49000</v>
      </c>
      <c r="E684" s="868">
        <f>SUM(D684/C684)</f>
        <v>1.225</v>
      </c>
      <c r="F684" s="456"/>
    </row>
    <row r="685" spans="1:6" ht="12" customHeight="1">
      <c r="A685" s="75">
        <v>3423</v>
      </c>
      <c r="B685" s="463" t="s">
        <v>146</v>
      </c>
      <c r="C685" s="369"/>
      <c r="D685" s="369"/>
      <c r="E685" s="424"/>
      <c r="F685" s="452"/>
    </row>
    <row r="686" spans="1:6" ht="12" customHeight="1">
      <c r="A686" s="372"/>
      <c r="B686" s="373" t="s">
        <v>119</v>
      </c>
      <c r="C686" s="300">
        <v>2700</v>
      </c>
      <c r="D686" s="300">
        <v>2700</v>
      </c>
      <c r="E686" s="866">
        <f>SUM(D686/C686)</f>
        <v>1</v>
      </c>
      <c r="F686" s="452"/>
    </row>
    <row r="687" spans="1:6" ht="12" customHeight="1">
      <c r="A687" s="372"/>
      <c r="B687" s="183" t="s">
        <v>310</v>
      </c>
      <c r="C687" s="300">
        <v>2100</v>
      </c>
      <c r="D687" s="300">
        <v>2100</v>
      </c>
      <c r="E687" s="866">
        <f>SUM(D687/C687)</f>
        <v>1</v>
      </c>
      <c r="F687" s="579"/>
    </row>
    <row r="688" spans="1:6" ht="12" customHeight="1">
      <c r="A688" s="372"/>
      <c r="B688" s="374" t="s">
        <v>295</v>
      </c>
      <c r="C688" s="300">
        <v>5200</v>
      </c>
      <c r="D688" s="300">
        <v>5200</v>
      </c>
      <c r="E688" s="866">
        <f>SUM(D688/C688)</f>
        <v>1</v>
      </c>
      <c r="F688" s="467"/>
    </row>
    <row r="689" spans="1:6" ht="12" customHeight="1">
      <c r="A689" s="372"/>
      <c r="B689" s="301" t="s">
        <v>124</v>
      </c>
      <c r="C689" s="300"/>
      <c r="D689" s="300"/>
      <c r="E689" s="424"/>
      <c r="F689" s="452"/>
    </row>
    <row r="690" spans="1:6" ht="12" customHeight="1">
      <c r="A690" s="372"/>
      <c r="B690" s="301" t="s">
        <v>304</v>
      </c>
      <c r="C690" s="300">
        <v>2000</v>
      </c>
      <c r="D690" s="300">
        <v>2000</v>
      </c>
      <c r="E690" s="866">
        <f>SUM(D690/C690)</f>
        <v>1</v>
      </c>
      <c r="F690" s="452"/>
    </row>
    <row r="691" spans="1:6" ht="12" customHeight="1" thickBot="1">
      <c r="A691" s="372"/>
      <c r="B691" s="436" t="s">
        <v>283</v>
      </c>
      <c r="C691" s="768"/>
      <c r="D691" s="765"/>
      <c r="E691" s="867"/>
      <c r="F691" s="470"/>
    </row>
    <row r="692" spans="1:6" ht="12.75" customHeight="1" thickBot="1">
      <c r="A692" s="384"/>
      <c r="B692" s="440" t="s">
        <v>141</v>
      </c>
      <c r="C692" s="379">
        <f>SUM(C686:C691)</f>
        <v>12000</v>
      </c>
      <c r="D692" s="379">
        <f>SUM(D686:D691)</f>
        <v>12000</v>
      </c>
      <c r="E692" s="868">
        <f>SUM(D692/C692)</f>
        <v>1</v>
      </c>
      <c r="F692" s="456"/>
    </row>
    <row r="693" spans="1:6" ht="12.75" customHeight="1">
      <c r="A693" s="75">
        <v>3424</v>
      </c>
      <c r="B693" s="463" t="s">
        <v>308</v>
      </c>
      <c r="C693" s="369"/>
      <c r="D693" s="369"/>
      <c r="E693" s="424"/>
      <c r="F693" s="452"/>
    </row>
    <row r="694" spans="1:6" ht="12.75" customHeight="1">
      <c r="A694" s="372"/>
      <c r="B694" s="373" t="s">
        <v>119</v>
      </c>
      <c r="C694" s="300">
        <v>4000</v>
      </c>
      <c r="D694" s="300">
        <v>5959</v>
      </c>
      <c r="E694" s="866">
        <f>SUM(D694/C694)</f>
        <v>1.48975</v>
      </c>
      <c r="F694" s="452"/>
    </row>
    <row r="695" spans="1:6" ht="12.75" customHeight="1">
      <c r="A695" s="372"/>
      <c r="B695" s="183" t="s">
        <v>310</v>
      </c>
      <c r="C695" s="300">
        <v>1600</v>
      </c>
      <c r="D695" s="300">
        <v>2613</v>
      </c>
      <c r="E695" s="866">
        <f>SUM(D695/C695)</f>
        <v>1.633125</v>
      </c>
      <c r="F695" s="579"/>
    </row>
    <row r="696" spans="1:6" ht="12.75" customHeight="1">
      <c r="A696" s="372"/>
      <c r="B696" s="374" t="s">
        <v>295</v>
      </c>
      <c r="C696" s="300">
        <v>3400</v>
      </c>
      <c r="D696" s="300">
        <v>13928</v>
      </c>
      <c r="E696" s="866">
        <f>SUM(D696/C696)</f>
        <v>4.096470588235294</v>
      </c>
      <c r="F696" s="467"/>
    </row>
    <row r="697" spans="1:6" ht="12.75" customHeight="1">
      <c r="A697" s="372"/>
      <c r="B697" s="301" t="s">
        <v>124</v>
      </c>
      <c r="C697" s="300"/>
      <c r="D697" s="300"/>
      <c r="E697" s="424"/>
      <c r="F697" s="452"/>
    </row>
    <row r="698" spans="1:6" ht="12.75" customHeight="1">
      <c r="A698" s="372"/>
      <c r="B698" s="301" t="s">
        <v>304</v>
      </c>
      <c r="C698" s="300"/>
      <c r="D698" s="300"/>
      <c r="E698" s="424"/>
      <c r="F698" s="452"/>
    </row>
    <row r="699" spans="1:6" ht="12.75" customHeight="1" thickBot="1">
      <c r="A699" s="372"/>
      <c r="B699" s="436" t="s">
        <v>92</v>
      </c>
      <c r="C699" s="772"/>
      <c r="D699" s="377"/>
      <c r="E699" s="867"/>
      <c r="F699" s="470"/>
    </row>
    <row r="700" spans="1:6" ht="12.75" customHeight="1" thickBot="1">
      <c r="A700" s="384"/>
      <c r="B700" s="440" t="s">
        <v>141</v>
      </c>
      <c r="C700" s="379">
        <f>SUM(C694:C699)</f>
        <v>9000</v>
      </c>
      <c r="D700" s="379">
        <f>SUM(D694:D699)</f>
        <v>22500</v>
      </c>
      <c r="E700" s="868">
        <f>SUM(D700/C700)</f>
        <v>2.5</v>
      </c>
      <c r="F700" s="456"/>
    </row>
    <row r="701" spans="1:6" ht="12.75" customHeight="1">
      <c r="A701" s="450">
        <v>3425</v>
      </c>
      <c r="B701" s="427" t="s">
        <v>43</v>
      </c>
      <c r="C701" s="428"/>
      <c r="D701" s="428"/>
      <c r="E701" s="424"/>
      <c r="F701" s="473"/>
    </row>
    <row r="702" spans="1:6" ht="12.75" customHeight="1">
      <c r="A702" s="446"/>
      <c r="B702" s="431" t="s">
        <v>119</v>
      </c>
      <c r="C702" s="445"/>
      <c r="D702" s="445"/>
      <c r="E702" s="424"/>
      <c r="F702" s="473"/>
    </row>
    <row r="703" spans="1:6" ht="12.75" customHeight="1">
      <c r="A703" s="446"/>
      <c r="B703" s="433" t="s">
        <v>310</v>
      </c>
      <c r="C703" s="445"/>
      <c r="D703" s="445"/>
      <c r="E703" s="424"/>
      <c r="F703" s="579"/>
    </row>
    <row r="704" spans="1:6" ht="12.75" customHeight="1">
      <c r="A704" s="446"/>
      <c r="B704" s="434" t="s">
        <v>295</v>
      </c>
      <c r="C704" s="445">
        <v>5000</v>
      </c>
      <c r="D704" s="445">
        <v>6000</v>
      </c>
      <c r="E704" s="866">
        <f>SUM(D704/C704)</f>
        <v>1.2</v>
      </c>
      <c r="F704" s="467"/>
    </row>
    <row r="705" spans="1:6" ht="12.75" customHeight="1">
      <c r="A705" s="446"/>
      <c r="B705" s="435" t="s">
        <v>124</v>
      </c>
      <c r="C705" s="445"/>
      <c r="D705" s="445"/>
      <c r="E705" s="424"/>
      <c r="F705" s="579"/>
    </row>
    <row r="706" spans="1:6" ht="12.75" customHeight="1">
      <c r="A706" s="446"/>
      <c r="B706" s="435" t="s">
        <v>304</v>
      </c>
      <c r="C706" s="445"/>
      <c r="D706" s="445"/>
      <c r="E706" s="424"/>
      <c r="F706" s="473"/>
    </row>
    <row r="707" spans="1:6" ht="12.75" customHeight="1" thickBot="1">
      <c r="A707" s="446"/>
      <c r="B707" s="436" t="s">
        <v>92</v>
      </c>
      <c r="C707" s="773"/>
      <c r="D707" s="773"/>
      <c r="E707" s="867"/>
      <c r="F707" s="501"/>
    </row>
    <row r="708" spans="1:6" ht="12.75" customHeight="1" thickBot="1">
      <c r="A708" s="448"/>
      <c r="B708" s="440" t="s">
        <v>141</v>
      </c>
      <c r="C708" s="760">
        <f>SUM(C702:C707)</f>
        <v>5000</v>
      </c>
      <c r="D708" s="760">
        <f>SUM(D702:D707)</f>
        <v>6000</v>
      </c>
      <c r="E708" s="868">
        <f>SUM(D708/C708)</f>
        <v>1.2</v>
      </c>
      <c r="F708" s="502"/>
    </row>
    <row r="709" spans="1:6" ht="12.75" customHeight="1">
      <c r="A709" s="450">
        <v>3426</v>
      </c>
      <c r="B709" s="427" t="s">
        <v>375</v>
      </c>
      <c r="C709" s="428"/>
      <c r="D709" s="428"/>
      <c r="E709" s="424"/>
      <c r="F709" s="473"/>
    </row>
    <row r="710" spans="1:6" ht="12.75" customHeight="1">
      <c r="A710" s="446"/>
      <c r="B710" s="431" t="s">
        <v>119</v>
      </c>
      <c r="C710" s="445">
        <v>10640</v>
      </c>
      <c r="D710" s="445">
        <v>10640</v>
      </c>
      <c r="E710" s="866">
        <f>SUM(D710/C710)</f>
        <v>1</v>
      </c>
      <c r="F710" s="579"/>
    </row>
    <row r="711" spans="1:6" ht="12.75" customHeight="1">
      <c r="A711" s="446"/>
      <c r="B711" s="433" t="s">
        <v>310</v>
      </c>
      <c r="C711" s="445">
        <v>2075</v>
      </c>
      <c r="D711" s="445">
        <v>2075</v>
      </c>
      <c r="E711" s="866">
        <f>SUM(D711/C711)</f>
        <v>1</v>
      </c>
      <c r="F711" s="579"/>
    </row>
    <row r="712" spans="1:6" ht="12.75" customHeight="1">
      <c r="A712" s="446"/>
      <c r="B712" s="434" t="s">
        <v>295</v>
      </c>
      <c r="C712" s="445">
        <v>49207</v>
      </c>
      <c r="D712" s="445">
        <v>63501</v>
      </c>
      <c r="E712" s="866">
        <f>SUM(D712/C712)</f>
        <v>1.2904871258154327</v>
      </c>
      <c r="F712" s="467"/>
    </row>
    <row r="713" spans="1:6" ht="12.75" customHeight="1">
      <c r="A713" s="446"/>
      <c r="B713" s="435" t="s">
        <v>124</v>
      </c>
      <c r="C713" s="445"/>
      <c r="D713" s="445"/>
      <c r="E713" s="424"/>
      <c r="F713" s="452"/>
    </row>
    <row r="714" spans="1:6" ht="12.75" customHeight="1">
      <c r="A714" s="446"/>
      <c r="B714" s="435" t="s">
        <v>304</v>
      </c>
      <c r="C714" s="445"/>
      <c r="D714" s="445"/>
      <c r="E714" s="424"/>
      <c r="F714" s="473"/>
    </row>
    <row r="715" spans="1:6" ht="12.75" customHeight="1" thickBot="1">
      <c r="A715" s="446"/>
      <c r="B715" s="436" t="s">
        <v>92</v>
      </c>
      <c r="C715" s="773"/>
      <c r="D715" s="773"/>
      <c r="E715" s="867"/>
      <c r="F715" s="503"/>
    </row>
    <row r="716" spans="1:6" ht="12.75" customHeight="1" thickBot="1">
      <c r="A716" s="448"/>
      <c r="B716" s="440" t="s">
        <v>141</v>
      </c>
      <c r="C716" s="760">
        <f>SUM(C710:C715)</f>
        <v>61922</v>
      </c>
      <c r="D716" s="760">
        <f>SUM(D710:D715)</f>
        <v>76216</v>
      </c>
      <c r="E716" s="868">
        <f>SUM(D716/C716)</f>
        <v>1.230838797196473</v>
      </c>
      <c r="F716" s="502"/>
    </row>
    <row r="717" spans="1:6" ht="12.75" customHeight="1">
      <c r="A717" s="450">
        <v>3427</v>
      </c>
      <c r="B717" s="427" t="s">
        <v>44</v>
      </c>
      <c r="C717" s="428"/>
      <c r="D717" s="428"/>
      <c r="E717" s="424"/>
      <c r="F717" s="473"/>
    </row>
    <row r="718" spans="1:6" ht="12.75" customHeight="1">
      <c r="A718" s="446"/>
      <c r="B718" s="431" t="s">
        <v>119</v>
      </c>
      <c r="C718" s="445">
        <v>6240</v>
      </c>
      <c r="D718" s="445">
        <v>6600</v>
      </c>
      <c r="E718" s="866">
        <f>SUM(D718/C718)</f>
        <v>1.0576923076923077</v>
      </c>
      <c r="F718" s="473"/>
    </row>
    <row r="719" spans="1:6" ht="12.75" customHeight="1">
      <c r="A719" s="446"/>
      <c r="B719" s="433" t="s">
        <v>310</v>
      </c>
      <c r="C719" s="445">
        <v>1230</v>
      </c>
      <c r="D719" s="445">
        <v>1500</v>
      </c>
      <c r="E719" s="866">
        <f>SUM(D719/C719)</f>
        <v>1.2195121951219512</v>
      </c>
      <c r="F719" s="579"/>
    </row>
    <row r="720" spans="1:6" ht="12.75" customHeight="1">
      <c r="A720" s="446"/>
      <c r="B720" s="434" t="s">
        <v>295</v>
      </c>
      <c r="C720" s="445">
        <v>15530</v>
      </c>
      <c r="D720" s="445">
        <v>15900</v>
      </c>
      <c r="E720" s="866">
        <f>SUM(D720/C720)</f>
        <v>1.0238248551191242</v>
      </c>
      <c r="F720" s="467"/>
    </row>
    <row r="721" spans="1:6" ht="12.75" customHeight="1">
      <c r="A721" s="446"/>
      <c r="B721" s="435" t="s">
        <v>124</v>
      </c>
      <c r="C721" s="445"/>
      <c r="D721" s="445"/>
      <c r="E721" s="424"/>
      <c r="F721" s="452"/>
    </row>
    <row r="722" spans="1:6" ht="12.75" customHeight="1">
      <c r="A722" s="446"/>
      <c r="B722" s="435" t="s">
        <v>304</v>
      </c>
      <c r="C722" s="445"/>
      <c r="D722" s="445"/>
      <c r="E722" s="424"/>
      <c r="F722" s="473"/>
    </row>
    <row r="723" spans="1:6" ht="12.75" customHeight="1" thickBot="1">
      <c r="A723" s="446"/>
      <c r="B723" s="436" t="s">
        <v>92</v>
      </c>
      <c r="C723" s="773"/>
      <c r="D723" s="773"/>
      <c r="E723" s="867"/>
      <c r="F723" s="501"/>
    </row>
    <row r="724" spans="1:6" ht="12.75" customHeight="1" thickBot="1">
      <c r="A724" s="448"/>
      <c r="B724" s="440" t="s">
        <v>141</v>
      </c>
      <c r="C724" s="760">
        <f>SUM(C718:C723)</f>
        <v>23000</v>
      </c>
      <c r="D724" s="760">
        <f>SUM(D718:D723)</f>
        <v>24000</v>
      </c>
      <c r="E724" s="868">
        <f>SUM(D724/C724)</f>
        <v>1.0434782608695652</v>
      </c>
      <c r="F724" s="502"/>
    </row>
    <row r="725" spans="1:6" ht="12.75" customHeight="1">
      <c r="A725" s="75">
        <v>3428</v>
      </c>
      <c r="B725" s="463" t="s">
        <v>7</v>
      </c>
      <c r="C725" s="369"/>
      <c r="D725" s="369"/>
      <c r="E725" s="424"/>
      <c r="F725" s="452"/>
    </row>
    <row r="726" spans="1:6" ht="12.75" customHeight="1">
      <c r="A726" s="372"/>
      <c r="B726" s="373" t="s">
        <v>119</v>
      </c>
      <c r="C726" s="300"/>
      <c r="D726" s="300"/>
      <c r="E726" s="424"/>
      <c r="F726" s="452"/>
    </row>
    <row r="727" spans="1:6" ht="12.75" customHeight="1">
      <c r="A727" s="372"/>
      <c r="B727" s="183" t="s">
        <v>310</v>
      </c>
      <c r="C727" s="300"/>
      <c r="D727" s="300"/>
      <c r="E727" s="424"/>
      <c r="F727" s="452"/>
    </row>
    <row r="728" spans="1:6" ht="12.75" customHeight="1">
      <c r="A728" s="372"/>
      <c r="B728" s="374" t="s">
        <v>295</v>
      </c>
      <c r="C728" s="300">
        <v>3000</v>
      </c>
      <c r="D728" s="300">
        <v>3000</v>
      </c>
      <c r="E728" s="866">
        <f>SUM(D728/C728)</f>
        <v>1</v>
      </c>
      <c r="F728" s="580"/>
    </row>
    <row r="729" spans="1:6" ht="12.75" customHeight="1">
      <c r="A729" s="372"/>
      <c r="B729" s="301" t="s">
        <v>124</v>
      </c>
      <c r="C729" s="300"/>
      <c r="D729" s="300"/>
      <c r="E729" s="424"/>
      <c r="F729" s="579"/>
    </row>
    <row r="730" spans="1:6" ht="12.75" customHeight="1">
      <c r="A730" s="372"/>
      <c r="B730" s="301" t="s">
        <v>304</v>
      </c>
      <c r="C730" s="300"/>
      <c r="D730" s="300"/>
      <c r="E730" s="424"/>
      <c r="F730" s="452"/>
    </row>
    <row r="731" spans="1:6" ht="12.75" customHeight="1" thickBot="1">
      <c r="A731" s="372"/>
      <c r="B731" s="436" t="s">
        <v>92</v>
      </c>
      <c r="C731" s="377"/>
      <c r="D731" s="377"/>
      <c r="E731" s="867"/>
      <c r="F731" s="470"/>
    </row>
    <row r="732" spans="1:6" ht="12.75" customHeight="1" thickBot="1">
      <c r="A732" s="384"/>
      <c r="B732" s="440" t="s">
        <v>141</v>
      </c>
      <c r="C732" s="379">
        <f>SUM(C726:C731)</f>
        <v>3000</v>
      </c>
      <c r="D732" s="1192">
        <f>SUM(D726:D731)</f>
        <v>3000</v>
      </c>
      <c r="E732" s="868">
        <f>SUM(D732/C732)</f>
        <v>1</v>
      </c>
      <c r="F732" s="456"/>
    </row>
    <row r="733" spans="1:6" ht="12.75" customHeight="1">
      <c r="A733" s="450">
        <v>3429</v>
      </c>
      <c r="B733" s="427" t="s">
        <v>31</v>
      </c>
      <c r="C733" s="428"/>
      <c r="D733" s="428"/>
      <c r="E733" s="424"/>
      <c r="F733" s="473"/>
    </row>
    <row r="734" spans="1:6" ht="12.75" customHeight="1">
      <c r="A734" s="446"/>
      <c r="B734" s="431" t="s">
        <v>119</v>
      </c>
      <c r="C734" s="445"/>
      <c r="D734" s="445"/>
      <c r="E734" s="424"/>
      <c r="F734" s="473"/>
    </row>
    <row r="735" spans="1:6" ht="12.75" customHeight="1">
      <c r="A735" s="446"/>
      <c r="B735" s="433" t="s">
        <v>310</v>
      </c>
      <c r="C735" s="445"/>
      <c r="D735" s="445"/>
      <c r="E735" s="424"/>
      <c r="F735" s="473"/>
    </row>
    <row r="736" spans="1:6" ht="12.75" customHeight="1">
      <c r="A736" s="446"/>
      <c r="B736" s="434" t="s">
        <v>295</v>
      </c>
      <c r="C736" s="445">
        <v>2500</v>
      </c>
      <c r="D736" s="445">
        <v>2500</v>
      </c>
      <c r="E736" s="866">
        <f>SUM(D736/C736)</f>
        <v>1</v>
      </c>
      <c r="F736" s="580"/>
    </row>
    <row r="737" spans="1:6" ht="12.75" customHeight="1">
      <c r="A737" s="446"/>
      <c r="B737" s="435" t="s">
        <v>124</v>
      </c>
      <c r="C737" s="445"/>
      <c r="D737" s="445"/>
      <c r="E737" s="424"/>
      <c r="F737" s="452"/>
    </row>
    <row r="738" spans="1:6" ht="12.75" customHeight="1">
      <c r="A738" s="446"/>
      <c r="B738" s="435" t="s">
        <v>304</v>
      </c>
      <c r="C738" s="445"/>
      <c r="D738" s="445"/>
      <c r="E738" s="424"/>
      <c r="F738" s="473"/>
    </row>
    <row r="739" spans="1:6" ht="12.75" customHeight="1" thickBot="1">
      <c r="A739" s="446"/>
      <c r="B739" s="436" t="s">
        <v>92</v>
      </c>
      <c r="C739" s="773"/>
      <c r="D739" s="773"/>
      <c r="E739" s="867"/>
      <c r="F739" s="501"/>
    </row>
    <row r="740" spans="1:6" ht="12.75" customHeight="1" thickBot="1">
      <c r="A740" s="448"/>
      <c r="B740" s="440" t="s">
        <v>141</v>
      </c>
      <c r="C740" s="760">
        <f>SUM(C734:C739)</f>
        <v>2500</v>
      </c>
      <c r="D740" s="1193">
        <f>SUM(D734:D739)</f>
        <v>2500</v>
      </c>
      <c r="E740" s="868">
        <f>SUM(D740/C740)</f>
        <v>1</v>
      </c>
      <c r="F740" s="502"/>
    </row>
    <row r="741" spans="1:6" ht="12.75" customHeight="1">
      <c r="A741" s="450">
        <v>3431</v>
      </c>
      <c r="B741" s="427" t="s">
        <v>179</v>
      </c>
      <c r="C741" s="428"/>
      <c r="D741" s="428"/>
      <c r="E741" s="424"/>
      <c r="F741" s="473"/>
    </row>
    <row r="742" spans="1:6" ht="12.75" customHeight="1">
      <c r="A742" s="446"/>
      <c r="B742" s="431" t="s">
        <v>119</v>
      </c>
      <c r="C742" s="445"/>
      <c r="D742" s="445"/>
      <c r="E742" s="424"/>
      <c r="F742" s="473"/>
    </row>
    <row r="743" spans="1:6" ht="12.75" customHeight="1">
      <c r="A743" s="446"/>
      <c r="B743" s="433" t="s">
        <v>310</v>
      </c>
      <c r="C743" s="445"/>
      <c r="D743" s="445"/>
      <c r="E743" s="424"/>
      <c r="F743" s="473"/>
    </row>
    <row r="744" spans="1:6" ht="12.75" customHeight="1">
      <c r="A744" s="446"/>
      <c r="B744" s="434" t="s">
        <v>295</v>
      </c>
      <c r="C744" s="445">
        <v>5000</v>
      </c>
      <c r="D744" s="445">
        <v>5000</v>
      </c>
      <c r="E744" s="866">
        <f>SUM(D744/C744)</f>
        <v>1</v>
      </c>
      <c r="F744" s="580"/>
    </row>
    <row r="745" spans="1:6" ht="12.75" customHeight="1">
      <c r="A745" s="446"/>
      <c r="B745" s="435" t="s">
        <v>124</v>
      </c>
      <c r="C745" s="445"/>
      <c r="D745" s="445"/>
      <c r="E745" s="424"/>
      <c r="F745" s="473"/>
    </row>
    <row r="746" spans="1:6" ht="12.75" customHeight="1">
      <c r="A746" s="446"/>
      <c r="B746" s="435" t="s">
        <v>304</v>
      </c>
      <c r="C746" s="445"/>
      <c r="D746" s="445"/>
      <c r="E746" s="424"/>
      <c r="F746" s="473"/>
    </row>
    <row r="747" spans="1:6" ht="12.75" customHeight="1" thickBot="1">
      <c r="A747" s="446"/>
      <c r="B747" s="436" t="s">
        <v>92</v>
      </c>
      <c r="C747" s="773"/>
      <c r="D747" s="773"/>
      <c r="E747" s="867"/>
      <c r="F747" s="501"/>
    </row>
    <row r="748" spans="1:6" ht="12.75" customHeight="1" thickBot="1">
      <c r="A748" s="448"/>
      <c r="B748" s="440" t="s">
        <v>141</v>
      </c>
      <c r="C748" s="760">
        <f>SUM(C742:C747)</f>
        <v>5000</v>
      </c>
      <c r="D748" s="1193">
        <f>SUM(D742:D747)</f>
        <v>5000</v>
      </c>
      <c r="E748" s="868">
        <f>SUM(D748/C748)</f>
        <v>1</v>
      </c>
      <c r="F748" s="502"/>
    </row>
    <row r="749" spans="1:6" ht="12.75" customHeight="1">
      <c r="A749" s="450">
        <v>3432</v>
      </c>
      <c r="B749" s="427" t="s">
        <v>394</v>
      </c>
      <c r="C749" s="428"/>
      <c r="D749" s="428"/>
      <c r="E749" s="424"/>
      <c r="F749" s="473"/>
    </row>
    <row r="750" spans="1:6" ht="12.75" customHeight="1">
      <c r="A750" s="446"/>
      <c r="B750" s="431" t="s">
        <v>119</v>
      </c>
      <c r="C750" s="445"/>
      <c r="D750" s="445"/>
      <c r="E750" s="424"/>
      <c r="F750" s="473"/>
    </row>
    <row r="751" spans="1:6" ht="12.75" customHeight="1">
      <c r="A751" s="446"/>
      <c r="B751" s="433" t="s">
        <v>310</v>
      </c>
      <c r="C751" s="445"/>
      <c r="D751" s="445"/>
      <c r="E751" s="424"/>
      <c r="F751" s="580"/>
    </row>
    <row r="752" spans="1:6" ht="12.75" customHeight="1">
      <c r="A752" s="446"/>
      <c r="B752" s="434" t="s">
        <v>295</v>
      </c>
      <c r="C752" s="445">
        <v>5000</v>
      </c>
      <c r="D752" s="445">
        <v>5000</v>
      </c>
      <c r="E752" s="866">
        <f>SUM(D752/C752)</f>
        <v>1</v>
      </c>
      <c r="F752" s="580"/>
    </row>
    <row r="753" spans="1:6" ht="12.75" customHeight="1">
      <c r="A753" s="446"/>
      <c r="B753" s="435" t="s">
        <v>124</v>
      </c>
      <c r="C753" s="445"/>
      <c r="D753" s="445"/>
      <c r="E753" s="424"/>
      <c r="F753" s="452"/>
    </row>
    <row r="754" spans="1:6" ht="12.75" customHeight="1">
      <c r="A754" s="446"/>
      <c r="B754" s="435" t="s">
        <v>304</v>
      </c>
      <c r="C754" s="445"/>
      <c r="D754" s="445"/>
      <c r="E754" s="424"/>
      <c r="F754" s="473"/>
    </row>
    <row r="755" spans="1:6" ht="12.75" customHeight="1" thickBot="1">
      <c r="A755" s="446"/>
      <c r="B755" s="436" t="s">
        <v>92</v>
      </c>
      <c r="C755" s="773"/>
      <c r="D755" s="773"/>
      <c r="E755" s="867"/>
      <c r="F755" s="501"/>
    </row>
    <row r="756" spans="1:6" ht="12.75" customHeight="1" thickBot="1">
      <c r="A756" s="448"/>
      <c r="B756" s="440" t="s">
        <v>141</v>
      </c>
      <c r="C756" s="760">
        <f>SUM(C750:C755)</f>
        <v>5000</v>
      </c>
      <c r="D756" s="1193">
        <f>SUM(D750:D755)</f>
        <v>5000</v>
      </c>
      <c r="E756" s="868">
        <f>SUM(D756/C756)</f>
        <v>1</v>
      </c>
      <c r="F756" s="502"/>
    </row>
    <row r="757" spans="1:6" ht="12.75" customHeight="1">
      <c r="A757" s="450">
        <v>3433</v>
      </c>
      <c r="B757" s="427" t="s">
        <v>512</v>
      </c>
      <c r="C757" s="428"/>
      <c r="D757" s="428"/>
      <c r="E757" s="424"/>
      <c r="F757" s="473"/>
    </row>
    <row r="758" spans="1:6" ht="12.75" customHeight="1">
      <c r="A758" s="446"/>
      <c r="B758" s="431" t="s">
        <v>119</v>
      </c>
      <c r="C758" s="445"/>
      <c r="D758" s="445"/>
      <c r="E758" s="424"/>
      <c r="F758" s="473"/>
    </row>
    <row r="759" spans="1:6" ht="12.75" customHeight="1">
      <c r="A759" s="446"/>
      <c r="B759" s="433" t="s">
        <v>310</v>
      </c>
      <c r="C759" s="445"/>
      <c r="D759" s="445"/>
      <c r="E759" s="424"/>
      <c r="F759" s="473"/>
    </row>
    <row r="760" spans="1:6" ht="12.75" customHeight="1">
      <c r="A760" s="446"/>
      <c r="B760" s="434" t="s">
        <v>295</v>
      </c>
      <c r="C760" s="445">
        <v>3000</v>
      </c>
      <c r="D760" s="445">
        <v>3000</v>
      </c>
      <c r="E760" s="866">
        <f>SUM(D760/C760)</f>
        <v>1</v>
      </c>
      <c r="F760" s="580"/>
    </row>
    <row r="761" spans="1:6" ht="12.75" customHeight="1">
      <c r="A761" s="446"/>
      <c r="B761" s="435" t="s">
        <v>124</v>
      </c>
      <c r="C761" s="445"/>
      <c r="D761" s="445"/>
      <c r="E761" s="424"/>
      <c r="F761" s="452"/>
    </row>
    <row r="762" spans="1:6" ht="12.75" customHeight="1">
      <c r="A762" s="446"/>
      <c r="B762" s="435" t="s">
        <v>304</v>
      </c>
      <c r="C762" s="445"/>
      <c r="D762" s="445"/>
      <c r="E762" s="424"/>
      <c r="F762" s="473"/>
    </row>
    <row r="763" spans="1:6" ht="12.75" customHeight="1">
      <c r="A763" s="446"/>
      <c r="B763" s="435" t="s">
        <v>124</v>
      </c>
      <c r="C763" s="445"/>
      <c r="D763" s="445"/>
      <c r="E763" s="424"/>
      <c r="F763" s="484"/>
    </row>
    <row r="764" spans="1:6" ht="12.75" customHeight="1" thickBot="1">
      <c r="A764" s="446"/>
      <c r="B764" s="436" t="s">
        <v>92</v>
      </c>
      <c r="C764" s="773"/>
      <c r="D764" s="773"/>
      <c r="E764" s="870"/>
      <c r="F764" s="501"/>
    </row>
    <row r="765" spans="1:6" ht="12.75" customHeight="1" thickBot="1">
      <c r="A765" s="448"/>
      <c r="B765" s="440" t="s">
        <v>141</v>
      </c>
      <c r="C765" s="760">
        <f>SUM(C758:C764)</f>
        <v>3000</v>
      </c>
      <c r="D765" s="1193">
        <f>SUM(D758:D764)</f>
        <v>3000</v>
      </c>
      <c r="E765" s="869">
        <f>SUM(D765/C765)</f>
        <v>1</v>
      </c>
      <c r="F765" s="502"/>
    </row>
    <row r="766" spans="1:6" ht="12.75" customHeight="1">
      <c r="A766" s="450">
        <v>3434</v>
      </c>
      <c r="B766" s="427" t="s">
        <v>395</v>
      </c>
      <c r="C766" s="428"/>
      <c r="D766" s="428"/>
      <c r="E766" s="424"/>
      <c r="F766" s="473"/>
    </row>
    <row r="767" spans="1:6" ht="12.75" customHeight="1">
      <c r="A767" s="446"/>
      <c r="B767" s="431" t="s">
        <v>119</v>
      </c>
      <c r="C767" s="445"/>
      <c r="D767" s="445"/>
      <c r="E767" s="424"/>
      <c r="F767" s="473"/>
    </row>
    <row r="768" spans="1:6" ht="12.75" customHeight="1">
      <c r="A768" s="446"/>
      <c r="B768" s="433" t="s">
        <v>310</v>
      </c>
      <c r="C768" s="445"/>
      <c r="D768" s="445"/>
      <c r="E768" s="424"/>
      <c r="F768" s="580"/>
    </row>
    <row r="769" spans="1:6" ht="12.75" customHeight="1">
      <c r="A769" s="446"/>
      <c r="B769" s="434" t="s">
        <v>295</v>
      </c>
      <c r="C769" s="445">
        <v>3000</v>
      </c>
      <c r="D769" s="445">
        <v>3300</v>
      </c>
      <c r="E769" s="866">
        <f>SUM(D769/C769)</f>
        <v>1.1</v>
      </c>
      <c r="F769" s="580"/>
    </row>
    <row r="770" spans="1:6" ht="12.75" customHeight="1">
      <c r="A770" s="446"/>
      <c r="B770" s="435" t="s">
        <v>124</v>
      </c>
      <c r="C770" s="445"/>
      <c r="D770" s="445"/>
      <c r="E770" s="424"/>
      <c r="F770" s="452"/>
    </row>
    <row r="771" spans="1:6" ht="12.75" customHeight="1">
      <c r="A771" s="446"/>
      <c r="B771" s="435" t="s">
        <v>304</v>
      </c>
      <c r="C771" s="445"/>
      <c r="D771" s="445"/>
      <c r="E771" s="424"/>
      <c r="F771" s="473"/>
    </row>
    <row r="772" spans="1:6" ht="12.75" customHeight="1" thickBot="1">
      <c r="A772" s="446"/>
      <c r="B772" s="436" t="s">
        <v>92</v>
      </c>
      <c r="C772" s="773"/>
      <c r="D772" s="773"/>
      <c r="E772" s="867"/>
      <c r="F772" s="501"/>
    </row>
    <row r="773" spans="1:6" ht="12.75" customHeight="1" thickBot="1">
      <c r="A773" s="448"/>
      <c r="B773" s="440" t="s">
        <v>141</v>
      </c>
      <c r="C773" s="760">
        <f>SUM(C767:C772)</f>
        <v>3000</v>
      </c>
      <c r="D773" s="1193">
        <f>SUM(D767:D772)</f>
        <v>3300</v>
      </c>
      <c r="E773" s="868">
        <f>SUM(D773/C773)</f>
        <v>1.1</v>
      </c>
      <c r="F773" s="502"/>
    </row>
    <row r="774" spans="1:6" ht="12" customHeight="1">
      <c r="A774" s="450">
        <v>3435</v>
      </c>
      <c r="B774" s="460" t="s">
        <v>396</v>
      </c>
      <c r="C774" s="428"/>
      <c r="D774" s="428"/>
      <c r="E774" s="424"/>
      <c r="F774" s="504"/>
    </row>
    <row r="775" spans="1:6" ht="12.75" customHeight="1">
      <c r="A775" s="450"/>
      <c r="B775" s="431" t="s">
        <v>119</v>
      </c>
      <c r="C775" s="428"/>
      <c r="D775" s="428"/>
      <c r="E775" s="424"/>
      <c r="F775" s="505"/>
    </row>
    <row r="776" spans="1:6" ht="12.75" customHeight="1">
      <c r="A776" s="450"/>
      <c r="B776" s="433" t="s">
        <v>310</v>
      </c>
      <c r="C776" s="428"/>
      <c r="D776" s="428"/>
      <c r="E776" s="424"/>
      <c r="F776" s="580"/>
    </row>
    <row r="777" spans="1:6" ht="12.75" customHeight="1">
      <c r="A777" s="450"/>
      <c r="B777" s="434" t="s">
        <v>295</v>
      </c>
      <c r="C777" s="445">
        <v>1500</v>
      </c>
      <c r="D777" s="445">
        <v>1500</v>
      </c>
      <c r="E777" s="866">
        <f>SUM(D777/C777)</f>
        <v>1</v>
      </c>
      <c r="F777" s="580"/>
    </row>
    <row r="778" spans="1:6" ht="12.75" customHeight="1">
      <c r="A778" s="450"/>
      <c r="B778" s="435" t="s">
        <v>124</v>
      </c>
      <c r="C778" s="445"/>
      <c r="D778" s="445"/>
      <c r="E778" s="424"/>
      <c r="F778" s="484"/>
    </row>
    <row r="779" spans="1:6" ht="12.75" customHeight="1">
      <c r="A779" s="450"/>
      <c r="B779" s="435" t="s">
        <v>304</v>
      </c>
      <c r="C779" s="428"/>
      <c r="D779" s="428"/>
      <c r="E779" s="424"/>
      <c r="F779" s="505"/>
    </row>
    <row r="780" spans="1:6" ht="14.25" customHeight="1" thickBot="1">
      <c r="A780" s="450"/>
      <c r="B780" s="436" t="s">
        <v>92</v>
      </c>
      <c r="C780" s="774"/>
      <c r="D780" s="865"/>
      <c r="E780" s="867"/>
      <c r="F780" s="505"/>
    </row>
    <row r="781" spans="1:6" ht="14.25" customHeight="1" thickBot="1">
      <c r="A781" s="448"/>
      <c r="B781" s="440" t="s">
        <v>141</v>
      </c>
      <c r="C781" s="760">
        <f>SUM(C775:C780)</f>
        <v>1500</v>
      </c>
      <c r="D781" s="1193">
        <f>SUM(D775:D780)</f>
        <v>1500</v>
      </c>
      <c r="E781" s="868">
        <f>SUM(D781/C781)</f>
        <v>1</v>
      </c>
      <c r="F781" s="502"/>
    </row>
    <row r="782" spans="1:6" ht="12.75" customHeight="1">
      <c r="A782" s="450">
        <v>3451</v>
      </c>
      <c r="B782" s="427" t="s">
        <v>139</v>
      </c>
      <c r="C782" s="428"/>
      <c r="D782" s="428"/>
      <c r="E782" s="424"/>
      <c r="F782" s="484"/>
    </row>
    <row r="783" spans="1:6" ht="12.75" customHeight="1">
      <c r="A783" s="446"/>
      <c r="B783" s="431" t="s">
        <v>119</v>
      </c>
      <c r="C783" s="445"/>
      <c r="D783" s="445"/>
      <c r="E783" s="424"/>
      <c r="F783" s="473"/>
    </row>
    <row r="784" spans="1:6" ht="12.75" customHeight="1">
      <c r="A784" s="446"/>
      <c r="B784" s="433" t="s">
        <v>310</v>
      </c>
      <c r="C784" s="445"/>
      <c r="D784" s="445"/>
      <c r="E784" s="424"/>
      <c r="F784" s="472"/>
    </row>
    <row r="785" spans="1:6" ht="12.75" customHeight="1">
      <c r="A785" s="446"/>
      <c r="B785" s="434" t="s">
        <v>295</v>
      </c>
      <c r="C785" s="445">
        <v>1000</v>
      </c>
      <c r="D785" s="445">
        <v>1200</v>
      </c>
      <c r="E785" s="424">
        <f>SUM(D785/C785)</f>
        <v>1.2</v>
      </c>
      <c r="F785" s="586"/>
    </row>
    <row r="786" spans="1:6" ht="12.75" customHeight="1">
      <c r="A786" s="446"/>
      <c r="B786" s="435" t="s">
        <v>124</v>
      </c>
      <c r="C786" s="445"/>
      <c r="D786" s="445"/>
      <c r="E786" s="424"/>
      <c r="F786" s="586"/>
    </row>
    <row r="787" spans="1:6" ht="12.75" customHeight="1">
      <c r="A787" s="446"/>
      <c r="B787" s="435" t="s">
        <v>304</v>
      </c>
      <c r="C787" s="445"/>
      <c r="D787" s="445"/>
      <c r="E787" s="424"/>
      <c r="F787" s="473"/>
    </row>
    <row r="788" spans="1:6" ht="12.75" customHeight="1" thickBot="1">
      <c r="A788" s="446"/>
      <c r="B788" s="436" t="s">
        <v>92</v>
      </c>
      <c r="C788" s="773"/>
      <c r="D788" s="773"/>
      <c r="E788" s="867"/>
      <c r="F788" s="501"/>
    </row>
    <row r="789" spans="1:6" ht="12.75" customHeight="1" thickBot="1">
      <c r="A789" s="448"/>
      <c r="B789" s="440" t="s">
        <v>141</v>
      </c>
      <c r="C789" s="760">
        <f>SUM(C783:C788)</f>
        <v>1000</v>
      </c>
      <c r="D789" s="1193">
        <f>SUM(D783:D788)</f>
        <v>1200</v>
      </c>
      <c r="E789" s="869">
        <f>SUM(D789/C789)</f>
        <v>1.2</v>
      </c>
      <c r="F789" s="502"/>
    </row>
    <row r="790" spans="1:6" ht="12.75" customHeight="1">
      <c r="A790" s="450">
        <v>3452</v>
      </c>
      <c r="B790" s="427" t="s">
        <v>33</v>
      </c>
      <c r="C790" s="428"/>
      <c r="D790" s="428"/>
      <c r="E790" s="424"/>
      <c r="F790" s="473"/>
    </row>
    <row r="791" spans="1:6" ht="12.75" customHeight="1">
      <c r="A791" s="446"/>
      <c r="B791" s="431" t="s">
        <v>119</v>
      </c>
      <c r="C791" s="445"/>
      <c r="D791" s="445"/>
      <c r="E791" s="424"/>
      <c r="F791" s="473"/>
    </row>
    <row r="792" spans="1:6" ht="12.75" customHeight="1">
      <c r="A792" s="446"/>
      <c r="B792" s="433" t="s">
        <v>310</v>
      </c>
      <c r="C792" s="445"/>
      <c r="D792" s="445"/>
      <c r="E792" s="424"/>
      <c r="F792" s="472"/>
    </row>
    <row r="793" spans="1:6" ht="10.5" customHeight="1">
      <c r="A793" s="446"/>
      <c r="B793" s="434" t="s">
        <v>295</v>
      </c>
      <c r="C793" s="445"/>
      <c r="D793" s="445">
        <v>1000</v>
      </c>
      <c r="E793" s="424"/>
      <c r="F793" s="472"/>
    </row>
    <row r="794" spans="1:6" ht="10.5" customHeight="1">
      <c r="A794" s="446"/>
      <c r="B794" s="435" t="s">
        <v>124</v>
      </c>
      <c r="C794" s="445"/>
      <c r="D794" s="445"/>
      <c r="E794" s="424"/>
      <c r="F794" s="473"/>
    </row>
    <row r="795" spans="1:6" ht="10.5" customHeight="1">
      <c r="A795" s="446"/>
      <c r="B795" s="435" t="s">
        <v>304</v>
      </c>
      <c r="C795" s="445"/>
      <c r="D795" s="445"/>
      <c r="E795" s="424"/>
      <c r="F795" s="473"/>
    </row>
    <row r="796" spans="1:6" ht="12.75" customHeight="1" thickBot="1">
      <c r="A796" s="446"/>
      <c r="B796" s="436" t="s">
        <v>264</v>
      </c>
      <c r="C796" s="769">
        <v>1000</v>
      </c>
      <c r="D796" s="769"/>
      <c r="E796" s="867">
        <f>SUM(D796/C796)</f>
        <v>0</v>
      </c>
      <c r="F796" s="501"/>
    </row>
    <row r="797" spans="1:6" ht="12.75" customHeight="1" thickBot="1">
      <c r="A797" s="448"/>
      <c r="B797" s="440" t="s">
        <v>141</v>
      </c>
      <c r="C797" s="760">
        <f>SUM(C791:C796)</f>
        <v>1000</v>
      </c>
      <c r="D797" s="1193">
        <f>SUM(D791:D796)</f>
        <v>1000</v>
      </c>
      <c r="E797" s="868">
        <f>SUM(D797/C797)</f>
        <v>1</v>
      </c>
      <c r="F797" s="502"/>
    </row>
    <row r="798" spans="1:6" ht="12" customHeight="1">
      <c r="A798" s="361">
        <v>3600</v>
      </c>
      <c r="B798" s="463" t="s">
        <v>57</v>
      </c>
      <c r="C798" s="369"/>
      <c r="D798" s="369"/>
      <c r="E798" s="424"/>
      <c r="F798" s="451"/>
    </row>
    <row r="799" spans="1:6" ht="12" customHeight="1">
      <c r="A799" s="361"/>
      <c r="B799" s="392" t="s">
        <v>74</v>
      </c>
      <c r="C799" s="369"/>
      <c r="D799" s="369"/>
      <c r="E799" s="424"/>
      <c r="F799" s="451"/>
    </row>
    <row r="800" spans="1:6" ht="12" customHeight="1">
      <c r="A800" s="294"/>
      <c r="B800" s="373" t="s">
        <v>119</v>
      </c>
      <c r="C800" s="300">
        <f>SUM(C11+C28+C36+C45+C55+C71+C97+C105+C113+C121+C130+C138+C147+C155+C163+C190+C198+C206+C214+C223+C231+C240+C248+C256+C264+C273+C281+C289+C297+C305+C314+C331+C339+C374+C382+C390+C439+C448+C456+C472+C480+C488+C497+C505+C513+C521+C529+C537+C553+C561+C569+C578+C586+C594+C602+C628+C636+C644+C653+C661+C678+C686+C694+C702+C710+C718+C726+C734+C742+C750+C758+C767+C775+C783+C791+C171+C618+C670)</f>
        <v>191841</v>
      </c>
      <c r="D800" s="300">
        <f>SUM(D11+D28+D36+D45+D55+D71+D97+D105+D113+D121+D130+D138+D147+D155+D163+D190+D198+D206+D214+D223+D231+D240+D248+D256+D264+D273+D281+D289+D297+D305+D314+D331+D339+D374+D382+D390+D439+D448+D456+D472+D480+D488+D497+D505+D513+D521+D529+D537+D553+D561+D569+D578+D586+D594+D602+D628+D636+D644+D653+D661+D678+D686+D694+D702+D710+D718+D726+D734+D742+D750+D758+D767+D775+D783+D791+D171+D618+D670+D610)</f>
        <v>200672</v>
      </c>
      <c r="E800" s="878">
        <f aca="true" t="shared" si="0" ref="E800:E805">SUM(D800/C800)</f>
        <v>1.0460329126724737</v>
      </c>
      <c r="F800" s="425"/>
    </row>
    <row r="801" spans="1:6" ht="12" customHeight="1">
      <c r="A801" s="294"/>
      <c r="B801" s="301" t="s">
        <v>114</v>
      </c>
      <c r="C801" s="300">
        <f>SUM(C12+C29+C37+C46+C56+C72+C98+C106+C114+C122+C131+C139+C148+C156+C164+C191+C199+C207+C215+C224+C232+C241+C249+C257+C265+C274+C282+C290+C298+C306+C315+C332+C340+C375+C383+C391+C440+C449+C457+C473+C481+C489+C498+C506+C514+C522+C530+C538+C554+C562+C570+C579+C587+C595+C603+C629+C637+C645+C654+C662+C679+C687+C695+C703+C711+C719+C727+C735+C743+C751+C759+C768+C776+C784+C792+C172+C619+C671)</f>
        <v>53003</v>
      </c>
      <c r="D801" s="300">
        <f>SUM(D12+D29+D37+D46+D56+D72+D98+D106+D114+D122+D131+D139+D148+D156+D164+D191+D199+D207+D215+D224+D232+D241+D249+D257+D265+D274+D282+D290+D298+D306+D315+D332+D340+D375+D383+D391+D440+D449+D457+D473+D481+D489+D498+D506+D514+D522+D530+D538+D554+D562+D570+D579+D587+D595+D603+D629+D637+D645+D654+D662+D679+D687+D695+D703+D711+D719+D727+D735+D743+D751+D759+D768+D776+D784+D792+D172+D619+D671+D611)</f>
        <v>57107</v>
      </c>
      <c r="E801" s="866">
        <f t="shared" si="0"/>
        <v>1.0774295794577666</v>
      </c>
      <c r="F801" s="425"/>
    </row>
    <row r="802" spans="1:6" ht="12" customHeight="1">
      <c r="A802" s="294"/>
      <c r="B802" s="301" t="s">
        <v>307</v>
      </c>
      <c r="C802" s="300">
        <f>SUM(C13+C30+C38+C47+C57+C73+C99+C107+C115+C123+C132+C140+C149+C157+C165+C192+C200+C208+C216+C225+C233+C242+C250+C258+C266+C275+C283+C291+C299+C307+C316+C333+C341+C376+C384+C392+C441+C450+C458+C474+C482+C490+C499+C507+C515+C523+C531+C539+C555+C563+C571+C580+C588+C596+C604+C630+C638+C646+C655+C663+C680+C688+C696+C704+C712+C720+C728+C736+C744+C752+C760+C769+C777+C785+C793+C547+C612+C620+C408+C400+C424+C173+C358+C432+C82+C672+C65+C466+C324+C21)</f>
        <v>3435419</v>
      </c>
      <c r="D802" s="300">
        <f>SUM(D13+D30+D38+D47+D57+D73+D99+D107+D115+D123+D132+D140+D149+D157+D165+D192+D200+D208+D216+D225+D233+D242+D250+D258+D266+D275+D283+D291+D299+D307+D316+D333+D341+D376+D384+D392+D441+D450+D458+D474+D482+D490+D499+D507+D515+D523+D531+D539+D555+D563+D571+D580+D588+D596+D604+D630+D638+D646+D655+D663+D680+D688+D696+D704+D712+D720+D728+D736+D744+D752+D760+D769+D777+D785+D793+D547+D612+D620+D408+D400+D424+D173+D358+D432+D82+D672+D65+D466+D324+D21+D90+D182)</f>
        <v>3791752</v>
      </c>
      <c r="E802" s="866">
        <f t="shared" si="0"/>
        <v>1.1037233012916328</v>
      </c>
      <c r="F802" s="496"/>
    </row>
    <row r="803" spans="1:6" ht="12" customHeight="1">
      <c r="A803" s="294"/>
      <c r="B803" s="183" t="s">
        <v>124</v>
      </c>
      <c r="C803" s="300">
        <f>SUM(C14+C31+C39+C48+C58+C74+C100+C108+C116+C124+C133+C141+C150+C158+C166+C193+C201+C209+C217+C226+C234+C243+C251+C259+C267+C276+C284+C292+C300+C308+C317+C334+C342+C377+C385+C393+C442+C451+C459+C475+C483+C491+C500+C508+C516+C524+C532+C540+C556+C564+C572+C581+C589+C597+C605+C631+C639+C647+C656+C664+C681+C689+C697+C705+C713+C721+C729+C737+C745+C753+C761+C770+C778+C786+C794+C350+C359+C368+C409+C401+C417+C425+C433)</f>
        <v>212460</v>
      </c>
      <c r="D803" s="300">
        <f>SUM(D14+D31+D39+D48+D58+D74+D100+D108+D116+D124+D133+D141+D150+D158+D166+D193+D201+D209+D217+D226+D234+D243+D251+D259+D267+D276+D284+D292+D300+D308+D317+D334+D342+D377+D385+D393+D442+D451+D459+D475+D483+D491+D500+D508+D516+D524+D532+D540+D556+D564+D572+D581+D589+D597+D605+D631+D639+D647+D656+D664+D681+D689+D697+D705+D713+D721+D729+D737+D745+D753+D761+D770+D778+D786+D794+D350+D359+D368+D409+D401+D417+D425+D433)</f>
        <v>225950</v>
      </c>
      <c r="E803" s="866">
        <f t="shared" si="0"/>
        <v>1.0634943048103171</v>
      </c>
      <c r="F803" s="496"/>
    </row>
    <row r="804" spans="1:6" ht="12" customHeight="1" thickBot="1">
      <c r="A804" s="294"/>
      <c r="B804" s="506" t="s">
        <v>304</v>
      </c>
      <c r="C804" s="768">
        <f>SUM(C15+C32+C40+C49+C59+C75+C101+C109+C117+C125+C134+C142+C151+C159+C167+C194+C202+C210+C218+C227+C235+C244+C252+C260+C268+C277+C285+C293+C318+C335+C343+C369+C378+C386+C394+C443+C452+C460+C476+C484+C492+C501+C509+C517+C525+C533+C541+C557+C565+C573+C582+C590+C598+C606+C632+C640+C648+C657+C665+C682+C690+C698+C706+C714+C722+C730+C738+C746+C754+C762+C771+C779+C787+C795+C175+C614+C622+C326)</f>
        <v>101774</v>
      </c>
      <c r="D804" s="768">
        <f>SUM(D15+D32+D40+D49+D59+D75+D101+D109+D117+D125+D134+D142+D151+D159+D167+D194+D202+D210+D218+D227+D235+D244+D252+D260+D268+D277+D285+D293+D318+D335+D343+D369+D378+D386+D394+D443+D452+D460+D476+D484+D492+D501+D509+D517+D525+D533+D541+D557+D565+D573+D582+D590+D598+D606+D632+D640+D648+D657+D665+D682+D690+D698+D706+D714+D722+D730+D738+D746+D754+D762+D771+D779+D787+D795+D175+D614+D622+D326)</f>
        <v>95665</v>
      </c>
      <c r="E804" s="879">
        <f t="shared" si="0"/>
        <v>0.9399748462279167</v>
      </c>
      <c r="F804" s="454"/>
    </row>
    <row r="805" spans="1:6" ht="12" customHeight="1" thickBot="1">
      <c r="A805" s="294"/>
      <c r="B805" s="507" t="s">
        <v>64</v>
      </c>
      <c r="C805" s="775">
        <f>SUM(C800:C804)</f>
        <v>3994497</v>
      </c>
      <c r="D805" s="775">
        <f>SUM(D800:D804)</f>
        <v>4371146</v>
      </c>
      <c r="E805" s="868">
        <f t="shared" si="0"/>
        <v>1.0942919721807276</v>
      </c>
      <c r="F805" s="470"/>
    </row>
    <row r="806" spans="1:6" ht="12" customHeight="1">
      <c r="A806" s="294"/>
      <c r="B806" s="508" t="s">
        <v>75</v>
      </c>
      <c r="C806" s="300"/>
      <c r="D806" s="300"/>
      <c r="E806" s="424"/>
      <c r="F806" s="451"/>
    </row>
    <row r="807" spans="1:6" ht="12" customHeight="1">
      <c r="A807" s="294"/>
      <c r="B807" s="301" t="s">
        <v>259</v>
      </c>
      <c r="C807" s="300">
        <f>SUM(C219+C301+C796+C33+C203+C633+C310+C683+C85+C176+C583+C143+C599)</f>
        <v>30009</v>
      </c>
      <c r="D807" s="300">
        <f>SUM(D219+D301+D796+D33+D203+D633+D310+D683+D85+D176+D583+D143+D599+D76+D261+D649)</f>
        <v>1000</v>
      </c>
      <c r="E807" s="866">
        <f>SUM(D807/C807)</f>
        <v>0.033323336332433603</v>
      </c>
      <c r="F807" s="451"/>
    </row>
    <row r="808" spans="1:6" ht="12" customHeight="1">
      <c r="A808" s="294"/>
      <c r="B808" s="301" t="s">
        <v>260</v>
      </c>
      <c r="C808" s="300">
        <f>SUM(C76)</f>
        <v>0</v>
      </c>
      <c r="D808" s="300">
        <f>SUM(D302)</f>
        <v>0</v>
      </c>
      <c r="E808" s="424"/>
      <c r="F808" s="425"/>
    </row>
    <row r="809" spans="1:6" ht="12" customHeight="1" thickBot="1">
      <c r="A809" s="294"/>
      <c r="B809" s="506" t="s">
        <v>338</v>
      </c>
      <c r="C809" s="768">
        <f>SUM(C60+C211+C220+C261+C152+C336+C615+C623+C237+C269+C691+C144+C319+C650+C177)</f>
        <v>1215826</v>
      </c>
      <c r="D809" s="768">
        <f>SUM(D60+D211+D220+D152+D336+D615+D623+D237+D269+D691+D144+D319+D650+D177)</f>
        <v>473385</v>
      </c>
      <c r="E809" s="870">
        <f>SUM(D809/C809)</f>
        <v>0.38935258828154684</v>
      </c>
      <c r="F809" s="470"/>
    </row>
    <row r="810" spans="1:6" ht="12" customHeight="1" thickBot="1">
      <c r="A810" s="294"/>
      <c r="B810" s="507" t="s">
        <v>70</v>
      </c>
      <c r="C810" s="775">
        <f>SUM(C807:C809)</f>
        <v>1245835</v>
      </c>
      <c r="D810" s="775">
        <f>SUM(D807:D809)</f>
        <v>474385</v>
      </c>
      <c r="E810" s="868">
        <f>SUM(D810/C810)</f>
        <v>0.38077674812475165</v>
      </c>
      <c r="F810" s="470"/>
    </row>
    <row r="811" spans="1:6" ht="10.5" customHeight="1" thickBot="1">
      <c r="A811" s="363"/>
      <c r="B811" s="378" t="s">
        <v>267</v>
      </c>
      <c r="C811" s="776">
        <f>SUM(C810+C805)</f>
        <v>5240332</v>
      </c>
      <c r="D811" s="776">
        <f>SUM(D810+D805)</f>
        <v>4845531</v>
      </c>
      <c r="E811" s="868">
        <f>SUM(D811/C811)</f>
        <v>0.9246610710924422</v>
      </c>
      <c r="F811" s="456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42" max="255" man="1"/>
    <brk id="86" max="255" man="1"/>
    <brk id="136" max="255" man="1"/>
    <brk id="178" max="255" man="1"/>
    <brk id="229" max="255" man="1"/>
    <brk id="279" max="255" man="1"/>
    <brk id="328" max="255" man="1"/>
    <brk id="372" max="255" man="1"/>
    <brk id="420" max="255" man="1"/>
    <brk id="470" max="255" man="1"/>
    <brk id="519" max="255" man="1"/>
    <brk id="567" max="255" man="1"/>
    <brk id="616" max="255" man="1"/>
    <brk id="667" max="255" man="1"/>
    <brk id="716" max="255" man="1"/>
    <brk id="756" max="255" man="1"/>
    <brk id="7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showZeros="0" zoomScale="95" zoomScaleNormal="95" zoomScalePageLayoutView="0" workbookViewId="0" topLeftCell="A7">
      <selection activeCell="D65" sqref="D65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625" style="10" customWidth="1"/>
    <col min="6" max="6" width="50.875" style="9" customWidth="1"/>
    <col min="7" max="16384" width="9.125" style="9" customWidth="1"/>
  </cols>
  <sheetData>
    <row r="1" spans="1:6" ht="12.75" customHeight="1">
      <c r="A1" s="1276" t="s">
        <v>309</v>
      </c>
      <c r="B1" s="1275"/>
      <c r="C1" s="1275"/>
      <c r="D1" s="1275"/>
      <c r="E1" s="1275"/>
      <c r="F1" s="1275"/>
    </row>
    <row r="2" spans="1:6" ht="12.75" customHeight="1">
      <c r="A2" s="1274" t="s">
        <v>1097</v>
      </c>
      <c r="B2" s="1275"/>
      <c r="C2" s="1275"/>
      <c r="D2" s="1275"/>
      <c r="E2" s="1275"/>
      <c r="F2" s="1275"/>
    </row>
    <row r="3" spans="3:6" ht="12" customHeight="1">
      <c r="C3" s="68"/>
      <c r="D3" s="68"/>
      <c r="E3" s="68"/>
      <c r="F3" s="79" t="s">
        <v>190</v>
      </c>
    </row>
    <row r="4" spans="1:6" ht="12.75" customHeight="1">
      <c r="A4" s="48"/>
      <c r="B4" s="49"/>
      <c r="C4" s="1219" t="s">
        <v>532</v>
      </c>
      <c r="D4" s="1251" t="s">
        <v>1130</v>
      </c>
      <c r="E4" s="1219" t="s">
        <v>1093</v>
      </c>
      <c r="F4" s="88" t="s">
        <v>150</v>
      </c>
    </row>
    <row r="5" spans="1:6" ht="12.75">
      <c r="A5" s="50" t="s">
        <v>290</v>
      </c>
      <c r="B5" s="87" t="s">
        <v>149</v>
      </c>
      <c r="C5" s="1239"/>
      <c r="D5" s="1265"/>
      <c r="E5" s="1272"/>
      <c r="F5" s="51" t="s">
        <v>151</v>
      </c>
    </row>
    <row r="6" spans="1:6" ht="13.5" thickBot="1">
      <c r="A6" s="52"/>
      <c r="B6" s="53"/>
      <c r="C6" s="1240"/>
      <c r="D6" s="1259"/>
      <c r="E6" s="1273"/>
      <c r="F6" s="54"/>
    </row>
    <row r="7" spans="1:6" ht="15" customHeight="1">
      <c r="A7" s="198" t="s">
        <v>171</v>
      </c>
      <c r="B7" s="199" t="s">
        <v>172</v>
      </c>
      <c r="C7" s="200" t="s">
        <v>173</v>
      </c>
      <c r="D7" s="200" t="s">
        <v>174</v>
      </c>
      <c r="E7" s="200" t="s">
        <v>175</v>
      </c>
      <c r="F7" s="200" t="s">
        <v>46</v>
      </c>
    </row>
    <row r="8" spans="1:6" ht="12.75" customHeight="1">
      <c r="A8" s="103"/>
      <c r="B8" s="85" t="s">
        <v>274</v>
      </c>
      <c r="C8" s="601"/>
      <c r="D8" s="601"/>
      <c r="E8" s="631"/>
      <c r="F8" s="632"/>
    </row>
    <row r="9" spans="1:6" ht="12.75" customHeight="1" thickBot="1">
      <c r="A9" s="42">
        <v>3911</v>
      </c>
      <c r="B9" s="35" t="s">
        <v>195</v>
      </c>
      <c r="C9" s="777">
        <v>15000</v>
      </c>
      <c r="D9" s="1197">
        <v>18400</v>
      </c>
      <c r="E9" s="745">
        <f>SUM(D9/C9)</f>
        <v>1.2266666666666666</v>
      </c>
      <c r="F9" s="602"/>
    </row>
    <row r="10" spans="1:6" ht="12.75" customHeight="1" thickBot="1">
      <c r="A10" s="63">
        <v>3910</v>
      </c>
      <c r="B10" s="36" t="s">
        <v>185</v>
      </c>
      <c r="C10" s="722">
        <f>SUM(C9:C9)</f>
        <v>15000</v>
      </c>
      <c r="D10" s="722">
        <f>SUM(D9:D9)</f>
        <v>18400</v>
      </c>
      <c r="E10" s="872">
        <f>SUM(D10/C10)</f>
        <v>1.2266666666666666</v>
      </c>
      <c r="F10" s="602"/>
    </row>
    <row r="11" spans="1:6" s="13" customFormat="1" ht="12.75" customHeight="1">
      <c r="A11" s="11"/>
      <c r="B11" s="38" t="s">
        <v>273</v>
      </c>
      <c r="C11" s="719"/>
      <c r="D11" s="719"/>
      <c r="E11" s="633"/>
      <c r="F11" s="603"/>
    </row>
    <row r="12" spans="1:6" s="13" customFormat="1" ht="12.75" customHeight="1">
      <c r="A12" s="42">
        <v>3921</v>
      </c>
      <c r="B12" s="35" t="s">
        <v>511</v>
      </c>
      <c r="C12" s="720">
        <v>6000</v>
      </c>
      <c r="D12" s="720">
        <v>6000</v>
      </c>
      <c r="E12" s="633">
        <f>SUM(D12/C12)</f>
        <v>1</v>
      </c>
      <c r="F12" s="604" t="s">
        <v>397</v>
      </c>
    </row>
    <row r="13" spans="1:6" s="13" customFormat="1" ht="12.75" customHeight="1">
      <c r="A13" s="42">
        <v>3922</v>
      </c>
      <c r="B13" s="35" t="s">
        <v>510</v>
      </c>
      <c r="C13" s="720">
        <v>5000</v>
      </c>
      <c r="D13" s="720">
        <v>5000</v>
      </c>
      <c r="E13" s="633">
        <f>SUM(D13/C13)</f>
        <v>1</v>
      </c>
      <c r="F13" s="605" t="s">
        <v>475</v>
      </c>
    </row>
    <row r="14" spans="1:6" s="13" customFormat="1" ht="12.75" customHeight="1">
      <c r="A14" s="42">
        <v>3924</v>
      </c>
      <c r="B14" s="35" t="s">
        <v>436</v>
      </c>
      <c r="C14" s="720">
        <v>3000</v>
      </c>
      <c r="D14" s="720"/>
      <c r="E14" s="633">
        <f aca="true" t="shared" si="0" ref="E14:E19">SUM(D14/C14)</f>
        <v>0</v>
      </c>
      <c r="F14" s="605"/>
    </row>
    <row r="15" spans="1:6" s="13" customFormat="1" ht="12.75" customHeight="1">
      <c r="A15" s="42">
        <v>3925</v>
      </c>
      <c r="B15" s="35" t="s">
        <v>28</v>
      </c>
      <c r="C15" s="720">
        <v>464674</v>
      </c>
      <c r="D15" s="720">
        <v>488720</v>
      </c>
      <c r="E15" s="633">
        <f t="shared" si="0"/>
        <v>1.051748107275208</v>
      </c>
      <c r="F15" s="606"/>
    </row>
    <row r="16" spans="1:6" s="13" customFormat="1" ht="12.75" customHeight="1">
      <c r="A16" s="42">
        <v>3926</v>
      </c>
      <c r="B16" s="35" t="s">
        <v>529</v>
      </c>
      <c r="C16" s="720">
        <v>159695</v>
      </c>
      <c r="D16" s="720"/>
      <c r="E16" s="633">
        <f t="shared" si="0"/>
        <v>0</v>
      </c>
      <c r="F16" s="606"/>
    </row>
    <row r="17" spans="1:6" s="13" customFormat="1" ht="12.75" customHeight="1">
      <c r="A17" s="42">
        <v>3928</v>
      </c>
      <c r="B17" s="35" t="s">
        <v>159</v>
      </c>
      <c r="C17" s="720">
        <f>SUM(C22+C18)</f>
        <v>192000</v>
      </c>
      <c r="D17" s="720">
        <f>SUM(D22+D18)</f>
        <v>324000</v>
      </c>
      <c r="E17" s="633">
        <f t="shared" si="0"/>
        <v>1.6875</v>
      </c>
      <c r="F17" s="837" t="s">
        <v>522</v>
      </c>
    </row>
    <row r="18" spans="1:6" s="13" customFormat="1" ht="12.75" customHeight="1">
      <c r="A18" s="42"/>
      <c r="B18" s="192" t="s">
        <v>84</v>
      </c>
      <c r="C18" s="653">
        <f>SUM(C19:C21)</f>
        <v>12000</v>
      </c>
      <c r="D18" s="653">
        <f>SUM(D19:D21)</f>
        <v>24000</v>
      </c>
      <c r="E18" s="633">
        <f t="shared" si="0"/>
        <v>2</v>
      </c>
      <c r="F18" s="420"/>
    </row>
    <row r="19" spans="1:6" s="13" customFormat="1" ht="12.75" customHeight="1">
      <c r="A19" s="42"/>
      <c r="B19" s="192" t="s">
        <v>502</v>
      </c>
      <c r="C19" s="653">
        <v>2000</v>
      </c>
      <c r="D19" s="653">
        <v>4000</v>
      </c>
      <c r="E19" s="633">
        <f t="shared" si="0"/>
        <v>2</v>
      </c>
      <c r="F19" s="838"/>
    </row>
    <row r="20" spans="1:6" s="13" customFormat="1" ht="12.75" customHeight="1">
      <c r="A20" s="42"/>
      <c r="B20" s="192" t="s">
        <v>503</v>
      </c>
      <c r="C20" s="653"/>
      <c r="D20" s="653"/>
      <c r="E20" s="633"/>
      <c r="F20" s="606"/>
    </row>
    <row r="21" spans="1:6" s="13" customFormat="1" ht="12.75" customHeight="1">
      <c r="A21" s="42"/>
      <c r="B21" s="192" t="s">
        <v>504</v>
      </c>
      <c r="C21" s="653">
        <v>10000</v>
      </c>
      <c r="D21" s="653">
        <v>20000</v>
      </c>
      <c r="E21" s="633">
        <f>SUM(D21/C21)</f>
        <v>2</v>
      </c>
      <c r="F21" s="606"/>
    </row>
    <row r="22" spans="1:6" s="13" customFormat="1" ht="12.75" customHeight="1">
      <c r="A22" s="42"/>
      <c r="B22" s="192" t="s">
        <v>410</v>
      </c>
      <c r="C22" s="653">
        <v>180000</v>
      </c>
      <c r="D22" s="653">
        <v>300000</v>
      </c>
      <c r="E22" s="633">
        <f>SUM(D22/C22)</f>
        <v>1.6666666666666667</v>
      </c>
      <c r="F22" s="606"/>
    </row>
    <row r="23" spans="1:6" s="13" customFormat="1" ht="12.75" customHeight="1" thickBot="1">
      <c r="A23" s="42">
        <v>3929</v>
      </c>
      <c r="B23" s="56" t="s">
        <v>298</v>
      </c>
      <c r="C23" s="721">
        <v>10000</v>
      </c>
      <c r="D23" s="721">
        <v>10000</v>
      </c>
      <c r="E23" s="745">
        <f>SUM(D23/C23)</f>
        <v>1</v>
      </c>
      <c r="F23" s="499" t="s">
        <v>522</v>
      </c>
    </row>
    <row r="24" spans="1:6" s="13" customFormat="1" ht="12.75" customHeight="1" thickBot="1">
      <c r="A24" s="63">
        <v>3920</v>
      </c>
      <c r="B24" s="36" t="s">
        <v>185</v>
      </c>
      <c r="C24" s="722">
        <f>SUM(C12:C17)+C23</f>
        <v>840369</v>
      </c>
      <c r="D24" s="722">
        <f>SUM(D12:D17)+D23</f>
        <v>833720</v>
      </c>
      <c r="E24" s="872">
        <f>SUM(D24/C24)</f>
        <v>0.9920879994383419</v>
      </c>
      <c r="F24" s="607"/>
    </row>
    <row r="25" spans="1:6" s="13" customFormat="1" ht="12.75" customHeight="1">
      <c r="A25" s="11"/>
      <c r="B25" s="38" t="s">
        <v>130</v>
      </c>
      <c r="C25" s="719"/>
      <c r="D25" s="719"/>
      <c r="E25" s="633"/>
      <c r="F25" s="608"/>
    </row>
    <row r="26" spans="1:6" s="13" customFormat="1" ht="12.75" customHeight="1">
      <c r="A26" s="66">
        <v>3931</v>
      </c>
      <c r="B26" s="86" t="s">
        <v>163</v>
      </c>
      <c r="C26" s="589">
        <v>5000</v>
      </c>
      <c r="D26" s="1176">
        <v>5000</v>
      </c>
      <c r="E26" s="633">
        <f>SUM(D26/C26)</f>
        <v>1</v>
      </c>
      <c r="F26" s="742"/>
    </row>
    <row r="27" spans="1:6" s="13" customFormat="1" ht="12.75" customHeight="1">
      <c r="A27" s="66">
        <v>3932</v>
      </c>
      <c r="B27" s="86" t="s">
        <v>196</v>
      </c>
      <c r="C27" s="589">
        <v>12500</v>
      </c>
      <c r="D27" s="589">
        <v>12500</v>
      </c>
      <c r="E27" s="633">
        <f>SUM(D27/C27)</f>
        <v>1</v>
      </c>
      <c r="F27" s="609"/>
    </row>
    <row r="28" spans="1:6" s="13" customFormat="1" ht="12.75" customHeight="1" thickBot="1">
      <c r="A28" s="66">
        <v>3934</v>
      </c>
      <c r="B28" s="86" t="s">
        <v>440</v>
      </c>
      <c r="C28" s="721">
        <v>5000</v>
      </c>
      <c r="D28" s="721">
        <v>5000</v>
      </c>
      <c r="E28" s="745">
        <f>SUM(D28/C28)</f>
        <v>1</v>
      </c>
      <c r="F28" s="609"/>
    </row>
    <row r="29" spans="1:6" s="13" customFormat="1" ht="12.75" customHeight="1" thickBot="1">
      <c r="A29" s="63">
        <v>3930</v>
      </c>
      <c r="B29" s="36" t="s">
        <v>185</v>
      </c>
      <c r="C29" s="722">
        <f>SUM(C26:C28)</f>
        <v>22500</v>
      </c>
      <c r="D29" s="722">
        <f>SUM(D26:D28)</f>
        <v>22500</v>
      </c>
      <c r="E29" s="873">
        <f>SUM(D29/C29)</f>
        <v>1</v>
      </c>
      <c r="F29" s="610"/>
    </row>
    <row r="30" spans="1:6" ht="12.75" customHeight="1">
      <c r="A30" s="11"/>
      <c r="B30" s="38" t="s">
        <v>59</v>
      </c>
      <c r="C30" s="723"/>
      <c r="D30" s="723"/>
      <c r="E30" s="633"/>
      <c r="F30" s="611"/>
    </row>
    <row r="31" spans="1:6" ht="12.75" customHeight="1">
      <c r="A31" s="42">
        <v>3941</v>
      </c>
      <c r="B31" s="35" t="s">
        <v>496</v>
      </c>
      <c r="C31" s="720">
        <v>305160</v>
      </c>
      <c r="D31" s="720">
        <v>350160</v>
      </c>
      <c r="E31" s="633">
        <f>SUM(D31/C31)</f>
        <v>1.147463625639009</v>
      </c>
      <c r="F31" s="742"/>
    </row>
    <row r="32" spans="1:6" ht="12.75" customHeight="1">
      <c r="A32" s="42">
        <v>3942</v>
      </c>
      <c r="B32" s="35" t="s">
        <v>444</v>
      </c>
      <c r="C32" s="720">
        <v>8000</v>
      </c>
      <c r="D32" s="720">
        <v>8000</v>
      </c>
      <c r="E32" s="633">
        <f>SUM(D32/C32)</f>
        <v>1</v>
      </c>
      <c r="F32" s="605" t="s">
        <v>24</v>
      </c>
    </row>
    <row r="33" spans="1:6" ht="12.75" customHeight="1">
      <c r="A33" s="42">
        <v>3943</v>
      </c>
      <c r="B33" s="35" t="s">
        <v>6</v>
      </c>
      <c r="C33" s="720">
        <v>2000</v>
      </c>
      <c r="D33" s="720">
        <f>SUM(D34:D35)</f>
        <v>1000</v>
      </c>
      <c r="E33" s="633">
        <f>SUM(D33/C33)</f>
        <v>0.5</v>
      </c>
      <c r="F33" s="605" t="s">
        <v>24</v>
      </c>
    </row>
    <row r="34" spans="1:6" ht="12.75" customHeight="1">
      <c r="A34" s="42"/>
      <c r="B34" s="192" t="s">
        <v>411</v>
      </c>
      <c r="C34" s="653">
        <v>1300</v>
      </c>
      <c r="D34" s="653">
        <v>650</v>
      </c>
      <c r="E34" s="633">
        <f>SUM(D34/C34)</f>
        <v>0.5</v>
      </c>
      <c r="F34" s="605"/>
    </row>
    <row r="35" spans="1:6" ht="12.75" customHeight="1">
      <c r="A35" s="42"/>
      <c r="B35" s="192" t="s">
        <v>412</v>
      </c>
      <c r="C35" s="653">
        <v>700</v>
      </c>
      <c r="D35" s="653">
        <v>350</v>
      </c>
      <c r="E35" s="633">
        <f>SUM(D35/C35)</f>
        <v>0.5</v>
      </c>
      <c r="F35" s="605"/>
    </row>
    <row r="36" spans="1:6" ht="12.75" customHeight="1">
      <c r="A36" s="42"/>
      <c r="B36" s="743" t="s">
        <v>410</v>
      </c>
      <c r="C36" s="653"/>
      <c r="D36" s="653"/>
      <c r="E36" s="633"/>
      <c r="F36" s="605"/>
    </row>
    <row r="37" spans="1:6" ht="12.75" customHeight="1">
      <c r="A37" s="42">
        <v>3944</v>
      </c>
      <c r="B37" s="86" t="s">
        <v>442</v>
      </c>
      <c r="C37" s="589">
        <v>57365</v>
      </c>
      <c r="D37" s="589">
        <v>15000</v>
      </c>
      <c r="E37" s="633">
        <f>SUM(D37/C37)</f>
        <v>0.261483482959993</v>
      </c>
      <c r="F37" s="874"/>
    </row>
    <row r="38" spans="1:6" ht="12.75" customHeight="1" thickBot="1">
      <c r="A38" s="42">
        <v>3945</v>
      </c>
      <c r="B38" s="86" t="s">
        <v>1143</v>
      </c>
      <c r="C38" s="721"/>
      <c r="D38" s="721">
        <v>15000</v>
      </c>
      <c r="E38" s="745"/>
      <c r="F38" s="874"/>
    </row>
    <row r="39" spans="1:6" s="13" customFormat="1" ht="12.75" customHeight="1" thickBot="1">
      <c r="A39" s="63">
        <v>3940</v>
      </c>
      <c r="B39" s="36" t="s">
        <v>183</v>
      </c>
      <c r="C39" s="722">
        <f>SUM(C31:C33)+C37</f>
        <v>372525</v>
      </c>
      <c r="D39" s="722">
        <f>SUM(D31:D33)+D37+D38</f>
        <v>389160</v>
      </c>
      <c r="E39" s="873">
        <f>SUM(D39/C39)</f>
        <v>1.0446547211596537</v>
      </c>
      <c r="F39" s="612"/>
    </row>
    <row r="40" spans="1:6" s="13" customFormat="1" ht="12.75" customHeight="1">
      <c r="A40" s="203"/>
      <c r="B40" s="204" t="s">
        <v>58</v>
      </c>
      <c r="C40" s="724"/>
      <c r="D40" s="724"/>
      <c r="E40" s="633"/>
      <c r="F40" s="613"/>
    </row>
    <row r="41" spans="1:6" s="13" customFormat="1" ht="12.75" customHeight="1">
      <c r="A41" s="65">
        <v>3961</v>
      </c>
      <c r="B41" s="83" t="s">
        <v>414</v>
      </c>
      <c r="C41" s="725">
        <v>215900</v>
      </c>
      <c r="D41" s="1196">
        <v>210000</v>
      </c>
      <c r="E41" s="633">
        <f>SUM(D41/C41)</f>
        <v>0.9726725335803613</v>
      </c>
      <c r="F41" s="742"/>
    </row>
    <row r="42" spans="1:6" s="13" customFormat="1" ht="12.75" customHeight="1">
      <c r="A42" s="65">
        <v>3962</v>
      </c>
      <c r="B42" s="292" t="s">
        <v>1126</v>
      </c>
      <c r="C42" s="725">
        <v>50000</v>
      </c>
      <c r="D42" s="725">
        <v>100000</v>
      </c>
      <c r="E42" s="633">
        <f>SUM(D42/C42)</f>
        <v>2</v>
      </c>
      <c r="F42" s="921"/>
    </row>
    <row r="43" spans="1:6" s="13" customFormat="1" ht="12.75" customHeight="1">
      <c r="A43" s="65">
        <v>3963</v>
      </c>
      <c r="B43" s="292" t="s">
        <v>530</v>
      </c>
      <c r="C43" s="725">
        <v>41900</v>
      </c>
      <c r="D43" s="725"/>
      <c r="E43" s="633">
        <f>SUM(D43/C43)</f>
        <v>0</v>
      </c>
      <c r="F43" s="742"/>
    </row>
    <row r="44" spans="1:6" s="13" customFormat="1" ht="12.75" customHeight="1" thickBot="1">
      <c r="A44" s="65">
        <v>3972</v>
      </c>
      <c r="B44" s="208" t="s">
        <v>445</v>
      </c>
      <c r="C44" s="725">
        <v>20000</v>
      </c>
      <c r="D44" s="725">
        <v>20000</v>
      </c>
      <c r="E44" s="745">
        <f>SUM(D44/C44)</f>
        <v>1</v>
      </c>
      <c r="F44" s="604" t="s">
        <v>397</v>
      </c>
    </row>
    <row r="45" spans="1:6" s="13" customFormat="1" ht="12.75" customHeight="1" thickBot="1">
      <c r="A45" s="205">
        <v>3970</v>
      </c>
      <c r="B45" s="206" t="s">
        <v>158</v>
      </c>
      <c r="C45" s="726">
        <f>SUM(C41:C44)</f>
        <v>327800</v>
      </c>
      <c r="D45" s="726">
        <f>SUM(D41:D44)</f>
        <v>330000</v>
      </c>
      <c r="E45" s="922">
        <f>SUM(D45/C45)</f>
        <v>1.0067114093959733</v>
      </c>
      <c r="F45" s="612"/>
    </row>
    <row r="46" spans="1:6" s="13" customFormat="1" ht="12.75" customHeight="1">
      <c r="A46" s="207"/>
      <c r="B46" s="209" t="s">
        <v>272</v>
      </c>
      <c r="C46" s="724"/>
      <c r="D46" s="724"/>
      <c r="E46" s="633"/>
      <c r="F46" s="603"/>
    </row>
    <row r="47" spans="1:6" s="13" customFormat="1" ht="12.75" customHeight="1">
      <c r="A47" s="65">
        <v>3988</v>
      </c>
      <c r="B47" s="83" t="s">
        <v>16</v>
      </c>
      <c r="C47" s="725">
        <v>800</v>
      </c>
      <c r="D47" s="725">
        <v>800</v>
      </c>
      <c r="E47" s="633">
        <f aca="true" t="shared" si="1" ref="E47:E66">SUM(D47/C47)</f>
        <v>1</v>
      </c>
      <c r="F47" s="614"/>
    </row>
    <row r="48" spans="1:6" s="13" customFormat="1" ht="12.75" customHeight="1">
      <c r="A48" s="65">
        <v>3989</v>
      </c>
      <c r="B48" s="83" t="s">
        <v>373</v>
      </c>
      <c r="C48" s="725">
        <v>6000</v>
      </c>
      <c r="D48" s="725">
        <v>6000</v>
      </c>
      <c r="E48" s="633">
        <f t="shared" si="1"/>
        <v>1</v>
      </c>
      <c r="F48" s="604" t="s">
        <v>397</v>
      </c>
    </row>
    <row r="49" spans="1:6" s="13" customFormat="1" ht="12.75" customHeight="1">
      <c r="A49" s="66">
        <v>3990</v>
      </c>
      <c r="B49" s="86" t="s">
        <v>321</v>
      </c>
      <c r="C49" s="589">
        <v>1000</v>
      </c>
      <c r="D49" s="589">
        <v>1000</v>
      </c>
      <c r="E49" s="633">
        <f t="shared" si="1"/>
        <v>1</v>
      </c>
      <c r="F49" s="614"/>
    </row>
    <row r="50" spans="1:6" s="13" customFormat="1" ht="12.75" customHeight="1">
      <c r="A50" s="66">
        <v>3991</v>
      </c>
      <c r="B50" s="86" t="s">
        <v>367</v>
      </c>
      <c r="C50" s="589">
        <v>4820</v>
      </c>
      <c r="D50" s="589">
        <v>4820</v>
      </c>
      <c r="E50" s="633">
        <f t="shared" si="1"/>
        <v>1</v>
      </c>
      <c r="F50" s="614"/>
    </row>
    <row r="51" spans="1:6" s="13" customFormat="1" ht="12.75" customHeight="1">
      <c r="A51" s="66">
        <v>3992</v>
      </c>
      <c r="B51" s="86" t="s">
        <v>322</v>
      </c>
      <c r="C51" s="589">
        <v>1400</v>
      </c>
      <c r="D51" s="589">
        <v>1400</v>
      </c>
      <c r="E51" s="633">
        <f t="shared" si="1"/>
        <v>1</v>
      </c>
      <c r="F51" s="614"/>
    </row>
    <row r="52" spans="1:6" s="13" customFormat="1" ht="12.75" customHeight="1">
      <c r="A52" s="66">
        <v>3993</v>
      </c>
      <c r="B52" s="86" t="s">
        <v>323</v>
      </c>
      <c r="C52" s="589">
        <v>900</v>
      </c>
      <c r="D52" s="589">
        <v>900</v>
      </c>
      <c r="E52" s="633">
        <f t="shared" si="1"/>
        <v>1</v>
      </c>
      <c r="F52" s="614"/>
    </row>
    <row r="53" spans="1:6" s="13" customFormat="1" ht="12.75" customHeight="1">
      <c r="A53" s="66">
        <v>3994</v>
      </c>
      <c r="B53" s="86" t="s">
        <v>107</v>
      </c>
      <c r="C53" s="589">
        <v>900</v>
      </c>
      <c r="D53" s="589">
        <v>900</v>
      </c>
      <c r="E53" s="633">
        <f t="shared" si="1"/>
        <v>1</v>
      </c>
      <c r="F53" s="875"/>
    </row>
    <row r="54" spans="1:6" s="13" customFormat="1" ht="12.75" customHeight="1">
      <c r="A54" s="66">
        <v>3995</v>
      </c>
      <c r="B54" s="86" t="s">
        <v>108</v>
      </c>
      <c r="C54" s="589">
        <v>900</v>
      </c>
      <c r="D54" s="589">
        <v>900</v>
      </c>
      <c r="E54" s="633">
        <f t="shared" si="1"/>
        <v>1</v>
      </c>
      <c r="F54" s="875"/>
    </row>
    <row r="55" spans="1:6" s="13" customFormat="1" ht="12.75" customHeight="1">
      <c r="A55" s="66">
        <v>3997</v>
      </c>
      <c r="B55" s="86" t="s">
        <v>109</v>
      </c>
      <c r="C55" s="589">
        <v>900</v>
      </c>
      <c r="D55" s="589">
        <v>900</v>
      </c>
      <c r="E55" s="633">
        <f t="shared" si="1"/>
        <v>1</v>
      </c>
      <c r="F55" s="614"/>
    </row>
    <row r="56" spans="1:6" s="13" customFormat="1" ht="12.75" customHeight="1">
      <c r="A56" s="66">
        <v>3998</v>
      </c>
      <c r="B56" s="86" t="s">
        <v>110</v>
      </c>
      <c r="C56" s="589">
        <v>900</v>
      </c>
      <c r="D56" s="589">
        <v>900</v>
      </c>
      <c r="E56" s="633">
        <f t="shared" si="1"/>
        <v>1</v>
      </c>
      <c r="F56" s="614"/>
    </row>
    <row r="57" spans="1:6" s="13" customFormat="1" ht="12.75" customHeight="1" thickBot="1">
      <c r="A57" s="100">
        <v>3999</v>
      </c>
      <c r="B57" s="86" t="s">
        <v>111</v>
      </c>
      <c r="C57" s="721">
        <v>1000</v>
      </c>
      <c r="D57" s="721">
        <v>1000</v>
      </c>
      <c r="E57" s="745">
        <f t="shared" si="1"/>
        <v>1</v>
      </c>
      <c r="F57" s="614"/>
    </row>
    <row r="58" spans="1:6" s="13" customFormat="1" ht="12.75" customHeight="1" thickBot="1">
      <c r="A58" s="63"/>
      <c r="B58" s="36" t="s">
        <v>158</v>
      </c>
      <c r="C58" s="722">
        <f>SUM(C47:C57)</f>
        <v>19520</v>
      </c>
      <c r="D58" s="722">
        <f>SUM(D47:D57)</f>
        <v>19520</v>
      </c>
      <c r="E58" s="872">
        <f t="shared" si="1"/>
        <v>1</v>
      </c>
      <c r="F58" s="612"/>
    </row>
    <row r="59" spans="1:6" s="13" customFormat="1" ht="12.75" customHeight="1" thickBot="1">
      <c r="A59" s="63">
        <v>3900</v>
      </c>
      <c r="B59" s="36" t="s">
        <v>152</v>
      </c>
      <c r="C59" s="722">
        <f>C39+C24+C10+C29+C45+C58</f>
        <v>1597714</v>
      </c>
      <c r="D59" s="722">
        <f>D39+D24+D10+D29+D45+D58</f>
        <v>1613300</v>
      </c>
      <c r="E59" s="873">
        <f t="shared" si="1"/>
        <v>1.0097551877244613</v>
      </c>
      <c r="F59" s="612"/>
    </row>
    <row r="60" spans="1:6" s="13" customFormat="1" ht="12.75" customHeight="1">
      <c r="A60" s="46"/>
      <c r="B60" s="83" t="s">
        <v>180</v>
      </c>
      <c r="C60" s="589">
        <f>SUM(C34)</f>
        <v>1300</v>
      </c>
      <c r="D60" s="589">
        <f>SUM(D34)</f>
        <v>650</v>
      </c>
      <c r="E60" s="633">
        <f t="shared" si="1"/>
        <v>0.5</v>
      </c>
      <c r="F60" s="608"/>
    </row>
    <row r="61" spans="1:6" s="13" customFormat="1" ht="12.75" customHeight="1">
      <c r="A61" s="46"/>
      <c r="B61" s="24" t="s">
        <v>114</v>
      </c>
      <c r="C61" s="589">
        <f>SUM(C35)</f>
        <v>700</v>
      </c>
      <c r="D61" s="589">
        <f>SUM(D35)</f>
        <v>350</v>
      </c>
      <c r="E61" s="633">
        <f t="shared" si="1"/>
        <v>0.5</v>
      </c>
      <c r="F61" s="608"/>
    </row>
    <row r="62" spans="1:6" s="13" customFormat="1" ht="12.75" customHeight="1">
      <c r="A62" s="46"/>
      <c r="B62" s="83" t="s">
        <v>307</v>
      </c>
      <c r="C62" s="589">
        <f>SUM(C19)</f>
        <v>2000</v>
      </c>
      <c r="D62" s="589">
        <f>SUM(D19)</f>
        <v>4000</v>
      </c>
      <c r="E62" s="633">
        <f t="shared" si="1"/>
        <v>2</v>
      </c>
      <c r="F62" s="608"/>
    </row>
    <row r="63" spans="1:6" s="13" customFormat="1" ht="12.75" customHeight="1">
      <c r="A63" s="45"/>
      <c r="B63" s="24" t="s">
        <v>304</v>
      </c>
      <c r="C63" s="720">
        <f>SUM(C10+C24+C29+C39+C45+C58)-C65-C60-C61-C62-C64</f>
        <v>1161654</v>
      </c>
      <c r="D63" s="720">
        <f>SUM(D10+D24+D29+D39+D45+D58)-D65-D60-D61-D62-D64</f>
        <v>1229900</v>
      </c>
      <c r="E63" s="633">
        <f t="shared" si="1"/>
        <v>1.0587489906633127</v>
      </c>
      <c r="F63" s="608"/>
    </row>
    <row r="64" spans="1:6" s="13" customFormat="1" ht="12.75" customHeight="1">
      <c r="A64" s="45"/>
      <c r="B64" s="24" t="s">
        <v>21</v>
      </c>
      <c r="C64" s="720">
        <f>SUM(C21)</f>
        <v>10000</v>
      </c>
      <c r="D64" s="720">
        <f>SUM(D21)</f>
        <v>20000</v>
      </c>
      <c r="E64" s="633">
        <f t="shared" si="1"/>
        <v>2</v>
      </c>
      <c r="F64" s="608"/>
    </row>
    <row r="65" spans="1:6" s="13" customFormat="1" ht="12.75" customHeight="1">
      <c r="A65" s="45"/>
      <c r="B65" s="90" t="s">
        <v>283</v>
      </c>
      <c r="C65" s="720">
        <f>SUM(C9+C23+C22+C36+C37+C16)</f>
        <v>422060</v>
      </c>
      <c r="D65" s="720">
        <f>SUM(D9+D23+D22+D36+D37+D16+D38)</f>
        <v>358400</v>
      </c>
      <c r="E65" s="899">
        <f t="shared" si="1"/>
        <v>0.8491683646874852</v>
      </c>
      <c r="F65" s="615"/>
    </row>
    <row r="66" spans="1:6" s="13" customFormat="1" ht="12.75" customHeight="1">
      <c r="A66" s="219"/>
      <c r="B66" s="220" t="s">
        <v>531</v>
      </c>
      <c r="C66" s="727">
        <f>SUM(C60:C65)</f>
        <v>1597714</v>
      </c>
      <c r="D66" s="727">
        <f>SUM(D60:D65)</f>
        <v>1613300</v>
      </c>
      <c r="E66" s="900">
        <f t="shared" si="1"/>
        <v>1.0097551877244613</v>
      </c>
      <c r="F66" s="615"/>
    </row>
    <row r="67" spans="1:6" ht="12.75" customHeight="1">
      <c r="A67" s="40"/>
      <c r="B67" s="41"/>
      <c r="C67" s="18"/>
      <c r="D67" s="18"/>
      <c r="E67" s="18"/>
      <c r="F67" s="41"/>
    </row>
    <row r="68" ht="12.75" customHeight="1">
      <c r="A68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" bottom="0" header="0.5905511811023623" footer="0"/>
  <pageSetup firstPageNumber="44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showZeros="0" zoomScalePageLayoutView="0" workbookViewId="0" topLeftCell="A4">
      <selection activeCell="B42" sqref="B42"/>
    </sheetView>
  </sheetViews>
  <sheetFormatPr defaultColWidth="9.003906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277" t="s">
        <v>153</v>
      </c>
      <c r="B1" s="1275"/>
      <c r="C1" s="1275"/>
      <c r="D1" s="1275"/>
      <c r="E1" s="1275"/>
      <c r="F1" s="1275"/>
    </row>
    <row r="2" spans="1:6" s="16" customFormat="1" ht="12.75" customHeight="1">
      <c r="A2" s="1274" t="s">
        <v>1096</v>
      </c>
      <c r="B2" s="1275"/>
      <c r="C2" s="1275"/>
      <c r="D2" s="1275"/>
      <c r="E2" s="1275"/>
      <c r="F2" s="1275"/>
    </row>
    <row r="3" spans="1:6" ht="10.5" customHeight="1">
      <c r="A3" s="356"/>
      <c r="B3" s="353"/>
      <c r="C3" s="510"/>
      <c r="D3" s="510"/>
      <c r="E3" s="510"/>
      <c r="F3" s="511" t="s">
        <v>190</v>
      </c>
    </row>
    <row r="4" spans="1:6" ht="12.75" customHeight="1">
      <c r="A4" s="500"/>
      <c r="B4" s="512"/>
      <c r="C4" s="1251" t="s">
        <v>532</v>
      </c>
      <c r="D4" s="1251" t="s">
        <v>1130</v>
      </c>
      <c r="E4" s="1251" t="s">
        <v>1091</v>
      </c>
      <c r="F4" s="513"/>
    </row>
    <row r="5" spans="1:6" ht="12" customHeight="1">
      <c r="A5" s="361" t="s">
        <v>290</v>
      </c>
      <c r="B5" s="514" t="s">
        <v>149</v>
      </c>
      <c r="C5" s="1252"/>
      <c r="D5" s="1265"/>
      <c r="E5" s="1278"/>
      <c r="F5" s="420" t="s">
        <v>150</v>
      </c>
    </row>
    <row r="6" spans="1:6" ht="12.75" customHeight="1" thickBot="1">
      <c r="A6" s="515"/>
      <c r="B6" s="516"/>
      <c r="C6" s="1259"/>
      <c r="D6" s="1259"/>
      <c r="E6" s="1279"/>
      <c r="F6" s="384" t="s">
        <v>151</v>
      </c>
    </row>
    <row r="7" spans="1:6" ht="12.75" customHeight="1">
      <c r="A7" s="517" t="s">
        <v>171</v>
      </c>
      <c r="B7" s="366" t="s">
        <v>172</v>
      </c>
      <c r="C7" s="518" t="s">
        <v>173</v>
      </c>
      <c r="D7" s="518" t="s">
        <v>174</v>
      </c>
      <c r="E7" s="518" t="s">
        <v>175</v>
      </c>
      <c r="F7" s="421" t="s">
        <v>46</v>
      </c>
    </row>
    <row r="8" spans="1:6" ht="16.5" customHeight="1">
      <c r="A8" s="468"/>
      <c r="B8" s="519" t="s">
        <v>279</v>
      </c>
      <c r="C8" s="425"/>
      <c r="D8" s="425"/>
      <c r="E8" s="425"/>
      <c r="F8" s="520"/>
    </row>
    <row r="9" spans="1:6" ht="12">
      <c r="A9" s="361"/>
      <c r="B9" s="521" t="s">
        <v>268</v>
      </c>
      <c r="C9" s="522"/>
      <c r="D9" s="522"/>
      <c r="E9" s="522"/>
      <c r="F9" s="376"/>
    </row>
    <row r="10" spans="1:6" ht="12">
      <c r="A10" s="541">
        <v>4012</v>
      </c>
      <c r="B10" s="728" t="s">
        <v>538</v>
      </c>
      <c r="C10" s="522"/>
      <c r="D10" s="1177">
        <v>405000</v>
      </c>
      <c r="E10" s="297"/>
      <c r="F10" s="376"/>
    </row>
    <row r="11" spans="1:6" ht="12">
      <c r="A11" s="541">
        <v>4013</v>
      </c>
      <c r="B11" s="728" t="s">
        <v>423</v>
      </c>
      <c r="C11" s="524">
        <v>6000</v>
      </c>
      <c r="D11" s="524"/>
      <c r="E11" s="297">
        <f>SUM(D11/C11)</f>
        <v>0</v>
      </c>
      <c r="F11" s="376"/>
    </row>
    <row r="12" spans="1:6" ht="12">
      <c r="A12" s="523">
        <v>4014</v>
      </c>
      <c r="B12" s="295" t="s">
        <v>537</v>
      </c>
      <c r="C12" s="766">
        <v>15000</v>
      </c>
      <c r="D12" s="1178">
        <v>50000</v>
      </c>
      <c r="E12" s="297">
        <f>SUM(D12/C12)</f>
        <v>3.3333333333333335</v>
      </c>
      <c r="F12" s="526"/>
    </row>
    <row r="13" spans="1:6" s="37" customFormat="1" ht="12">
      <c r="A13" s="468">
        <v>4010</v>
      </c>
      <c r="B13" s="527" t="s">
        <v>269</v>
      </c>
      <c r="C13" s="748">
        <f>SUM(C11:C12)</f>
        <v>21000</v>
      </c>
      <c r="D13" s="748">
        <f>SUM(D11+D12+D10)</f>
        <v>455000</v>
      </c>
      <c r="E13" s="881">
        <f>SUM(D13/C13)</f>
        <v>21.666666666666668</v>
      </c>
      <c r="F13" s="528"/>
    </row>
    <row r="14" spans="1:6" s="37" customFormat="1" ht="12">
      <c r="A14" s="75"/>
      <c r="B14" s="529" t="s">
        <v>270</v>
      </c>
      <c r="C14" s="296"/>
      <c r="D14" s="296"/>
      <c r="E14" s="880"/>
      <c r="F14" s="372"/>
    </row>
    <row r="15" spans="1:6" s="37" customFormat="1" ht="12">
      <c r="A15" s="468">
        <v>4030</v>
      </c>
      <c r="B15" s="527" t="s">
        <v>271</v>
      </c>
      <c r="C15" s="564"/>
      <c r="D15" s="564"/>
      <c r="E15" s="880"/>
      <c r="F15" s="530"/>
    </row>
    <row r="16" spans="1:6" s="37" customFormat="1" ht="12.75">
      <c r="A16" s="75"/>
      <c r="B16" s="531" t="s">
        <v>275</v>
      </c>
      <c r="C16" s="532"/>
      <c r="D16" s="532"/>
      <c r="E16" s="297"/>
      <c r="F16" s="533"/>
    </row>
    <row r="17" spans="1:6" s="37" customFormat="1" ht="12">
      <c r="A17" s="523">
        <v>4112</v>
      </c>
      <c r="B17" s="534" t="s">
        <v>247</v>
      </c>
      <c r="C17" s="296">
        <v>575000</v>
      </c>
      <c r="D17" s="1174">
        <v>1032878</v>
      </c>
      <c r="E17" s="297">
        <f>SUM(D17/C17)</f>
        <v>1.7963095652173913</v>
      </c>
      <c r="F17" s="533"/>
    </row>
    <row r="18" spans="1:6" s="37" customFormat="1" ht="12">
      <c r="A18" s="523">
        <v>4114</v>
      </c>
      <c r="B18" s="534" t="s">
        <v>188</v>
      </c>
      <c r="C18" s="296">
        <v>144982</v>
      </c>
      <c r="D18" s="296"/>
      <c r="E18" s="297">
        <f>SUM(D18/C18)</f>
        <v>0</v>
      </c>
      <c r="F18" s="526"/>
    </row>
    <row r="19" spans="1:6" s="37" customFormat="1" ht="12">
      <c r="A19" s="523">
        <v>4115</v>
      </c>
      <c r="B19" s="534" t="s">
        <v>422</v>
      </c>
      <c r="C19" s="296">
        <v>266001</v>
      </c>
      <c r="D19" s="296"/>
      <c r="E19" s="297">
        <f>SUM(D19/C19)</f>
        <v>0</v>
      </c>
      <c r="F19" s="526"/>
    </row>
    <row r="20" spans="1:6" s="37" customFormat="1" ht="12">
      <c r="A20" s="523">
        <v>4120</v>
      </c>
      <c r="B20" s="295" t="s">
        <v>250</v>
      </c>
      <c r="C20" s="524">
        <v>856040</v>
      </c>
      <c r="D20" s="524">
        <v>750000</v>
      </c>
      <c r="E20" s="297">
        <f>SUM(D20/C20)</f>
        <v>0.8761272837717864</v>
      </c>
      <c r="F20" s="526"/>
    </row>
    <row r="21" spans="1:6" s="34" customFormat="1" ht="12">
      <c r="A21" s="372">
        <v>4121</v>
      </c>
      <c r="B21" s="535" t="s">
        <v>131</v>
      </c>
      <c r="C21" s="377">
        <v>40000</v>
      </c>
      <c r="D21" s="1173">
        <v>40000</v>
      </c>
      <c r="E21" s="297">
        <f>SUM(D21/C21)</f>
        <v>1</v>
      </c>
      <c r="F21" s="526"/>
    </row>
    <row r="22" spans="1:6" s="34" customFormat="1" ht="12">
      <c r="A22" s="372">
        <v>4122</v>
      </c>
      <c r="B22" s="536" t="s">
        <v>197</v>
      </c>
      <c r="C22" s="296">
        <v>170000</v>
      </c>
      <c r="D22" s="1174">
        <v>150000</v>
      </c>
      <c r="E22" s="297">
        <f aca="true" t="shared" si="0" ref="E22:E31">SUM(D22/C22)</f>
        <v>0.8823529411764706</v>
      </c>
      <c r="F22" s="526"/>
    </row>
    <row r="23" spans="1:6" s="34" customFormat="1" ht="12">
      <c r="A23" s="372">
        <v>4123</v>
      </c>
      <c r="B23" s="536" t="s">
        <v>1141</v>
      </c>
      <c r="C23" s="296"/>
      <c r="D23" s="1174">
        <v>12000</v>
      </c>
      <c r="E23" s="297"/>
      <c r="F23" s="526"/>
    </row>
    <row r="24" spans="1:6" s="34" customFormat="1" ht="12">
      <c r="A24" s="446">
        <v>4125</v>
      </c>
      <c r="B24" s="534" t="s">
        <v>1129</v>
      </c>
      <c r="C24" s="537">
        <v>101939</v>
      </c>
      <c r="D24" s="1175">
        <v>401320</v>
      </c>
      <c r="E24" s="297">
        <f t="shared" si="0"/>
        <v>3.9368642031018553</v>
      </c>
      <c r="F24" s="376"/>
    </row>
    <row r="25" spans="1:6" s="34" customFormat="1" ht="12">
      <c r="A25" s="538"/>
      <c r="B25" s="539" t="s">
        <v>154</v>
      </c>
      <c r="C25" s="393">
        <f>SUM(C17:C24)</f>
        <v>2153962</v>
      </c>
      <c r="D25" s="393">
        <f>SUM(D17:D20)+D22+D24+D21+D23</f>
        <v>2386198</v>
      </c>
      <c r="E25" s="882">
        <f t="shared" si="0"/>
        <v>1.1078180580715908</v>
      </c>
      <c r="F25" s="373"/>
    </row>
    <row r="26" spans="1:6" s="34" customFormat="1" ht="12">
      <c r="A26" s="372">
        <v>4131</v>
      </c>
      <c r="B26" s="535" t="s">
        <v>299</v>
      </c>
      <c r="C26" s="296">
        <v>61000</v>
      </c>
      <c r="D26" s="1174">
        <v>61000</v>
      </c>
      <c r="E26" s="297">
        <f t="shared" si="0"/>
        <v>1</v>
      </c>
      <c r="F26" s="526"/>
    </row>
    <row r="27" spans="1:6" s="34" customFormat="1" ht="12" customHeight="1">
      <c r="A27" s="372">
        <v>4132</v>
      </c>
      <c r="B27" s="535" t="s">
        <v>128</v>
      </c>
      <c r="C27" s="296">
        <v>40000</v>
      </c>
      <c r="D27" s="296">
        <v>40000</v>
      </c>
      <c r="E27" s="297">
        <f t="shared" si="0"/>
        <v>1</v>
      </c>
      <c r="F27" s="526"/>
    </row>
    <row r="28" spans="1:6" s="34" customFormat="1" ht="12.75" customHeight="1">
      <c r="A28" s="294">
        <v>4133</v>
      </c>
      <c r="B28" s="298" t="s">
        <v>300</v>
      </c>
      <c r="C28" s="296">
        <v>150000</v>
      </c>
      <c r="D28" s="1174">
        <v>150000</v>
      </c>
      <c r="E28" s="297">
        <f t="shared" si="0"/>
        <v>1</v>
      </c>
      <c r="F28" s="526"/>
    </row>
    <row r="29" spans="1:6" s="34" customFormat="1" ht="12">
      <c r="A29" s="294">
        <v>4136</v>
      </c>
      <c r="B29" s="298" t="s">
        <v>415</v>
      </c>
      <c r="C29" s="296">
        <v>51200</v>
      </c>
      <c r="D29" s="1174">
        <v>51200</v>
      </c>
      <c r="E29" s="297">
        <f t="shared" si="0"/>
        <v>1</v>
      </c>
      <c r="F29" s="526"/>
    </row>
    <row r="30" spans="1:6" s="34" customFormat="1" ht="12">
      <c r="A30" s="294">
        <v>4141</v>
      </c>
      <c r="B30" s="1168" t="s">
        <v>400</v>
      </c>
      <c r="C30" s="296">
        <v>30000</v>
      </c>
      <c r="D30" s="1174">
        <v>30000</v>
      </c>
      <c r="E30" s="297">
        <f t="shared" si="0"/>
        <v>1</v>
      </c>
      <c r="F30" s="846"/>
    </row>
    <row r="31" spans="1:6" s="34" customFormat="1" ht="12">
      <c r="A31" s="468">
        <v>4100</v>
      </c>
      <c r="B31" s="789" t="s">
        <v>183</v>
      </c>
      <c r="C31" s="387">
        <f>SUM(C26:C30)+C25</f>
        <v>2486162</v>
      </c>
      <c r="D31" s="387">
        <f>SUM(D25+D26+D27+D28+D29+D30)</f>
        <v>2718398</v>
      </c>
      <c r="E31" s="881">
        <f t="shared" si="0"/>
        <v>1.093411451063929</v>
      </c>
      <c r="F31" s="520"/>
    </row>
    <row r="32" spans="1:6" s="34" customFormat="1" ht="12">
      <c r="A32" s="500"/>
      <c r="B32" s="540" t="s">
        <v>130</v>
      </c>
      <c r="C32" s="296"/>
      <c r="D32" s="296"/>
      <c r="E32" s="297"/>
      <c r="F32" s="376"/>
    </row>
    <row r="33" spans="1:6" s="34" customFormat="1" ht="12">
      <c r="A33" s="523">
        <v>4211</v>
      </c>
      <c r="B33" s="295" t="s">
        <v>132</v>
      </c>
      <c r="C33" s="296"/>
      <c r="D33" s="296"/>
      <c r="E33" s="297"/>
      <c r="F33" s="376"/>
    </row>
    <row r="34" spans="1:6" s="34" customFormat="1" ht="12">
      <c r="A34" s="523">
        <v>4213</v>
      </c>
      <c r="B34" s="295" t="s">
        <v>134</v>
      </c>
      <c r="C34" s="296"/>
      <c r="D34" s="296"/>
      <c r="E34" s="297"/>
      <c r="F34" s="376"/>
    </row>
    <row r="35" spans="1:6" s="34" customFormat="1" ht="12">
      <c r="A35" s="523">
        <v>4215</v>
      </c>
      <c r="B35" s="295" t="s">
        <v>276</v>
      </c>
      <c r="C35" s="296"/>
      <c r="D35" s="296"/>
      <c r="E35" s="297"/>
      <c r="F35" s="376"/>
    </row>
    <row r="36" spans="1:6" s="34" customFormat="1" ht="12">
      <c r="A36" s="523">
        <v>4217</v>
      </c>
      <c r="B36" s="295" t="s">
        <v>45</v>
      </c>
      <c r="C36" s="296"/>
      <c r="D36" s="296"/>
      <c r="E36" s="297"/>
      <c r="F36" s="376"/>
    </row>
    <row r="37" spans="1:6" s="34" customFormat="1" ht="12">
      <c r="A37" s="523">
        <v>4219</v>
      </c>
      <c r="B37" s="295" t="s">
        <v>135</v>
      </c>
      <c r="C37" s="296"/>
      <c r="D37" s="296"/>
      <c r="E37" s="297"/>
      <c r="F37" s="376"/>
    </row>
    <row r="38" spans="1:6" s="34" customFormat="1" ht="12">
      <c r="A38" s="523">
        <v>4221</v>
      </c>
      <c r="B38" s="295" t="s">
        <v>133</v>
      </c>
      <c r="C38" s="296"/>
      <c r="D38" s="296"/>
      <c r="E38" s="297"/>
      <c r="F38" s="376"/>
    </row>
    <row r="39" spans="1:6" s="34" customFormat="1" ht="12">
      <c r="A39" s="523">
        <v>4223</v>
      </c>
      <c r="B39" s="295" t="s">
        <v>136</v>
      </c>
      <c r="C39" s="296"/>
      <c r="D39" s="296"/>
      <c r="E39" s="297"/>
      <c r="F39" s="376"/>
    </row>
    <row r="40" spans="1:6" s="34" customFormat="1" ht="12">
      <c r="A40" s="523">
        <v>4225</v>
      </c>
      <c r="B40" s="295" t="s">
        <v>137</v>
      </c>
      <c r="C40" s="296"/>
      <c r="D40" s="296">
        <v>7105</v>
      </c>
      <c r="E40" s="297"/>
      <c r="F40" s="376"/>
    </row>
    <row r="41" spans="1:6" s="34" customFormat="1" ht="12">
      <c r="A41" s="523">
        <v>4227</v>
      </c>
      <c r="B41" s="295" t="s">
        <v>138</v>
      </c>
      <c r="C41" s="296"/>
      <c r="D41" s="296"/>
      <c r="E41" s="297"/>
      <c r="F41" s="376"/>
    </row>
    <row r="42" spans="1:6" s="34" customFormat="1" ht="12">
      <c r="A42" s="541">
        <v>4265</v>
      </c>
      <c r="B42" s="542" t="s">
        <v>523</v>
      </c>
      <c r="C42" s="589">
        <v>250000</v>
      </c>
      <c r="D42" s="1176">
        <v>291049</v>
      </c>
      <c r="E42" s="297">
        <f>SUM(D42/C42)</f>
        <v>1.164196</v>
      </c>
      <c r="F42" s="590"/>
    </row>
    <row r="43" spans="1:6" s="34" customFormat="1" ht="12.75" thickBot="1">
      <c r="A43" s="363">
        <v>4200</v>
      </c>
      <c r="B43" s="845" t="s">
        <v>535</v>
      </c>
      <c r="C43" s="771">
        <f>SUM(C33:C42)</f>
        <v>250000</v>
      </c>
      <c r="D43" s="771">
        <f>SUM(D33:D42)</f>
        <v>298154</v>
      </c>
      <c r="E43" s="883">
        <f>SUM(D43/C43)</f>
        <v>1.192616</v>
      </c>
      <c r="F43" s="839"/>
    </row>
    <row r="44" spans="1:6" s="37" customFormat="1" ht="12">
      <c r="A44" s="75"/>
      <c r="B44" s="529" t="s">
        <v>277</v>
      </c>
      <c r="C44" s="296"/>
      <c r="D44" s="296"/>
      <c r="E44" s="297"/>
      <c r="F44" s="533"/>
    </row>
    <row r="45" spans="1:6" s="34" customFormat="1" ht="12.75" customHeight="1">
      <c r="A45" s="372">
        <v>4310</v>
      </c>
      <c r="B45" s="298" t="s">
        <v>388</v>
      </c>
      <c r="C45" s="296">
        <v>25000</v>
      </c>
      <c r="D45" s="1174">
        <v>127000</v>
      </c>
      <c r="E45" s="297">
        <f>SUM(D45/C45)</f>
        <v>5.08</v>
      </c>
      <c r="F45" s="876"/>
    </row>
    <row r="46" spans="1:6" s="34" customFormat="1" ht="12">
      <c r="A46" s="372">
        <v>4311</v>
      </c>
      <c r="B46" s="298" t="s">
        <v>528</v>
      </c>
      <c r="C46" s="296">
        <v>120000</v>
      </c>
      <c r="D46" s="296"/>
      <c r="E46" s="297">
        <f>SUM(D46/C46)</f>
        <v>0</v>
      </c>
      <c r="F46" s="526"/>
    </row>
    <row r="47" spans="1:6" s="37" customFormat="1" ht="12">
      <c r="A47" s="520">
        <v>4300</v>
      </c>
      <c r="B47" s="540" t="s">
        <v>278</v>
      </c>
      <c r="C47" s="309">
        <f>SUM(C45:C46)</f>
        <v>145000</v>
      </c>
      <c r="D47" s="309">
        <f>SUM(D45:D46)</f>
        <v>127000</v>
      </c>
      <c r="E47" s="881">
        <f>SUM(D47/C47)</f>
        <v>0.8758620689655172</v>
      </c>
      <c r="F47" s="464"/>
    </row>
    <row r="48" spans="1:6" s="37" customFormat="1" ht="16.5" customHeight="1">
      <c r="A48" s="520"/>
      <c r="B48" s="519" t="s">
        <v>280</v>
      </c>
      <c r="C48" s="309">
        <f>SUM(C47+C43+C31+C15+C13)</f>
        <v>2902162</v>
      </c>
      <c r="D48" s="309">
        <f>SUM(D47+D43+D31+D15+D13)</f>
        <v>3598552</v>
      </c>
      <c r="E48" s="881">
        <f>SUM(D48/C48)</f>
        <v>1.2399555917278222</v>
      </c>
      <c r="F48" s="464"/>
    </row>
    <row r="49" spans="1:6" s="37" customFormat="1" ht="12">
      <c r="A49" s="544"/>
      <c r="B49" s="545" t="s">
        <v>74</v>
      </c>
      <c r="C49" s="522"/>
      <c r="D49" s="522"/>
      <c r="E49" s="297"/>
      <c r="F49" s="533"/>
    </row>
    <row r="50" spans="1:6" s="37" customFormat="1" ht="12">
      <c r="A50" s="544"/>
      <c r="B50" s="296" t="s">
        <v>294</v>
      </c>
      <c r="C50" s="524"/>
      <c r="D50" s="524"/>
      <c r="E50" s="297"/>
      <c r="F50" s="533"/>
    </row>
    <row r="51" spans="1:6" s="37" customFormat="1" ht="12">
      <c r="A51" s="544"/>
      <c r="B51" s="296" t="s">
        <v>32</v>
      </c>
      <c r="C51" s="524"/>
      <c r="D51" s="524"/>
      <c r="E51" s="297"/>
      <c r="F51" s="533"/>
    </row>
    <row r="52" spans="1:6" s="34" customFormat="1" ht="12">
      <c r="A52" s="544"/>
      <c r="B52" s="546" t="s">
        <v>307</v>
      </c>
      <c r="C52" s="524"/>
      <c r="D52" s="524"/>
      <c r="E52" s="297"/>
      <c r="F52" s="376"/>
    </row>
    <row r="53" spans="1:6" ht="12" customHeight="1">
      <c r="A53" s="294"/>
      <c r="B53" s="546" t="s">
        <v>304</v>
      </c>
      <c r="C53" s="296"/>
      <c r="D53" s="296"/>
      <c r="E53" s="297"/>
      <c r="F53" s="376"/>
    </row>
    <row r="54" spans="1:6" ht="12" customHeight="1">
      <c r="A54" s="294"/>
      <c r="B54" s="547" t="s">
        <v>64</v>
      </c>
      <c r="C54" s="547">
        <f>SUM(C50:C53)</f>
        <v>0</v>
      </c>
      <c r="D54" s="547">
        <f>SUM(D50:D53)</f>
        <v>0</v>
      </c>
      <c r="E54" s="297"/>
      <c r="F54" s="376"/>
    </row>
    <row r="55" spans="1:6" ht="12" customHeight="1">
      <c r="A55" s="294"/>
      <c r="B55" s="548" t="s">
        <v>75</v>
      </c>
      <c r="C55" s="532"/>
      <c r="D55" s="532"/>
      <c r="E55" s="297"/>
      <c r="F55" s="376"/>
    </row>
    <row r="56" spans="1:6" ht="12" customHeight="1">
      <c r="A56" s="294"/>
      <c r="B56" s="296" t="s">
        <v>259</v>
      </c>
      <c r="C56" s="296"/>
      <c r="D56" s="296"/>
      <c r="E56" s="297"/>
      <c r="F56" s="376"/>
    </row>
    <row r="57" spans="1:6" ht="12">
      <c r="A57" s="294"/>
      <c r="B57" s="546" t="s">
        <v>260</v>
      </c>
      <c r="C57" s="296">
        <f>SUM(C13+C15+C31+C43+C47)-C50-C51-C52-C53-C56-C58</f>
        <v>2862162</v>
      </c>
      <c r="D57" s="296">
        <f>SUM(D13+D15+D31+D43+D47)-D50-D51-D52-D53-D56-D58</f>
        <v>3558552</v>
      </c>
      <c r="E57" s="297">
        <f>SUM(D57/C57)</f>
        <v>1.2433090789410244</v>
      </c>
      <c r="F57" s="376"/>
    </row>
    <row r="58" spans="1:6" ht="12">
      <c r="A58" s="294"/>
      <c r="B58" s="546" t="s">
        <v>338</v>
      </c>
      <c r="C58" s="296">
        <f>SUM(C27)</f>
        <v>40000</v>
      </c>
      <c r="D58" s="296">
        <f>SUM(D27)</f>
        <v>40000</v>
      </c>
      <c r="E58" s="297">
        <f>SUM(D58/C58)</f>
        <v>1</v>
      </c>
      <c r="F58" s="376"/>
    </row>
    <row r="59" spans="1:6" ht="12">
      <c r="A59" s="294"/>
      <c r="B59" s="547" t="s">
        <v>70</v>
      </c>
      <c r="C59" s="547">
        <f>SUM(C56:C58)</f>
        <v>2902162</v>
      </c>
      <c r="D59" s="547">
        <f>SUM(D56:D58)</f>
        <v>3598552</v>
      </c>
      <c r="E59" s="297">
        <f>SUM(D59/C59)</f>
        <v>1.2399555917278222</v>
      </c>
      <c r="F59" s="376"/>
    </row>
    <row r="60" spans="1:6" ht="12" customHeight="1">
      <c r="A60" s="549"/>
      <c r="B60" s="543" t="s">
        <v>116</v>
      </c>
      <c r="C60" s="305">
        <f>SUM(C54+C59)</f>
        <v>2902162</v>
      </c>
      <c r="D60" s="305">
        <f>SUM(D54+D59)</f>
        <v>3598552</v>
      </c>
      <c r="E60" s="297">
        <f>SUM(D60/C60)</f>
        <v>1.2399555917278222</v>
      </c>
      <c r="F60" s="373"/>
    </row>
    <row r="61" spans="1:5" ht="12">
      <c r="A61" s="33"/>
      <c r="C61" s="276"/>
      <c r="D61" s="276"/>
      <c r="E61" s="275"/>
    </row>
    <row r="62" spans="2:4" ht="12">
      <c r="B62" s="41" t="s">
        <v>1127</v>
      </c>
      <c r="C62" s="224"/>
      <c r="D62" s="224"/>
    </row>
  </sheetData>
  <sheetProtection/>
  <mergeCells count="5">
    <mergeCell ref="A1:F1"/>
    <mergeCell ref="A2:F2"/>
    <mergeCell ref="E4:E6"/>
    <mergeCell ref="C4:C6"/>
    <mergeCell ref="D4:D6"/>
  </mergeCells>
  <printOptions horizontalCentered="1"/>
  <pageMargins left="0" right="0" top="0.3937007874015748" bottom="0.1968503937007874" header="0.11811023622047245" footer="0"/>
  <pageSetup firstPageNumber="45" useFirstPageNumber="1" horizontalDpi="600" verticalDpi="600" orientation="landscape" paperSize="9" scale="74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2019-02-14T14:12:14Z</cp:lastPrinted>
  <dcterms:created xsi:type="dcterms:W3CDTF">2004-02-02T11:10:51Z</dcterms:created>
  <dcterms:modified xsi:type="dcterms:W3CDTF">2019-02-15T08:31:23Z</dcterms:modified>
  <cp:category/>
  <cp:version/>
  <cp:contentType/>
  <cp:contentStatus/>
</cp:coreProperties>
</file>