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5" windowWidth="11340" windowHeight="1305" tabRatio="652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'4.mell.'!$3:$7</definedName>
    <definedName name="_xlnm.Print_Titles" localSheetId="9">'5.mell. '!$4:$8</definedName>
    <definedName name="_xlnm.Print_Titles" localSheetId="13">'9.mell. '!$8:$11</definedName>
    <definedName name="_xlnm.Print_Area" localSheetId="0">'1a.mell '!$A$1:$J$51</definedName>
    <definedName name="_xlnm.Print_Area" localSheetId="1">'1b.mell '!$A$1:$I$272</definedName>
    <definedName name="_xlnm.Print_Area" localSheetId="2">'1c.mell '!$A$1:$H$153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<sst xmlns="http://schemas.openxmlformats.org/spreadsheetml/2006/main" count="3390" uniqueCount="1228">
  <si>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</si>
  <si>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</si>
  <si>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</si>
  <si>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</si>
  <si>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</si>
  <si>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</si>
  <si>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</si>
  <si>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</si>
  <si>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</si>
  <si>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</si>
  <si>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</si>
  <si>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</si>
  <si>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</si>
  <si>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</si>
  <si>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</si>
  <si>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</si>
  <si>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</si>
  <si>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</si>
  <si>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</si>
  <si>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</si>
  <si>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</si>
  <si>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</si>
  <si>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</si>
  <si>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</si>
  <si>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</si>
  <si>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</si>
  <si>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</si>
  <si>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</si>
  <si>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</si>
  <si>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</si>
  <si>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</si>
  <si>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</si>
  <si>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</si>
  <si>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</si>
  <si>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</si>
  <si>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</si>
  <si>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</si>
  <si>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</si>
  <si>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</si>
  <si>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</si>
  <si>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</si>
  <si>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</si>
  <si>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</si>
  <si>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</si>
  <si>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</si>
  <si>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</si>
  <si>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</si>
  <si>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</si>
  <si>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</si>
  <si>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</si>
  <si>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</si>
  <si>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</si>
  <si>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</si>
  <si>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</si>
  <si>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</si>
  <si>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</si>
  <si>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</si>
  <si>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</si>
  <si>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</si>
  <si>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</si>
  <si>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</si>
  <si>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</si>
  <si>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</si>
  <si>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</si>
  <si>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</si>
  <si>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</si>
  <si>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</si>
  <si>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</si>
  <si>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</si>
  <si>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</si>
  <si>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</si>
  <si>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</si>
  <si>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</si>
  <si>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</si>
  <si>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</si>
  <si>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</si>
  <si>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</si>
  <si>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</si>
  <si>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</si>
  <si>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</si>
  <si>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</si>
  <si>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</si>
  <si>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</si>
  <si>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</si>
  <si>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</si>
  <si>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</si>
  <si>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</si>
  <si>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</si>
  <si>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</si>
  <si>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</si>
  <si>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</si>
  <si>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</si>
  <si>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</si>
  <si>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</si>
  <si>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</si>
  <si>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</si>
  <si>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</si>
  <si>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</si>
  <si>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</si>
  <si>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</si>
  <si>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</si>
  <si>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</si>
  <si>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</si>
  <si>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</si>
  <si>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</si>
  <si>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</si>
  <si>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</si>
  <si>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</si>
  <si>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</si>
  <si>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</si>
  <si>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</si>
  <si>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</si>
  <si>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</si>
  <si>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</si>
  <si>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</si>
  <si>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</si>
  <si>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</si>
  <si>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</si>
  <si>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</si>
  <si>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</si>
  <si>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</si>
  <si>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</si>
  <si>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</si>
  <si>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</si>
  <si>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</si>
  <si>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</si>
  <si>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</si>
  <si>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</si>
  <si>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</si>
  <si>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</si>
  <si>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</si>
  <si>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</si>
  <si>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</si>
  <si>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</si>
  <si>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</si>
  <si>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</si>
  <si>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</si>
  <si>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</si>
  <si>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</si>
  <si>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</si>
  <si>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</si>
  <si>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</si>
  <si>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</si>
  <si>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</si>
  <si>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</si>
  <si>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</si>
  <si>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</si>
  <si>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</si>
  <si>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</si>
  <si>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</si>
  <si>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</si>
  <si>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</si>
  <si>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</si>
  <si>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</si>
  <si>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</si>
  <si>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</si>
  <si>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</si>
  <si>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</si>
  <si>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</si>
  <si>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</si>
  <si>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</si>
  <si>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</si>
  <si>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</si>
  <si>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</si>
  <si>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</si>
  <si>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</si>
  <si>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</si>
  <si>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</si>
  <si>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</si>
  <si>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</si>
  <si>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</si>
  <si>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</si>
  <si>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</si>
  <si>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</si>
  <si>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</si>
  <si>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</si>
  <si>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</si>
  <si>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</si>
  <si>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</si>
  <si>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</si>
  <si>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</si>
  <si>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</si>
  <si>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</si>
  <si>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</si>
  <si>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</si>
  <si>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</si>
  <si>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</si>
  <si>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</si>
  <si>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</si>
  <si>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</si>
  <si>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</si>
  <si>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</si>
  <si>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</si>
  <si>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</si>
  <si>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</si>
  <si>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</si>
  <si>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</si>
  <si>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</si>
  <si>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</si>
  <si>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</si>
  <si>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</si>
  <si>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</si>
  <si>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</si>
  <si>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</si>
  <si>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</si>
  <si>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</si>
  <si>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</si>
  <si>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</si>
  <si>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</si>
  <si>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</si>
  <si>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</si>
  <si>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</si>
  <si>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</si>
  <si>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</si>
  <si>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</si>
  <si>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</si>
  <si>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</si>
  <si>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</si>
  <si>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</si>
  <si>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</si>
  <si>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</si>
  <si>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</si>
  <si>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</si>
  <si>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</si>
  <si>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</si>
  <si>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</si>
  <si>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</si>
  <si>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</si>
  <si>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</si>
  <si>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</si>
  <si>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</si>
  <si>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</si>
  <si>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</si>
  <si>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</si>
  <si>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</si>
  <si>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</si>
  <si>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</si>
  <si>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</si>
  <si>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</si>
  <si>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</si>
  <si>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</si>
  <si>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</si>
  <si>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</si>
  <si>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</si>
  <si>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</si>
  <si>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</si>
  <si>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</si>
  <si>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</si>
  <si>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Dési Huber u. 2. közterületi parkoló bejárat és forgalomt.kiépítése</t>
  </si>
  <si>
    <t>"Bakáts projekt" tervezések, megvalósítás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</si>
  <si>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</si>
  <si>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</si>
  <si>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</si>
  <si>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</si>
  <si>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</si>
  <si>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</si>
  <si>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</si>
  <si>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</si>
  <si>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</si>
  <si>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</si>
  <si>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</si>
  <si>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</si>
  <si>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</si>
  <si>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</si>
  <si>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</si>
  <si>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</si>
  <si>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</si>
  <si>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</si>
  <si>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</si>
  <si>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</si>
  <si>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</si>
  <si>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</si>
  <si>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</si>
  <si>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</si>
  <si>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</si>
  <si>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</si>
  <si>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</si>
  <si>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</si>
  <si>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</si>
  <si>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</si>
  <si>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</si>
  <si>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</si>
  <si>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</si>
  <si>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</si>
  <si>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</si>
  <si>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</si>
  <si>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</si>
  <si>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</si>
  <si>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</si>
  <si>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</si>
  <si>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</si>
  <si>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</si>
  <si>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</si>
  <si>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</si>
  <si>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</si>
  <si>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</si>
  <si>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</si>
  <si>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</si>
  <si>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</si>
  <si>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</si>
  <si>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</si>
  <si>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</si>
  <si>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</si>
  <si>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</si>
  <si>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</si>
  <si>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</si>
  <si>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</si>
  <si>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</si>
  <si>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</si>
  <si>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</si>
  <si>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</si>
  <si>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</si>
  <si>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</si>
  <si>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</si>
  <si>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</si>
  <si>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</si>
  <si>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</si>
  <si>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</si>
  <si>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</si>
  <si>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</si>
  <si>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</si>
  <si>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</si>
  <si>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</si>
  <si>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</si>
  <si>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</si>
  <si>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</si>
  <si>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</si>
  <si>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</si>
  <si>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</si>
  <si>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</si>
  <si>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</si>
  <si>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</si>
  <si>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</si>
  <si>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</si>
  <si>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</si>
  <si>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</si>
  <si>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</si>
  <si>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</si>
  <si>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</si>
  <si>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</si>
  <si>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</si>
  <si>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</si>
  <si>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</si>
  <si>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</si>
  <si>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</si>
  <si>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</si>
  <si>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</si>
  <si>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</si>
  <si>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</si>
  <si>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</si>
  <si>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</si>
  <si>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</si>
  <si>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</si>
  <si>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</si>
  <si>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</si>
  <si>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</si>
  <si>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</si>
  <si>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</si>
  <si>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</si>
  <si>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</si>
  <si>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</si>
  <si>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</si>
  <si>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</si>
  <si>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</si>
  <si>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</si>
  <si>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</si>
  <si>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</si>
  <si>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</si>
  <si>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</si>
  <si>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</si>
  <si>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</si>
  <si>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</si>
  <si>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</si>
  <si>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</si>
  <si>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</si>
  <si>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</si>
  <si>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</si>
  <si>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</si>
  <si>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</si>
  <si>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</si>
  <si>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</si>
  <si>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</si>
  <si>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</si>
  <si>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</si>
  <si>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</si>
  <si>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</si>
  <si>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</si>
  <si>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</si>
  <si>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</si>
  <si>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</si>
  <si>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</si>
  <si>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</si>
  <si>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</si>
  <si>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</si>
  <si>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</si>
  <si>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</si>
  <si>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</si>
  <si>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</si>
  <si>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</si>
  <si>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</si>
  <si>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</si>
  <si>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</si>
  <si>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</si>
  <si>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</si>
  <si>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</si>
  <si>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</si>
  <si>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</si>
  <si>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</si>
  <si>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</si>
  <si>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</si>
  <si>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</si>
  <si>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</si>
  <si>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</si>
  <si>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</si>
  <si>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</si>
  <si>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</si>
  <si>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</si>
  <si>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</si>
  <si>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</si>
  <si>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</si>
  <si>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</si>
  <si>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</si>
  <si>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</si>
  <si>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</si>
  <si>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</si>
  <si>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</si>
  <si>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</si>
  <si>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</si>
  <si>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</si>
  <si>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</si>
  <si>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</si>
  <si>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</si>
  <si>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</si>
  <si>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</si>
  <si>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</si>
  <si>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</si>
  <si>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</si>
  <si>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Közvilágítás fejlesztése</t>
  </si>
  <si>
    <t>FESZ műszer beszerzés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</si>
  <si>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</si>
  <si>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</si>
  <si>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</si>
  <si>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</si>
  <si>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</si>
  <si>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</si>
  <si>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</si>
  <si>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</si>
  <si>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</si>
  <si>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</si>
  <si>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</si>
  <si>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</si>
  <si>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</si>
  <si>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</si>
  <si>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</si>
  <si>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</si>
  <si>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</si>
  <si>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</si>
  <si>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</si>
  <si>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</si>
  <si>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</si>
  <si>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</si>
  <si>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</si>
  <si>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</si>
  <si>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</si>
  <si>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</si>
  <si>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</si>
  <si>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</si>
  <si>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</si>
  <si>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</si>
  <si>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</si>
  <si>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</si>
  <si>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</si>
  <si>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</si>
  <si>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</si>
  <si>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</si>
  <si>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</si>
  <si>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</si>
  <si>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</si>
  <si>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</si>
  <si>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</si>
  <si>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</si>
  <si>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</si>
  <si>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</si>
  <si>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</si>
  <si>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</si>
  <si>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</si>
  <si>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</si>
  <si>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</si>
  <si>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</si>
  <si>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</si>
  <si>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</si>
  <si>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</si>
  <si>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</si>
  <si>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</si>
  <si>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</si>
  <si>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</si>
  <si>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</si>
  <si>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</si>
  <si>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</si>
  <si>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</si>
  <si>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</si>
  <si>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</si>
  <si>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</si>
  <si>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</si>
  <si>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</si>
  <si>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</si>
  <si>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</si>
  <si>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</si>
  <si>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</si>
  <si>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</si>
  <si>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</si>
  <si>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</si>
  <si>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</si>
  <si>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MÁV lakótelep víz közmű hálózat kiépítése</t>
  </si>
  <si>
    <t>Részesedések értékesítése, részesedések megszűnéséhez kapcsolódó bevételek</t>
  </si>
  <si>
    <t>Részesedések értékesítéséhez kapcsolódó realizált nyereség</t>
  </si>
  <si>
    <t>Közvilágítás kiépítése Aszódi lakótelepen</t>
  </si>
  <si>
    <t>Városfejlesztési, Városgazdálkodási és Környezetvédelmi Bizottság</t>
  </si>
  <si>
    <t>Óvodák, oktatási, szociális és kulturális intézmények  felújítása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</si>
  <si>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</si>
  <si>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 xml:space="preserve">    Földterület, telek, ingatlan értékesítése</t>
  </si>
  <si>
    <t>Drégely utcai rendelők felújítása</t>
  </si>
  <si>
    <t>Budapest Art Center Nonprofit Kft. - Színházművészeti szerv.támogatása</t>
  </si>
  <si>
    <t>Működési és felhalmozási költségvetési kiadások mindösszesen</t>
  </si>
  <si>
    <t>Óvodák, oktatási, szociális és kulturális intézmények  összesen</t>
  </si>
  <si>
    <t xml:space="preserve">    Fejlesztések, beruházások, felújítások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</si>
  <si>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</si>
  <si>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</si>
  <si>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</si>
  <si>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             Intézményvezetői jutalom céltartalék</t>
  </si>
  <si>
    <t xml:space="preserve">Egyéb felhalmozási célú támog.bevételei ÁH-n belülről </t>
  </si>
  <si>
    <t>Tűzliliom park</t>
  </si>
  <si>
    <t>TÉR-KÖZ 2018</t>
  </si>
  <si>
    <t>Európai Uniós Választás</t>
  </si>
  <si>
    <t>Önkormányzati választások</t>
  </si>
  <si>
    <t>Tervezési díjak TÉR-KÖZ</t>
  </si>
  <si>
    <t>Polgármesteri Hivatal épületeiben beruházási kiadások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</si>
  <si>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</si>
  <si>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</si>
  <si>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</si>
  <si>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</si>
  <si>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</si>
  <si>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</si>
  <si>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</si>
  <si>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</si>
  <si>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2019.</t>
  </si>
  <si>
    <t>2020.</t>
  </si>
  <si>
    <t>2021.</t>
  </si>
  <si>
    <t>2022.</t>
  </si>
  <si>
    <t>2023.</t>
  </si>
  <si>
    <t>2024.</t>
  </si>
  <si>
    <t>Lakóház</t>
  </si>
  <si>
    <t>Felújítások, beruházások nettó értékben</t>
  </si>
  <si>
    <t>Balázs B. u. 13.</t>
  </si>
  <si>
    <t>További kötelezettségek</t>
  </si>
  <si>
    <t>Bérelt vonal szolgáltatás</t>
  </si>
  <si>
    <t>Ingatlan vagyon  kataszter</t>
  </si>
  <si>
    <t>Mikrovoks rendszer üzemeltetése</t>
  </si>
  <si>
    <t>Vagyonkezelési rendszer üzemeltetése</t>
  </si>
  <si>
    <t>VKR rendszer karbantartása</t>
  </si>
  <si>
    <t>Szociálpolitikai rendszer üzemeltetése</t>
  </si>
  <si>
    <t>Multifunkcionális nyomtatók üzemelt.</t>
  </si>
  <si>
    <t>www.ferencvaros.hu honl. üzemelt.</t>
  </si>
  <si>
    <t>Govsys üzemeltetés</t>
  </si>
  <si>
    <t>Számítástechnikai alkatrészek</t>
  </si>
  <si>
    <t>Telefonalközpont üzemeltetés és tanácsad.</t>
  </si>
  <si>
    <t>Irodaszer beszerzés</t>
  </si>
  <si>
    <t>Tisztítószer beszerzés</t>
  </si>
  <si>
    <t>Hivatali szállítás (taxi)</t>
  </si>
  <si>
    <t>Hivatali szállítás, rakodás</t>
  </si>
  <si>
    <t>Nyomtatvány beszerzés</t>
  </si>
  <si>
    <t>Üzemanyagkártya szerződés</t>
  </si>
  <si>
    <t>Bérmentesítő bérleti díj, alkatr.besz.</t>
  </si>
  <si>
    <t>Kémény-felújítási munkák</t>
  </si>
  <si>
    <t>Könyvvizsgálati díj</t>
  </si>
  <si>
    <t>Concerto Akadémia Nonprofit Kft</t>
  </si>
  <si>
    <t>Semmelweis Egyetem bérl.díj Közter-f.</t>
  </si>
  <si>
    <t>Gyáli úti posta bérlés, üzemelt.</t>
  </si>
  <si>
    <t>Töltőállomás üzemeltetés</t>
  </si>
  <si>
    <t xml:space="preserve">Ferencvárosi Újság előállítása 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</si>
  <si>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</si>
  <si>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</si>
  <si>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</si>
  <si>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</si>
  <si>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</si>
  <si>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</si>
  <si>
    <t>Közalk.,közsz.,eü-i,közokt. jogi szakértő</t>
  </si>
  <si>
    <t>FIÜK étkezés biztosítása</t>
  </si>
  <si>
    <t>8. sz. melléklet</t>
  </si>
  <si>
    <t>Tervezett költségvetési adatok</t>
  </si>
  <si>
    <t>KEHOP-5.2.9 "Önkormányzati épületek Energetikai Fejlesztése Ferencvárosban"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</si>
  <si>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</si>
  <si>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</si>
  <si>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</si>
  <si>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</si>
  <si>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</si>
  <si>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</si>
  <si>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 xml:space="preserve">    ASP bevezetés támogatás KÖFOP-VEKOP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</si>
  <si>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</si>
  <si>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</si>
  <si>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</si>
  <si>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</si>
  <si>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</si>
  <si>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</si>
  <si>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</si>
  <si>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</si>
  <si>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</si>
  <si>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</si>
  <si>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</si>
  <si>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</si>
  <si>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</si>
  <si>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</si>
  <si>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</si>
  <si>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</si>
  <si>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</si>
  <si>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</si>
  <si>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</si>
  <si>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</si>
  <si>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</si>
  <si>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</si>
  <si>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</si>
  <si>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</si>
  <si>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</si>
  <si>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</si>
  <si>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</si>
  <si>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</si>
  <si>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</si>
  <si>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</si>
  <si>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</si>
  <si>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</si>
  <si>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</si>
  <si>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</si>
  <si>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</si>
  <si>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</si>
  <si>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</si>
  <si>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</si>
  <si>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</si>
  <si>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</si>
  <si>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</si>
  <si>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</si>
  <si>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</si>
  <si>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</si>
  <si>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</si>
  <si>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</si>
  <si>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</si>
  <si>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</si>
  <si>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</si>
  <si>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</si>
  <si>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</si>
  <si>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</si>
  <si>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</si>
  <si>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</si>
  <si>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</si>
  <si>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</si>
  <si>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</si>
  <si>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</si>
  <si>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</si>
  <si>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</si>
  <si>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</si>
  <si>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</si>
  <si>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</si>
  <si>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</si>
  <si>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</si>
  <si>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</si>
  <si>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</si>
  <si>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</si>
  <si>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</si>
  <si>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</si>
  <si>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</si>
  <si>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</si>
  <si>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</si>
  <si>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</si>
  <si>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</si>
  <si>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</si>
  <si>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</si>
  <si>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</si>
  <si>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</si>
  <si>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</si>
  <si>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</si>
  <si>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</si>
  <si>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</si>
  <si>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</si>
  <si>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</si>
  <si>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</si>
  <si>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</si>
  <si>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</si>
  <si>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</si>
  <si>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</si>
  <si>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</si>
  <si>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</si>
  <si>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</si>
  <si>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</si>
  <si>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   3054 Kerületi növényvédelem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</si>
  <si>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</si>
  <si>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</si>
  <si>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</si>
  <si>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</si>
  <si>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</si>
  <si>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4012 Haller park</t>
  </si>
  <si>
    <t xml:space="preserve">             4014 Játszóterek, műfüves és sportpályák, fitness eszközök, zöldf.felúj., (Zombori játszótér)</t>
  </si>
  <si>
    <t xml:space="preserve">             5012 Utcanév és tájékozatató táblák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</si>
  <si>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</si>
  <si>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</si>
  <si>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</si>
  <si>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</si>
  <si>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</si>
  <si>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</si>
  <si>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</si>
  <si>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</si>
  <si>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4112 Balázs B. u. 13. lakóház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</si>
  <si>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</si>
  <si>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</si>
  <si>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</si>
  <si>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</si>
  <si>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</si>
  <si>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</si>
  <si>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</si>
  <si>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</si>
  <si>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</si>
  <si>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</si>
  <si>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</si>
  <si>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</si>
  <si>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</si>
  <si>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</si>
  <si>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</si>
  <si>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</si>
  <si>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</si>
  <si>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</si>
  <si>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</si>
  <si>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</si>
  <si>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</si>
  <si>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Gyermekjóléti szolgáltatások, szociális szolgált.ell.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</si>
  <si>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</si>
  <si>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</si>
  <si>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</si>
  <si>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</si>
  <si>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</si>
  <si>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</si>
  <si>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</si>
  <si>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</si>
  <si>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</si>
  <si>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</si>
  <si>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</si>
  <si>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</si>
  <si>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</si>
  <si>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</si>
  <si>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</si>
  <si>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</si>
  <si>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</si>
  <si>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</si>
  <si>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</si>
  <si>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</si>
  <si>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</si>
  <si>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</si>
  <si>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</si>
  <si>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</si>
  <si>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</si>
  <si>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 xml:space="preserve">      3963 Budapest Art Center Nonprofit Kft. - Színházművészeti szerv.támogatása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</si>
  <si>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</si>
  <si>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</si>
  <si>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</si>
  <si>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</si>
  <si>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</si>
  <si>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</si>
  <si>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</si>
  <si>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</si>
  <si>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</si>
  <si>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</si>
  <si>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4125 Épületek elektromos felújítása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</si>
  <si>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</si>
  <si>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</si>
  <si>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</si>
  <si>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</si>
  <si>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</si>
  <si>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</si>
  <si>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</si>
  <si>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</si>
  <si>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</si>
  <si>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</si>
  <si>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</si>
  <si>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</si>
  <si>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</si>
  <si>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</si>
  <si>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</si>
  <si>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</si>
  <si>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</si>
  <si>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</si>
  <si>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</si>
  <si>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</si>
  <si>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</si>
  <si>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</si>
  <si>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</si>
  <si>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</si>
  <si>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</si>
  <si>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</si>
  <si>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</si>
  <si>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</si>
  <si>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</si>
  <si>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</si>
  <si>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</si>
  <si>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</si>
  <si>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</si>
  <si>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</si>
  <si>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</si>
  <si>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</si>
  <si>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</si>
  <si>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</si>
  <si>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</si>
  <si>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</si>
  <si>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</si>
  <si>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</si>
  <si>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</si>
  <si>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</si>
  <si>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</si>
  <si>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</si>
  <si>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</si>
  <si>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</si>
  <si>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</si>
  <si>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TV üzemeltetés</t>
  </si>
  <si>
    <t>Polgármesteri tisztséggel összefüggő egyéb feladatok</t>
  </si>
  <si>
    <t>Vállakozás ösztönző program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</si>
  <si>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</si>
  <si>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</si>
  <si>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</si>
  <si>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</si>
  <si>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Közművelődés érdekeltségnövelő pály.FMK eszközbeszerz.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</si>
  <si>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</si>
  <si>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</si>
  <si>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</si>
  <si>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</si>
  <si>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</si>
  <si>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</si>
  <si>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</si>
  <si>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</si>
  <si>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</si>
  <si>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</si>
  <si>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</si>
  <si>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</si>
  <si>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</si>
  <si>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</si>
  <si>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</si>
  <si>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</si>
  <si>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</si>
  <si>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</si>
  <si>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</si>
  <si>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</si>
  <si>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</si>
  <si>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</si>
  <si>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</si>
  <si>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</si>
  <si>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</si>
  <si>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</si>
  <si>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</si>
  <si>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</si>
  <si>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</si>
  <si>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</si>
  <si>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</si>
  <si>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</si>
  <si>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</si>
  <si>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</si>
  <si>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</si>
  <si>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2020. év várható terv szám</t>
  </si>
  <si>
    <t>2021.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</si>
  <si>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</si>
  <si>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</si>
  <si>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</si>
  <si>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</si>
  <si>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</si>
  <si>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</si>
  <si>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</si>
  <si>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</si>
  <si>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</si>
  <si>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</si>
  <si>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</si>
  <si>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</si>
  <si>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</si>
  <si>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</si>
  <si>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</si>
  <si>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</si>
  <si>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</si>
  <si>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</si>
  <si>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Épületek elektromos felújítása</t>
  </si>
  <si>
    <t>Lakás és helyiségfelújítás</t>
  </si>
  <si>
    <t>Oktatási intézmények, óvodák felújítása</t>
  </si>
  <si>
    <t>Felhalmozási célú visszat. tám., kölcs. törlesztése áh-n belülre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</si>
  <si>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</si>
  <si>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</si>
  <si>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</si>
  <si>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</si>
  <si>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</si>
  <si>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</si>
  <si>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</si>
  <si>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</si>
  <si>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</si>
  <si>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</si>
  <si>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</si>
  <si>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</si>
  <si>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</si>
  <si>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</si>
  <si>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</si>
  <si>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</si>
  <si>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</si>
  <si>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</si>
  <si>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</si>
  <si>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</si>
  <si>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</si>
  <si>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</si>
  <si>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</si>
  <si>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</si>
  <si>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</si>
  <si>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</si>
  <si>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</si>
  <si>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</si>
  <si>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</si>
  <si>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</si>
  <si>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</si>
  <si>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</si>
  <si>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</si>
  <si>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</si>
  <si>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</si>
  <si>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</si>
  <si>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</si>
  <si>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Haller park felújítása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</si>
  <si>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</si>
  <si>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</si>
  <si>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</si>
  <si>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</si>
  <si>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</si>
  <si>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</si>
  <si>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</si>
  <si>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</si>
  <si>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</si>
  <si>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</si>
  <si>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</si>
  <si>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</si>
  <si>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</si>
  <si>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</si>
  <si>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</si>
  <si>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</si>
  <si>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FIÜK</t>
  </si>
  <si>
    <t>082010</t>
  </si>
  <si>
    <t>Kultúra igazgatása</t>
  </si>
  <si>
    <t>MÁV Szimfónikus Zenekari Alapítvány</t>
  </si>
  <si>
    <t>Közművelődés érdekeltségnövelő pály. FMK eszközbeszerzés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</si>
  <si>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</si>
  <si>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</si>
  <si>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</si>
  <si>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</si>
  <si>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</si>
  <si>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</si>
  <si>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</si>
  <si>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</si>
  <si>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</si>
  <si>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</si>
  <si>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</si>
  <si>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</si>
  <si>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</si>
  <si>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Televízió-műsor szolgáltatása és támogatása</t>
  </si>
  <si>
    <t>084010</t>
  </si>
  <si>
    <t>Társadalmi tevékenységekkel, esélyegyenlőséggel, érdekképviselettel,nemzetiségekkel, egyházakkal összefüggő feladatok igazgatása és szabályozása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</si>
  <si>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</si>
  <si>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</si>
  <si>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</si>
  <si>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</si>
  <si>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</si>
  <si>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</si>
  <si>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Civil szervezetek programtámogatása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</si>
  <si>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</si>
  <si>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</si>
  <si>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</si>
  <si>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</si>
  <si>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</si>
  <si>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</si>
  <si>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</si>
  <si>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</si>
  <si>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</si>
  <si>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</si>
  <si>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</si>
  <si>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</si>
  <si>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</si>
  <si>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</si>
  <si>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</si>
  <si>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</si>
  <si>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</si>
  <si>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</si>
  <si>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Gyermekétkeztetés köznevelési intézményben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</si>
  <si>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</si>
  <si>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</si>
  <si>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</si>
  <si>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</si>
  <si>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</si>
  <si>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</si>
  <si>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</si>
  <si>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</si>
  <si>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</si>
  <si>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</si>
  <si>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</si>
  <si>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</si>
  <si>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</si>
  <si>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</si>
  <si>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</si>
  <si>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</si>
  <si>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</si>
  <si>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</si>
  <si>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</si>
  <si>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</si>
  <si>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Gyermekétkeztetés bölcsődében, fogyatékosok nappali intézményében</t>
  </si>
  <si>
    <t>104036</t>
  </si>
  <si>
    <t>Mumkahelyi étkeztetés gyermekek napközbeni ellátását biztosító intézményben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</si>
  <si>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</si>
  <si>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</si>
  <si>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</si>
  <si>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</si>
  <si>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</si>
  <si>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</si>
  <si>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</si>
  <si>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</si>
  <si>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</si>
  <si>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</si>
  <si>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</si>
  <si>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</si>
  <si>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</si>
  <si>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</si>
  <si>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</si>
  <si>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</si>
  <si>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Romák társadalmi integrációját elősegítő tevékenységek, programok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</si>
  <si>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</si>
  <si>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</si>
  <si>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</si>
  <si>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</si>
  <si>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</si>
  <si>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</si>
  <si>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</si>
  <si>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</si>
  <si>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</si>
  <si>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</si>
  <si>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</si>
  <si>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</si>
  <si>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</si>
  <si>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</si>
  <si>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</si>
  <si>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</si>
  <si>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</si>
  <si>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</si>
  <si>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</si>
  <si>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</si>
  <si>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</si>
  <si>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</si>
  <si>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</si>
  <si>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</si>
  <si>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</si>
  <si>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</si>
  <si>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</si>
  <si>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</si>
  <si>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</si>
  <si>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</si>
  <si>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</si>
  <si>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</si>
  <si>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</si>
  <si>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</si>
  <si>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</si>
  <si>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</si>
  <si>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</si>
  <si>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</si>
  <si>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</si>
  <si>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</si>
  <si>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</si>
  <si>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</si>
  <si>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2019. évi közvetett támogatások</t>
  </si>
  <si>
    <t>Az önkormányzat 2019. évi bevételei</t>
  </si>
  <si>
    <t>Az önkormányzat 2019. évi kiadásai</t>
  </si>
  <si>
    <t>Költségvetési szervek 2019. évi költségvetése</t>
  </si>
  <si>
    <t>A Polgármesteri Hivatal kiadásai 2019.</t>
  </si>
  <si>
    <t>Az önkormányzat költségvetésében szereplő 2019. évi tartalékok</t>
  </si>
  <si>
    <t>2019. évi beruházási, fejlesztési kiadások</t>
  </si>
  <si>
    <t>2019. évi felújítások</t>
  </si>
  <si>
    <t xml:space="preserve">Az önkormányzat  költségvetésében szereplő támogatások 2019. évi kiadásai </t>
  </si>
  <si>
    <t xml:space="preserve">Az önkormányzat  költségvetésében szereplő 2019. évi kiadások </t>
  </si>
  <si>
    <t>Közterület-felügyelet  2019. év</t>
  </si>
  <si>
    <t xml:space="preserve">             3061 Köztutak üzemeltetése</t>
  </si>
  <si>
    <t>2019. év</t>
  </si>
  <si>
    <t>3023 Európai Uniós választás</t>
  </si>
  <si>
    <t>3025 Önkormányzati választások</t>
  </si>
  <si>
    <t>TÉR-KÖZ</t>
  </si>
  <si>
    <t>Polgármesteri Hivatal beruházásai</t>
  </si>
  <si>
    <t>Tűzliliompark</t>
  </si>
  <si>
    <t>Az Európai Unió-s forrásokkal támogatott fejlesztések tervezett 2019. évi adatairól</t>
  </si>
  <si>
    <t>2019. évi Polgármesteri Hivatal és Intézményi engedélyezett létszámadatok</t>
  </si>
  <si>
    <t>3021 Polgármesteri Hivatal Igazgatási kiadásai 28 fő</t>
  </si>
  <si>
    <t xml:space="preserve"> 2019. évi előirányzat felhasználási ütemterv</t>
  </si>
  <si>
    <t>14. Beruházások</t>
  </si>
  <si>
    <t>15. Felújítások</t>
  </si>
  <si>
    <t>16. Egyéb felhalmozási célú kiadások</t>
  </si>
  <si>
    <t>17. Hosszú lejáratú hitel tőke összegének törlesztése, megelőlegezett norm., működ.fin.kiad</t>
  </si>
  <si>
    <t>18. Kiadások mindösszesen</t>
  </si>
  <si>
    <t>2019. év eredeti költségvetés</t>
  </si>
  <si>
    <t>2022. év várható terv szám</t>
  </si>
  <si>
    <t xml:space="preserve">             Fejlesztések, beruházások, felújítások</t>
  </si>
  <si>
    <t>Fejlesztések, beruházások, felújítások</t>
  </si>
  <si>
    <t>FTC utánpótlás-nevelés, jubileumi évforduló támogatása</t>
  </si>
  <si>
    <t>Az  5024 sorból 534.348 eFt a táblázatban nettó értékkel szerepel</t>
  </si>
  <si>
    <t xml:space="preserve">Épületek elektromos és vízhálózat felújítása, tető, homlokzat felújítás </t>
  </si>
  <si>
    <t>Hivatalai karbantartás</t>
  </si>
  <si>
    <t>Ásványvíz beszerzés</t>
  </si>
  <si>
    <t>Mobil flotta beszerzés</t>
  </si>
  <si>
    <t>Pogácsa, virág beszerzés</t>
  </si>
  <si>
    <t>Épületbiztosítás</t>
  </si>
  <si>
    <t>Hivatali épület takarítása</t>
  </si>
  <si>
    <t>Hivatali parkolás</t>
  </si>
  <si>
    <t>Magyar Máltai Szeretetszolgálat Egyesület-Közösségi hasznosítás</t>
  </si>
  <si>
    <t>Feladatellátási szerződés Belső-Pesti Tankerülettel</t>
  </si>
  <si>
    <t>Toronyház u. 11. nyílászáró csere</t>
  </si>
  <si>
    <t>Bakáts projekt</t>
  </si>
  <si>
    <t>Vaskapu u. és Csengettyű u. gyermekorvosi rend. eszközb. tám.</t>
  </si>
  <si>
    <t xml:space="preserve">             3116 Magyar Máltai Szeretetszolgálat Egyesület Közz.Haszn.</t>
  </si>
  <si>
    <t>3144 Feladatellátási szerződés Belső-Pesti Tankerülettel</t>
  </si>
  <si>
    <t>1806 Elvonások és befizetések</t>
  </si>
  <si>
    <t>1843 Megelőlegezett állami normatíva visszafizetése</t>
  </si>
  <si>
    <t xml:space="preserve">       5033 Térfigyelő kamerák</t>
  </si>
  <si>
    <t xml:space="preserve">      4225 Napfény Óvoda felújítása</t>
  </si>
  <si>
    <t xml:space="preserve">      4123 Toronyház 11. nyílászáró csere</t>
  </si>
  <si>
    <t>Napfény Óvoda felújítása</t>
  </si>
  <si>
    <t>Térfigyelő kamerák</t>
  </si>
  <si>
    <t>Feladatellátási szerz. Belső-Pesti Tankerület</t>
  </si>
  <si>
    <t>Vaskapu, Csengettyű rendelők eszközbesz.</t>
  </si>
  <si>
    <t>Elvonások és befizetések</t>
  </si>
  <si>
    <t>Megelőlegezett állami normatíva visszafiz.</t>
  </si>
  <si>
    <t>Magyar Máltai Szeretszolg. E. közösségi haszn.</t>
  </si>
  <si>
    <t>Közterület-felügyelet takarítás</t>
  </si>
  <si>
    <t>Közterület-felügyel.gépj.nyomk.</t>
  </si>
  <si>
    <t>Kifli, túró rudi tej,</t>
  </si>
  <si>
    <t>2019. évi előirányzat 4/2019.</t>
  </si>
  <si>
    <t>2019. évi előirányzat  4/2019.</t>
  </si>
  <si>
    <t>Felújítás</t>
  </si>
  <si>
    <t>József Attila lakótelepen járdák felújítása</t>
  </si>
  <si>
    <t>Utak javítása</t>
  </si>
  <si>
    <t>FEBI felújítása</t>
  </si>
  <si>
    <t>Nagyjátszótéren játszóvár beszerzése</t>
  </si>
  <si>
    <t>Nagyjátszótéren hinta elbontás, új hinta kihelyezése</t>
  </si>
  <si>
    <t>ASP bevezetése</t>
  </si>
  <si>
    <t>Közösségi terek kialakítása</t>
  </si>
  <si>
    <t>Közterületüzemeltetési egyéb feladatok</t>
  </si>
  <si>
    <t>Járdák felújítása</t>
  </si>
  <si>
    <t>Ételliftek felújítása</t>
  </si>
  <si>
    <t>Kosztolányi Dezső Általános Iskola felújítása</t>
  </si>
  <si>
    <t>Digitális tantermek kialakítása</t>
  </si>
  <si>
    <t xml:space="preserve">             4017 Járdák felújítása</t>
  </si>
  <si>
    <t xml:space="preserve">             3056 Közterületüzemeltetési egyéb feladatok</t>
  </si>
  <si>
    <t xml:space="preserve">             5040 Nagyjátszótéren hinta elbontása, új hinta kihelyezése</t>
  </si>
  <si>
    <t xml:space="preserve">             4018 József Attila lakótelepen jűrdűk felújítása</t>
  </si>
  <si>
    <t xml:space="preserve">     </t>
  </si>
  <si>
    <t xml:space="preserve">             4019 Utak felújítása</t>
  </si>
  <si>
    <t xml:space="preserve">             5030 Közvilágítás fejlesztése</t>
  </si>
  <si>
    <t xml:space="preserve">            5031 Nagyjátszótéren játszóvár csere</t>
  </si>
  <si>
    <t xml:space="preserve">            5048 Közösségi terek kialakítása</t>
  </si>
  <si>
    <t xml:space="preserve">            3214 Városfejlesztéssel kapcsolatos önkormányzati kiadások</t>
  </si>
  <si>
    <t xml:space="preserve">             4115 Tűzoltó u. 33/B felújítás</t>
  </si>
  <si>
    <t xml:space="preserve">            5034 Dési H. u. 2. közterületi park.bej. és forgalomt.kiép.</t>
  </si>
  <si>
    <t xml:space="preserve">             5039 MÁV lakótelep víz közmű hálózat kiépítése</t>
  </si>
  <si>
    <t xml:space="preserve">      4211 Csicsergő Óvoda felújítása</t>
  </si>
  <si>
    <t xml:space="preserve">      4322 Bölcsődék felújítása</t>
  </si>
  <si>
    <t xml:space="preserve">      4230 Ételliftek felújítás</t>
  </si>
  <si>
    <t>KEHOP-5.2.9. "Önk.ép.energ.fejl. Ferencvárosban"</t>
  </si>
  <si>
    <t>Tűzoltó u. 33/B</t>
  </si>
  <si>
    <t>Csicsergő Óvoda felújítása</t>
  </si>
  <si>
    <t>Bölcsődék felújítása</t>
  </si>
  <si>
    <t>KEHOP-5.2.9. "Önk.ép.energ.fejlesztése Ferencvárosban</t>
  </si>
  <si>
    <t>Nagyjátszótéren játszóvár csere</t>
  </si>
  <si>
    <t>Nagyjátszótéren hinta elbontása, új kihelyezése</t>
  </si>
  <si>
    <t>Kosztolányi Dezső Általános Iskola tetőszerkezet kialakítása</t>
  </si>
  <si>
    <t xml:space="preserve">      5064 Kosztolányi Dezső Általános Iskola felújítása</t>
  </si>
  <si>
    <t>Ferencvárosi Újság terjesztés</t>
  </si>
  <si>
    <t>Közterületi takarító berendezés működtetése</t>
  </si>
  <si>
    <t>2019. évi előirányzat 12/2019.</t>
  </si>
  <si>
    <t>2019. évi előirányzat  12/2019.</t>
  </si>
  <si>
    <t xml:space="preserve">             3072 Közterületi takarítóberendezés működtetése</t>
  </si>
  <si>
    <t>Ferencvárosi 65+ támogatás</t>
  </si>
  <si>
    <t>Ferencvárosi internet támogatás</t>
  </si>
  <si>
    <t>Ferencvárosi diákbérlet</t>
  </si>
  <si>
    <t>Belső Pesti Tankerület (3 db digitális tanterem)</t>
  </si>
  <si>
    <t>Mihálkovics játszótérre játszóvár beszerzés</t>
  </si>
  <si>
    <t xml:space="preserve">             5032 Mihálkovics játszótérre játszóvár beszerzés</t>
  </si>
  <si>
    <t>Ferencvárosi Internet támogatás</t>
  </si>
  <si>
    <t>Mihálkovics játszótéren játszóvár beszerzés</t>
  </si>
  <si>
    <t>Belső Oesti Tankerület (3 digitális okosterem)</t>
  </si>
  <si>
    <t>1802 IPA visszafizetés</t>
  </si>
  <si>
    <t>A 4.sz. melléklet 4112 sz. és a 4115 sz. költségvetési sor (lakóházfelújítás)  a táblázatban nettó értékkel szerepel.</t>
  </si>
  <si>
    <t>Közterület-felügyelet őrzés</t>
  </si>
  <si>
    <t>Egyéb működési célú támogatások Áh-n belülről</t>
  </si>
  <si>
    <t>Egyéb felhalmozási célú támogatás Áh-n belülről</t>
  </si>
  <si>
    <t>Elvonások és  befizetések bevételei</t>
  </si>
  <si>
    <t>2019. évi előirányzat 17/2019.</t>
  </si>
  <si>
    <t>2019. évi előirányzat  17/2019.</t>
  </si>
  <si>
    <t>2019. évi előirányzat      17/2019.</t>
  </si>
  <si>
    <t>2019. évi előirányzat .../2019.</t>
  </si>
  <si>
    <t>Index     6./5.</t>
  </si>
  <si>
    <t>Index    6./5.</t>
  </si>
  <si>
    <t>2019. évi előirányzat  .../2019.</t>
  </si>
  <si>
    <t>Általános forgalmi adó visszatérítés</t>
  </si>
  <si>
    <t xml:space="preserve">   Felújítás</t>
  </si>
  <si>
    <t>Vaskapu u. és Csengettyű u. Lónyay u. 46 gyermekorvosi rend. eszközb. tám.</t>
  </si>
  <si>
    <t>Index        6./5.</t>
  </si>
  <si>
    <t xml:space="preserve">   2019. évi önkormányzati étkezés fejlesztések pályázat</t>
  </si>
  <si>
    <t>2019. évi előirányzat ../2019.</t>
  </si>
  <si>
    <t>Index       6./5.</t>
  </si>
  <si>
    <t>Index            6./5.</t>
  </si>
  <si>
    <t>Engedélye-zett létszám összesen 2019. év       .../2019.</t>
  </si>
  <si>
    <t>IX. kerületi Rendőség támogatása</t>
  </si>
  <si>
    <t>2019. évi önkormányzati étkezés fejlesztések pályázat</t>
  </si>
  <si>
    <t>Egyéb bevételek</t>
  </si>
  <si>
    <t>Index   6./5.</t>
  </si>
  <si>
    <t>Bölcsődei konyha felújítás</t>
  </si>
  <si>
    <t>Fővárosi Szabó Ervin könyvtár</t>
  </si>
  <si>
    <t>Parkolásüzemeltetési feladatok közsz.</t>
  </si>
  <si>
    <t>FEV IX. támogatási szerződés</t>
  </si>
  <si>
    <t>FEV IX. megbí. vagyonk.közsz. Sz.</t>
  </si>
  <si>
    <t>Városfejlesztéssel kapcsolatos önkormányzati kiadások (FEV IX. Zrt.</t>
  </si>
  <si>
    <t>Pénzügyi integrált rendszer</t>
  </si>
  <si>
    <t>Végpontvédelem</t>
  </si>
  <si>
    <t>FESZOFE Kft. Támogatási szerz.</t>
  </si>
  <si>
    <t>FESZOFE közszolg.</t>
  </si>
  <si>
    <t>Jogtár</t>
  </si>
  <si>
    <t>Rendelettár</t>
  </si>
  <si>
    <t>Digitális földtani alaptérkép</t>
  </si>
  <si>
    <t>Céginfó</t>
  </si>
  <si>
    <t>Budapest Közút KAPU rendszer</t>
  </si>
  <si>
    <t>Governsoft E földkönyvrendszer</t>
  </si>
  <si>
    <t xml:space="preserve">Utcanév és tájékoztató táblák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</si>
</sst>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  <numFmt numFmtId="184" formatCode="[$-40E]yyyy\.\ mmmm\ d\.\,\ dddd"/>
  </numFmts>
  <fonts count="6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0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604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3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2" xfId="64" applyNumberFormat="1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3" fontId="0" fillId="0" borderId="12" xfId="64" applyNumberFormat="1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21" xfId="64" applyNumberFormat="1" applyFont="1" applyBorder="1" applyAlignment="1">
      <alignment/>
      <protection/>
    </xf>
    <xf numFmtId="0" fontId="2" fillId="0" borderId="21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1" fillId="0" borderId="15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0" fontId="3" fillId="0" borderId="15" xfId="64" applyFont="1" applyBorder="1" applyAlignment="1">
      <alignment/>
      <protection/>
    </xf>
    <xf numFmtId="3" fontId="1" fillId="0" borderId="10" xfId="64" applyNumberFormat="1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3" fontId="2" fillId="0" borderId="15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3" fillId="0" borderId="10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2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64" applyFont="1" applyBorder="1" applyAlignment="1">
      <alignment/>
      <protection/>
    </xf>
    <xf numFmtId="0" fontId="35" fillId="0" borderId="0" xfId="63" applyFont="1">
      <alignment/>
      <protection/>
    </xf>
    <xf numFmtId="0" fontId="8" fillId="0" borderId="0" xfId="63" applyFont="1">
      <alignment/>
      <protection/>
    </xf>
    <xf numFmtId="0" fontId="37" fillId="0" borderId="16" xfId="63" applyFont="1" applyBorder="1">
      <alignment/>
      <protection/>
    </xf>
    <xf numFmtId="0" fontId="37" fillId="0" borderId="22" xfId="63" applyFont="1" applyBorder="1">
      <alignment/>
      <protection/>
    </xf>
    <xf numFmtId="0" fontId="37" fillId="0" borderId="23" xfId="63" applyFont="1" applyBorder="1">
      <alignment/>
      <protection/>
    </xf>
    <xf numFmtId="0" fontId="37" fillId="0" borderId="20" xfId="63" applyFont="1" applyBorder="1">
      <alignment/>
      <protection/>
    </xf>
    <xf numFmtId="0" fontId="37" fillId="0" borderId="24" xfId="63" applyFont="1" applyBorder="1">
      <alignment/>
      <protection/>
    </xf>
    <xf numFmtId="0" fontId="36" fillId="0" borderId="23" xfId="63" applyFont="1" applyBorder="1">
      <alignment/>
      <protection/>
    </xf>
    <xf numFmtId="3" fontId="37" fillId="0" borderId="12" xfId="63" applyNumberFormat="1" applyFont="1" applyBorder="1">
      <alignment/>
      <protection/>
    </xf>
    <xf numFmtId="3" fontId="36" fillId="0" borderId="25" xfId="63" applyNumberFormat="1" applyFont="1" applyBorder="1">
      <alignment/>
      <protection/>
    </xf>
    <xf numFmtId="3" fontId="37" fillId="0" borderId="24" xfId="63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3" applyFont="1" applyBorder="1">
      <alignment/>
      <protection/>
    </xf>
    <xf numFmtId="3" fontId="37" fillId="0" borderId="11" xfId="63" applyNumberFormat="1" applyFont="1" applyBorder="1">
      <alignment/>
      <protection/>
    </xf>
    <xf numFmtId="0" fontId="3" fillId="0" borderId="10" xfId="64" applyFont="1" applyBorder="1" applyAlignment="1">
      <alignment/>
      <protection/>
    </xf>
    <xf numFmtId="0" fontId="36" fillId="0" borderId="27" xfId="63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3" applyFont="1" applyBorder="1" applyAlignment="1">
      <alignment vertical="center"/>
      <protection/>
    </xf>
    <xf numFmtId="3" fontId="34" fillId="0" borderId="25" xfId="63" applyNumberFormat="1" applyFont="1" applyBorder="1" applyAlignment="1">
      <alignment vertical="center"/>
      <protection/>
    </xf>
    <xf numFmtId="0" fontId="34" fillId="0" borderId="22" xfId="63" applyFont="1" applyBorder="1" applyAlignment="1">
      <alignment vertical="center"/>
      <protection/>
    </xf>
    <xf numFmtId="3" fontId="34" fillId="0" borderId="28" xfId="63" applyNumberFormat="1" applyFont="1" applyBorder="1" applyAlignment="1">
      <alignment vertical="center"/>
      <protection/>
    </xf>
    <xf numFmtId="0" fontId="34" fillId="0" borderId="29" xfId="63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11" fillId="0" borderId="14" xfId="64" applyFont="1" applyBorder="1" applyAlignment="1">
      <alignment vertical="center"/>
      <protection/>
    </xf>
    <xf numFmtId="0" fontId="11" fillId="0" borderId="15" xfId="64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4" applyNumberFormat="1" applyFont="1" applyBorder="1" applyAlignment="1">
      <alignment/>
      <protection/>
    </xf>
    <xf numFmtId="0" fontId="0" fillId="0" borderId="12" xfId="64" applyFont="1" applyBorder="1" applyAlignment="1">
      <alignment/>
      <protection/>
    </xf>
    <xf numFmtId="0" fontId="1" fillId="0" borderId="18" xfId="64" applyFont="1" applyBorder="1" applyAlignment="1">
      <alignment/>
      <protection/>
    </xf>
    <xf numFmtId="0" fontId="1" fillId="0" borderId="21" xfId="64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63" applyFont="1" applyBorder="1" applyAlignment="1">
      <alignment vertical="center"/>
      <protection/>
    </xf>
    <xf numFmtId="0" fontId="8" fillId="0" borderId="12" xfId="64" applyFont="1" applyBorder="1" applyAlignment="1">
      <alignment/>
      <protection/>
    </xf>
    <xf numFmtId="0" fontId="37" fillId="0" borderId="11" xfId="64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4" applyFont="1" applyBorder="1" applyAlignment="1">
      <alignment/>
      <protection/>
    </xf>
    <xf numFmtId="3" fontId="36" fillId="0" borderId="27" xfId="63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4" applyFont="1" applyBorder="1" applyAlignment="1">
      <alignment/>
      <protection/>
    </xf>
    <xf numFmtId="3" fontId="37" fillId="0" borderId="20" xfId="63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64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4" applyNumberFormat="1" applyFont="1" applyBorder="1" applyAlignment="1">
      <alignment/>
      <protection/>
    </xf>
    <xf numFmtId="3" fontId="36" fillId="0" borderId="28" xfId="63" applyNumberFormat="1" applyFont="1" applyBorder="1">
      <alignment/>
      <protection/>
    </xf>
    <xf numFmtId="0" fontId="11" fillId="0" borderId="11" xfId="64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1" fillId="0" borderId="10" xfId="68" applyNumberFormat="1" applyFont="1" applyFill="1" applyBorder="1" applyAlignment="1">
      <alignment horizontal="center"/>
      <protection/>
    </xf>
    <xf numFmtId="3" fontId="11" fillId="0" borderId="10" xfId="68" applyNumberFormat="1" applyFont="1" applyFill="1" applyBorder="1" applyAlignment="1" applyProtection="1">
      <alignment horizontal="center"/>
      <protection locked="0"/>
    </xf>
    <xf numFmtId="3" fontId="11" fillId="0" borderId="31" xfId="68" applyNumberFormat="1" applyFont="1" applyFill="1" applyBorder="1" applyAlignment="1" applyProtection="1">
      <alignment horizontal="center"/>
      <protection locked="0"/>
    </xf>
    <xf numFmtId="3" fontId="14" fillId="0" borderId="10" xfId="68" applyNumberFormat="1" applyFont="1" applyFill="1" applyBorder="1" applyAlignment="1" applyProtection="1">
      <alignment horizontal="center"/>
      <protection locked="0"/>
    </xf>
    <xf numFmtId="0" fontId="11" fillId="0" borderId="31" xfId="68" applyFont="1" applyFill="1" applyBorder="1" applyProtection="1">
      <alignment/>
      <protection locked="0"/>
    </xf>
    <xf numFmtId="3" fontId="3" fillId="0" borderId="27" xfId="64" applyNumberFormat="1" applyFont="1" applyBorder="1" applyAlignment="1">
      <alignment/>
      <protection/>
    </xf>
    <xf numFmtId="0" fontId="11" fillId="0" borderId="14" xfId="64" applyFont="1" applyBorder="1" applyAlignment="1">
      <alignment/>
      <protection/>
    </xf>
    <xf numFmtId="0" fontId="9" fillId="0" borderId="12" xfId="64" applyFont="1" applyBorder="1" applyAlignment="1">
      <alignment/>
      <protection/>
    </xf>
    <xf numFmtId="0" fontId="11" fillId="0" borderId="18" xfId="64" applyFont="1" applyBorder="1" applyAlignment="1">
      <alignment/>
      <protection/>
    </xf>
    <xf numFmtId="0" fontId="45" fillId="0" borderId="15" xfId="64" applyFont="1" applyBorder="1" applyAlignment="1">
      <alignment/>
      <protection/>
    </xf>
    <xf numFmtId="0" fontId="45" fillId="0" borderId="10" xfId="64" applyFont="1" applyBorder="1" applyAlignment="1">
      <alignment/>
      <protection/>
    </xf>
    <xf numFmtId="0" fontId="45" fillId="0" borderId="15" xfId="64" applyFont="1" applyBorder="1" applyAlignment="1">
      <alignment vertical="center"/>
      <protection/>
    </xf>
    <xf numFmtId="0" fontId="45" fillId="0" borderId="15" xfId="64" applyFont="1" applyBorder="1" applyAlignment="1">
      <alignment vertical="center"/>
      <protection/>
    </xf>
    <xf numFmtId="0" fontId="3" fillId="0" borderId="13" xfId="64" applyFont="1" applyBorder="1" applyAlignment="1">
      <alignment/>
      <protection/>
    </xf>
    <xf numFmtId="0" fontId="11" fillId="0" borderId="12" xfId="64" applyFont="1" applyBorder="1" applyAlignment="1">
      <alignment vertical="center"/>
      <protection/>
    </xf>
    <xf numFmtId="0" fontId="11" fillId="0" borderId="12" xfId="64" applyFont="1" applyBorder="1" applyAlignment="1">
      <alignment/>
      <protection/>
    </xf>
    <xf numFmtId="0" fontId="11" fillId="0" borderId="15" xfId="64" applyFont="1" applyBorder="1" applyAlignment="1">
      <alignment vertical="center"/>
      <protection/>
    </xf>
    <xf numFmtId="0" fontId="45" fillId="0" borderId="18" xfId="64" applyFont="1" applyBorder="1" applyAlignment="1">
      <alignment vertical="center"/>
      <protection/>
    </xf>
    <xf numFmtId="0" fontId="45" fillId="0" borderId="12" xfId="64" applyFont="1" applyBorder="1" applyAlignment="1">
      <alignment vertical="center"/>
      <protection/>
    </xf>
    <xf numFmtId="0" fontId="13" fillId="0" borderId="15" xfId="64" applyFont="1" applyBorder="1" applyAlignment="1">
      <alignment/>
      <protection/>
    </xf>
    <xf numFmtId="0" fontId="3" fillId="0" borderId="25" xfId="64" applyFont="1" applyBorder="1" applyAlignment="1">
      <alignment/>
      <protection/>
    </xf>
    <xf numFmtId="0" fontId="45" fillId="0" borderId="28" xfId="64" applyFont="1" applyBorder="1" applyAlignment="1">
      <alignment/>
      <protection/>
    </xf>
    <xf numFmtId="0" fontId="3" fillId="0" borderId="33" xfId="64" applyFont="1" applyBorder="1" applyAlignment="1">
      <alignment/>
      <protection/>
    </xf>
    <xf numFmtId="0" fontId="45" fillId="0" borderId="28" xfId="64" applyFont="1" applyBorder="1" applyAlignment="1">
      <alignment vertical="center"/>
      <protection/>
    </xf>
    <xf numFmtId="0" fontId="2" fillId="0" borderId="15" xfId="64" applyFont="1" applyBorder="1" applyAlignment="1">
      <alignment/>
      <protection/>
    </xf>
    <xf numFmtId="0" fontId="37" fillId="0" borderId="12" xfId="64" applyFont="1" applyBorder="1" applyAlignment="1">
      <alignment/>
      <protection/>
    </xf>
    <xf numFmtId="0" fontId="37" fillId="0" borderId="21" xfId="64" applyFont="1" applyBorder="1" applyAlignment="1">
      <alignment/>
      <protection/>
    </xf>
    <xf numFmtId="0" fontId="36" fillId="0" borderId="15" xfId="64" applyFont="1" applyBorder="1" applyAlignment="1">
      <alignment/>
      <protection/>
    </xf>
    <xf numFmtId="0" fontId="33" fillId="0" borderId="15" xfId="64" applyFont="1" applyBorder="1" applyAlignment="1">
      <alignment/>
      <protection/>
    </xf>
    <xf numFmtId="0" fontId="37" fillId="0" borderId="15" xfId="64" applyFont="1" applyBorder="1" applyAlignment="1">
      <alignment/>
      <protection/>
    </xf>
    <xf numFmtId="0" fontId="33" fillId="0" borderId="33" xfId="64" applyFont="1" applyBorder="1" applyAlignment="1">
      <alignment/>
      <protection/>
    </xf>
    <xf numFmtId="0" fontId="42" fillId="0" borderId="28" xfId="64" applyFont="1" applyBorder="1" applyAlignment="1">
      <alignment/>
      <protection/>
    </xf>
    <xf numFmtId="0" fontId="37" fillId="0" borderId="18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3" fontId="37" fillId="0" borderId="21" xfId="63" applyNumberFormat="1" applyFont="1" applyBorder="1">
      <alignment/>
      <protection/>
    </xf>
    <xf numFmtId="3" fontId="36" fillId="0" borderId="15" xfId="63" applyNumberFormat="1" applyFont="1" applyBorder="1">
      <alignment/>
      <protection/>
    </xf>
    <xf numFmtId="3" fontId="37" fillId="0" borderId="15" xfId="63" applyNumberFormat="1" applyFont="1" applyBorder="1">
      <alignment/>
      <protection/>
    </xf>
    <xf numFmtId="0" fontId="37" fillId="0" borderId="27" xfId="63" applyFont="1" applyBorder="1">
      <alignment/>
      <protection/>
    </xf>
    <xf numFmtId="0" fontId="34" fillId="0" borderId="15" xfId="63" applyFont="1" applyBorder="1" applyAlignment="1">
      <alignment vertical="center"/>
      <protection/>
    </xf>
    <xf numFmtId="3" fontId="1" fillId="0" borderId="33" xfId="64" applyNumberFormat="1" applyFont="1" applyBorder="1" applyAlignment="1">
      <alignment/>
      <protection/>
    </xf>
    <xf numFmtId="3" fontId="1" fillId="0" borderId="28" xfId="64" applyNumberFormat="1" applyFont="1" applyBorder="1" applyAlignment="1">
      <alignment/>
      <protection/>
    </xf>
    <xf numFmtId="3" fontId="1" fillId="0" borderId="25" xfId="64" applyNumberFormat="1" applyFont="1" applyBorder="1" applyAlignment="1">
      <alignment/>
      <protection/>
    </xf>
    <xf numFmtId="3" fontId="37" fillId="0" borderId="18" xfId="63" applyNumberFormat="1" applyFont="1" applyBorder="1">
      <alignment/>
      <protection/>
    </xf>
    <xf numFmtId="0" fontId="42" fillId="0" borderId="25" xfId="64" applyFont="1" applyBorder="1" applyAlignment="1">
      <alignment vertical="center"/>
      <protection/>
    </xf>
    <xf numFmtId="3" fontId="36" fillId="0" borderId="33" xfId="63" applyNumberFormat="1" applyFont="1" applyBorder="1">
      <alignment/>
      <protection/>
    </xf>
    <xf numFmtId="3" fontId="36" fillId="0" borderId="20" xfId="63" applyNumberFormat="1" applyFont="1" applyBorder="1">
      <alignment/>
      <protection/>
    </xf>
    <xf numFmtId="0" fontId="33" fillId="0" borderId="34" xfId="64" applyFont="1" applyBorder="1" applyAlignment="1">
      <alignment/>
      <protection/>
    </xf>
    <xf numFmtId="3" fontId="36" fillId="0" borderId="34" xfId="63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63" applyFont="1" applyBorder="1">
      <alignment/>
      <protection/>
    </xf>
    <xf numFmtId="0" fontId="37" fillId="0" borderId="25" xfId="63" applyFont="1" applyBorder="1">
      <alignment/>
      <protection/>
    </xf>
    <xf numFmtId="0" fontId="36" fillId="0" borderId="16" xfId="63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64" applyFont="1" applyBorder="1" applyAlignment="1">
      <alignment/>
      <protection/>
    </xf>
    <xf numFmtId="3" fontId="37" fillId="0" borderId="34" xfId="63" applyNumberFormat="1" applyFont="1" applyBorder="1">
      <alignment/>
      <protection/>
    </xf>
    <xf numFmtId="0" fontId="34" fillId="0" borderId="25" xfId="64" applyFont="1" applyBorder="1" applyAlignment="1">
      <alignment vertical="center"/>
      <protection/>
    </xf>
    <xf numFmtId="3" fontId="37" fillId="0" borderId="10" xfId="63" applyNumberFormat="1" applyFont="1" applyBorder="1">
      <alignment/>
      <protection/>
    </xf>
    <xf numFmtId="3" fontId="36" fillId="0" borderId="24" xfId="63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4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0" fontId="9" fillId="0" borderId="10" xfId="64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63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4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4" applyFont="1" applyFill="1" applyAlignment="1">
      <alignment/>
      <protection/>
    </xf>
    <xf numFmtId="0" fontId="1" fillId="0" borderId="0" xfId="64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8" applyFont="1" applyFill="1" applyBorder="1" applyAlignment="1">
      <alignment horizontal="center"/>
      <protection/>
    </xf>
    <xf numFmtId="0" fontId="2" fillId="0" borderId="19" xfId="68" applyFont="1" applyFill="1" applyBorder="1">
      <alignment/>
      <protection/>
    </xf>
    <xf numFmtId="0" fontId="1" fillId="0" borderId="19" xfId="68" applyFont="1" applyFill="1" applyBorder="1" applyAlignment="1">
      <alignment horizontal="right"/>
      <protection/>
    </xf>
    <xf numFmtId="0" fontId="1" fillId="0" borderId="14" xfId="68" applyFont="1" applyFill="1" applyBorder="1" applyAlignment="1">
      <alignment horizontal="center"/>
      <protection/>
    </xf>
    <xf numFmtId="0" fontId="1" fillId="0" borderId="38" xfId="68" applyFont="1" applyFill="1" applyBorder="1" applyAlignment="1">
      <alignment horizontal="center"/>
      <protection/>
    </xf>
    <xf numFmtId="0" fontId="11" fillId="0" borderId="16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6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0" fontId="1" fillId="0" borderId="15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6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6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3" fontId="2" fillId="0" borderId="14" xfId="68" applyNumberFormat="1" applyFont="1" applyFill="1" applyBorder="1" applyAlignment="1">
      <alignment horizontal="right"/>
      <protection/>
    </xf>
    <xf numFmtId="0" fontId="1" fillId="0" borderId="15" xfId="68" applyFont="1" applyFill="1" applyBorder="1">
      <alignment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8" xfId="6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1" fillId="0" borderId="39" xfId="68" applyFont="1" applyFill="1" applyBorder="1" applyAlignment="1">
      <alignment vertical="center"/>
      <protection/>
    </xf>
    <xf numFmtId="0" fontId="2" fillId="0" borderId="31" xfId="64" applyFont="1" applyFill="1" applyBorder="1" applyAlignment="1">
      <alignment/>
      <protection/>
    </xf>
    <xf numFmtId="0" fontId="2" fillId="0" borderId="10" xfId="64" applyFont="1" applyFill="1" applyBorder="1" applyAlignment="1">
      <alignment/>
      <protection/>
    </xf>
    <xf numFmtId="0" fontId="2" fillId="0" borderId="14" xfId="64" applyFont="1" applyFill="1" applyBorder="1" applyAlignment="1">
      <alignment/>
      <protection/>
    </xf>
    <xf numFmtId="0" fontId="3" fillId="0" borderId="38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1" fillId="0" borderId="39" xfId="58" applyFont="1" applyFill="1" applyBorder="1">
      <alignment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39" xfId="58" applyFont="1" applyFill="1" applyBorder="1" applyAlignment="1">
      <alignment horizontal="left"/>
      <protection/>
    </xf>
    <xf numFmtId="0" fontId="11" fillId="0" borderId="39" xfId="58" applyFont="1" applyFill="1" applyBorder="1" applyAlignment="1">
      <alignment horizontal="left"/>
      <protection/>
    </xf>
    <xf numFmtId="0" fontId="11" fillId="0" borderId="31" xfId="68" applyFont="1" applyFill="1" applyBorder="1">
      <alignment/>
      <protection/>
    </xf>
    <xf numFmtId="0" fontId="11" fillId="0" borderId="16" xfId="68" applyFont="1" applyFill="1" applyBorder="1" applyProtection="1">
      <alignment/>
      <protection locked="0"/>
    </xf>
    <xf numFmtId="3" fontId="11" fillId="0" borderId="31" xfId="68" applyNumberFormat="1" applyFont="1" applyFill="1" applyBorder="1" applyAlignment="1" applyProtection="1">
      <alignment horizontal="left"/>
      <protection locked="0"/>
    </xf>
    <xf numFmtId="0" fontId="11" fillId="0" borderId="39" xfId="58" applyFont="1" applyFill="1" applyBorder="1" applyAlignment="1">
      <alignment vertical="center"/>
      <protection/>
    </xf>
    <xf numFmtId="0" fontId="14" fillId="0" borderId="31" xfId="68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3" applyFill="1">
      <alignment/>
      <protection/>
    </xf>
    <xf numFmtId="0" fontId="13" fillId="0" borderId="0" xfId="73" applyFont="1" applyFill="1" applyAlignment="1">
      <alignment horizontal="center"/>
      <protection/>
    </xf>
    <xf numFmtId="0" fontId="13" fillId="0" borderId="19" xfId="73" applyFont="1" applyFill="1" applyBorder="1" applyAlignment="1">
      <alignment horizontal="right"/>
      <protection/>
    </xf>
    <xf numFmtId="0" fontId="10" fillId="0" borderId="13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0" fillId="0" borderId="10" xfId="73" applyFill="1" applyBorder="1">
      <alignment/>
      <protection/>
    </xf>
    <xf numFmtId="0" fontId="1" fillId="0" borderId="16" xfId="73" applyFont="1" applyFill="1" applyBorder="1" applyAlignment="1">
      <alignment horizontal="center"/>
      <protection/>
    </xf>
    <xf numFmtId="0" fontId="10" fillId="0" borderId="14" xfId="73" applyFill="1" applyBorder="1">
      <alignment/>
      <protection/>
    </xf>
    <xf numFmtId="0" fontId="1" fillId="0" borderId="38" xfId="73" applyFont="1" applyFill="1" applyBorder="1" applyAlignment="1">
      <alignment horizontal="center"/>
      <protection/>
    </xf>
    <xf numFmtId="0" fontId="9" fillId="0" borderId="14" xfId="73" applyFont="1" applyFill="1" applyBorder="1" applyAlignment="1">
      <alignment horizontal="center"/>
      <protection/>
    </xf>
    <xf numFmtId="0" fontId="1" fillId="0" borderId="14" xfId="73" applyFont="1" applyFill="1" applyBorder="1" applyAlignment="1">
      <alignment horizontal="center"/>
      <protection/>
    </xf>
    <xf numFmtId="0" fontId="13" fillId="0" borderId="10" xfId="73" applyFont="1" applyFill="1" applyBorder="1">
      <alignment/>
      <protection/>
    </xf>
    <xf numFmtId="0" fontId="3" fillId="0" borderId="16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0" fillId="0" borderId="31" xfId="73" applyFill="1" applyBorder="1">
      <alignment/>
      <protection/>
    </xf>
    <xf numFmtId="0" fontId="13" fillId="0" borderId="15" xfId="73" applyFont="1" applyFill="1" applyBorder="1">
      <alignment/>
      <protection/>
    </xf>
    <xf numFmtId="0" fontId="13" fillId="0" borderId="14" xfId="73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 vertical="center"/>
      <protection/>
    </xf>
    <xf numFmtId="3" fontId="2" fillId="0" borderId="21" xfId="64" applyNumberFormat="1" applyFont="1" applyFill="1" applyBorder="1" applyAlignment="1">
      <alignment/>
      <protection/>
    </xf>
    <xf numFmtId="0" fontId="2" fillId="0" borderId="21" xfId="64" applyFont="1" applyFill="1" applyBorder="1" applyAlignment="1">
      <alignment/>
      <protection/>
    </xf>
    <xf numFmtId="0" fontId="2" fillId="0" borderId="12" xfId="64" applyFont="1" applyFill="1" applyBorder="1" applyAlignment="1">
      <alignment/>
      <protection/>
    </xf>
    <xf numFmtId="0" fontId="1" fillId="0" borderId="12" xfId="64" applyFont="1" applyFill="1" applyBorder="1" applyAlignment="1">
      <alignment/>
      <protection/>
    </xf>
    <xf numFmtId="3" fontId="1" fillId="0" borderId="11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0" fontId="1" fillId="0" borderId="14" xfId="68" applyFont="1" applyFill="1" applyBorder="1" applyAlignment="1">
      <alignment horizontal="right"/>
      <protection/>
    </xf>
    <xf numFmtId="0" fontId="2" fillId="0" borderId="14" xfId="68" applyFont="1" applyFill="1" applyBorder="1" applyAlignment="1">
      <alignment horizontal="right"/>
      <protection/>
    </xf>
    <xf numFmtId="9" fontId="8" fillId="0" borderId="14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4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16" xfId="58" applyFont="1" applyFill="1" applyBorder="1" applyAlignment="1">
      <alignment horizontal="left"/>
      <protection/>
    </xf>
    <xf numFmtId="0" fontId="4" fillId="0" borderId="38" xfId="58" applyFont="1" applyFill="1" applyBorder="1" applyAlignment="1">
      <alignment horizontal="left"/>
      <protection/>
    </xf>
    <xf numFmtId="0" fontId="1" fillId="0" borderId="16" xfId="68" applyFont="1" applyFill="1" applyBorder="1" applyAlignment="1">
      <alignment horizontal="center"/>
      <protection/>
    </xf>
    <xf numFmtId="0" fontId="2" fillId="0" borderId="38" xfId="58" applyFont="1" applyFill="1" applyBorder="1" applyAlignment="1">
      <alignment horizontal="left"/>
      <protection/>
    </xf>
    <xf numFmtId="0" fontId="13" fillId="0" borderId="0" xfId="73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8" xfId="73" applyFont="1" applyFill="1" applyBorder="1">
      <alignment/>
      <protection/>
    </xf>
    <xf numFmtId="0" fontId="13" fillId="0" borderId="16" xfId="73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8" fillId="0" borderId="21" xfId="64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14" fillId="0" borderId="14" xfId="64" applyFont="1" applyBorder="1" applyAlignment="1">
      <alignment/>
      <protection/>
    </xf>
    <xf numFmtId="0" fontId="1" fillId="0" borderId="16" xfId="68" applyFont="1" applyFill="1" applyBorder="1">
      <alignment/>
      <protection/>
    </xf>
    <xf numFmtId="0" fontId="1" fillId="0" borderId="38" xfId="68" applyFont="1" applyFill="1" applyBorder="1">
      <alignment/>
      <protection/>
    </xf>
    <xf numFmtId="0" fontId="2" fillId="0" borderId="38" xfId="68" applyFont="1" applyFill="1" applyBorder="1">
      <alignment/>
      <protection/>
    </xf>
    <xf numFmtId="3" fontId="2" fillId="0" borderId="38" xfId="73" applyNumberFormat="1" applyFont="1" applyFill="1" applyBorder="1" applyAlignment="1">
      <alignment horizontal="right"/>
      <protection/>
    </xf>
    <xf numFmtId="3" fontId="1" fillId="0" borderId="39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38" xfId="73" applyNumberFormat="1" applyFont="1" applyFill="1" applyBorder="1" applyAlignment="1">
      <alignment horizontal="right"/>
      <protection/>
    </xf>
    <xf numFmtId="3" fontId="1" fillId="0" borderId="16" xfId="73" applyNumberFormat="1" applyFont="1" applyFill="1" applyBorder="1" applyAlignment="1">
      <alignment horizontal="right"/>
      <protection/>
    </xf>
    <xf numFmtId="3" fontId="4" fillId="0" borderId="16" xfId="73" applyNumberFormat="1" applyFont="1" applyFill="1" applyBorder="1" applyAlignment="1">
      <alignment horizontal="right"/>
      <protection/>
    </xf>
    <xf numFmtId="3" fontId="4" fillId="0" borderId="38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4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73" applyNumberFormat="1" applyFont="1" applyFill="1" applyBorder="1">
      <alignment/>
      <protection/>
    </xf>
    <xf numFmtId="0" fontId="2" fillId="0" borderId="0" xfId="64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8" applyNumberFormat="1" applyFont="1" applyFill="1" applyBorder="1" applyAlignment="1">
      <alignment horizontal="right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63" applyNumberFormat="1" applyFont="1" applyBorder="1" applyAlignment="1">
      <alignment vertical="center"/>
      <protection/>
    </xf>
    <xf numFmtId="3" fontId="37" fillId="0" borderId="11" xfId="63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4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4" applyFont="1" applyBorder="1" applyAlignment="1">
      <alignment/>
      <protection/>
    </xf>
    <xf numFmtId="3" fontId="1" fillId="16" borderId="23" xfId="64" applyNumberFormat="1" applyFont="1" applyFill="1" applyBorder="1" applyAlignment="1">
      <alignment/>
      <protection/>
    </xf>
    <xf numFmtId="3" fontId="2" fillId="16" borderId="23" xfId="64" applyNumberFormat="1" applyFont="1" applyFill="1" applyBorder="1" applyAlignment="1">
      <alignment/>
      <protection/>
    </xf>
    <xf numFmtId="3" fontId="2" fillId="16" borderId="23" xfId="64" applyNumberFormat="1" applyFont="1" applyFill="1" applyBorder="1" applyAlignment="1">
      <alignment/>
      <protection/>
    </xf>
    <xf numFmtId="3" fontId="2" fillId="16" borderId="46" xfId="64" applyNumberFormat="1" applyFont="1" applyFill="1" applyBorder="1" applyAlignment="1">
      <alignment/>
      <protection/>
    </xf>
    <xf numFmtId="3" fontId="1" fillId="16" borderId="38" xfId="64" applyNumberFormat="1" applyFont="1" applyFill="1" applyBorder="1" applyAlignment="1">
      <alignment/>
      <protection/>
    </xf>
    <xf numFmtId="3" fontId="2" fillId="16" borderId="11" xfId="64" applyNumberFormat="1" applyFont="1" applyFill="1" applyBorder="1" applyAlignment="1">
      <alignment/>
      <protection/>
    </xf>
    <xf numFmtId="3" fontId="1" fillId="16" borderId="12" xfId="64" applyNumberFormat="1" applyFont="1" applyFill="1" applyBorder="1" applyAlignment="1">
      <alignment/>
      <protection/>
    </xf>
    <xf numFmtId="3" fontId="2" fillId="16" borderId="12" xfId="64" applyNumberFormat="1" applyFont="1" applyFill="1" applyBorder="1" applyAlignment="1">
      <alignment/>
      <protection/>
    </xf>
    <xf numFmtId="3" fontId="2" fillId="16" borderId="14" xfId="64" applyNumberFormat="1" applyFont="1" applyFill="1" applyBorder="1" applyAlignment="1">
      <alignment/>
      <protection/>
    </xf>
    <xf numFmtId="3" fontId="11" fillId="16" borderId="15" xfId="64" applyNumberFormat="1" applyFont="1" applyFill="1" applyBorder="1" applyAlignment="1">
      <alignment vertical="center"/>
      <protection/>
    </xf>
    <xf numFmtId="3" fontId="2" fillId="16" borderId="21" xfId="64" applyNumberFormat="1" applyFont="1" applyFill="1" applyBorder="1" applyAlignment="1">
      <alignment/>
      <protection/>
    </xf>
    <xf numFmtId="3" fontId="1" fillId="16" borderId="15" xfId="64" applyNumberFormat="1" applyFont="1" applyFill="1" applyBorder="1" applyAlignment="1">
      <alignment/>
      <protection/>
    </xf>
    <xf numFmtId="3" fontId="2" fillId="16" borderId="15" xfId="64" applyNumberFormat="1" applyFont="1" applyFill="1" applyBorder="1" applyAlignment="1">
      <alignment/>
      <protection/>
    </xf>
    <xf numFmtId="3" fontId="11" fillId="16" borderId="15" xfId="64" applyNumberFormat="1" applyFont="1" applyFill="1" applyBorder="1" applyAlignment="1">
      <alignment/>
      <protection/>
    </xf>
    <xf numFmtId="3" fontId="1" fillId="16" borderId="14" xfId="64" applyNumberFormat="1" applyFont="1" applyFill="1" applyBorder="1" applyAlignment="1">
      <alignment/>
      <protection/>
    </xf>
    <xf numFmtId="3" fontId="1" fillId="16" borderId="15" xfId="64" applyNumberFormat="1" applyFont="1" applyFill="1" applyBorder="1" applyAlignment="1">
      <alignment vertical="center"/>
      <protection/>
    </xf>
    <xf numFmtId="0" fontId="2" fillId="16" borderId="27" xfId="64" applyFont="1" applyFill="1" applyBorder="1" applyAlignment="1">
      <alignment/>
      <protection/>
    </xf>
    <xf numFmtId="0" fontId="2" fillId="16" borderId="23" xfId="64" applyFont="1" applyFill="1" applyBorder="1" applyAlignment="1">
      <alignment/>
      <protection/>
    </xf>
    <xf numFmtId="0" fontId="2" fillId="16" borderId="16" xfId="64" applyFont="1" applyFill="1" applyBorder="1" applyAlignment="1">
      <alignment/>
      <protection/>
    </xf>
    <xf numFmtId="3" fontId="1" fillId="16" borderId="32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 vertical="center"/>
      <protection/>
    </xf>
    <xf numFmtId="0" fontId="2" fillId="16" borderId="46" xfId="64" applyFont="1" applyFill="1" applyBorder="1" applyAlignment="1">
      <alignment/>
      <protection/>
    </xf>
    <xf numFmtId="0" fontId="2" fillId="16" borderId="39" xfId="64" applyFont="1" applyFill="1" applyBorder="1" applyAlignment="1">
      <alignment/>
      <protection/>
    </xf>
    <xf numFmtId="3" fontId="3" fillId="16" borderId="39" xfId="64" applyNumberFormat="1" applyFont="1" applyFill="1" applyBorder="1" applyAlignment="1">
      <alignment/>
      <protection/>
    </xf>
    <xf numFmtId="0" fontId="2" fillId="16" borderId="17" xfId="64" applyFont="1" applyFill="1" applyBorder="1" applyAlignment="1">
      <alignment/>
      <protection/>
    </xf>
    <xf numFmtId="0" fontId="2" fillId="16" borderId="11" xfId="64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/>
      <protection/>
    </xf>
    <xf numFmtId="3" fontId="2" fillId="16" borderId="27" xfId="64" applyNumberFormat="1" applyFont="1" applyFill="1" applyBorder="1" applyAlignment="1">
      <alignment/>
      <protection/>
    </xf>
    <xf numFmtId="3" fontId="2" fillId="16" borderId="38" xfId="64" applyNumberFormat="1" applyFont="1" applyFill="1" applyBorder="1" applyAlignment="1">
      <alignment/>
      <protection/>
    </xf>
    <xf numFmtId="3" fontId="2" fillId="16" borderId="39" xfId="64" applyNumberFormat="1" applyFont="1" applyFill="1" applyBorder="1" applyAlignment="1">
      <alignment/>
      <protection/>
    </xf>
    <xf numFmtId="3" fontId="1" fillId="16" borderId="11" xfId="64" applyNumberFormat="1" applyFont="1" applyFill="1" applyBorder="1" applyAlignment="1">
      <alignment/>
      <protection/>
    </xf>
    <xf numFmtId="3" fontId="1" fillId="16" borderId="27" xfId="64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4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64" applyFont="1" applyFill="1" applyBorder="1" applyAlignment="1">
      <alignment/>
      <protection/>
    </xf>
    <xf numFmtId="3" fontId="3" fillId="16" borderId="16" xfId="64" applyNumberFormat="1" applyFont="1" applyFill="1" applyBorder="1" applyAlignment="1">
      <alignment/>
      <protection/>
    </xf>
    <xf numFmtId="3" fontId="1" fillId="16" borderId="23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/>
      <protection/>
    </xf>
    <xf numFmtId="3" fontId="2" fillId="16" borderId="27" xfId="64" applyNumberFormat="1" applyFont="1" applyFill="1" applyBorder="1" applyAlignment="1">
      <alignment/>
      <protection/>
    </xf>
    <xf numFmtId="3" fontId="2" fillId="16" borderId="46" xfId="64" applyNumberFormat="1" applyFont="1" applyFill="1" applyBorder="1" applyAlignment="1">
      <alignment/>
      <protection/>
    </xf>
    <xf numFmtId="3" fontId="2" fillId="16" borderId="39" xfId="64" applyNumberFormat="1" applyFont="1" applyFill="1" applyBorder="1" applyAlignment="1">
      <alignment/>
      <protection/>
    </xf>
    <xf numFmtId="3" fontId="1" fillId="16" borderId="33" xfId="64" applyNumberFormat="1" applyFont="1" applyFill="1" applyBorder="1" applyAlignment="1">
      <alignment/>
      <protection/>
    </xf>
    <xf numFmtId="3" fontId="1" fillId="16" borderId="22" xfId="64" applyNumberFormat="1" applyFont="1" applyFill="1" applyBorder="1" applyAlignment="1">
      <alignment/>
      <protection/>
    </xf>
    <xf numFmtId="3" fontId="1" fillId="16" borderId="38" xfId="64" applyNumberFormat="1" applyFont="1" applyFill="1" applyBorder="1" applyAlignment="1">
      <alignment/>
      <protection/>
    </xf>
    <xf numFmtId="3" fontId="2" fillId="16" borderId="38" xfId="64" applyNumberFormat="1" applyFont="1" applyFill="1" applyBorder="1" applyAlignment="1">
      <alignment/>
      <protection/>
    </xf>
    <xf numFmtId="3" fontId="2" fillId="16" borderId="17" xfId="64" applyNumberFormat="1" applyFont="1" applyFill="1" applyBorder="1" applyAlignment="1">
      <alignment/>
      <protection/>
    </xf>
    <xf numFmtId="3" fontId="1" fillId="16" borderId="29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8" fillId="0" borderId="13" xfId="64" applyFont="1" applyBorder="1" applyAlignment="1">
      <alignment/>
      <protection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4" applyNumberFormat="1" applyFont="1" applyFill="1" applyBorder="1" applyAlignment="1">
      <alignment/>
      <protection/>
    </xf>
    <xf numFmtId="3" fontId="2" fillId="0" borderId="23" xfId="64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8" applyNumberFormat="1" applyFont="1" applyFill="1" applyBorder="1">
      <alignment/>
      <protection/>
    </xf>
    <xf numFmtId="3" fontId="37" fillId="0" borderId="13" xfId="63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0" xfId="64" applyFont="1" applyAlignment="1">
      <alignment horizontal="left"/>
      <protection/>
    </xf>
    <xf numFmtId="3" fontId="37" fillId="0" borderId="25" xfId="63" applyNumberFormat="1" applyFont="1" applyBorder="1">
      <alignment/>
      <protection/>
    </xf>
    <xf numFmtId="0" fontId="37" fillId="0" borderId="12" xfId="63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2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3" fontId="11" fillId="0" borderId="39" xfId="64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64" applyFont="1" applyBorder="1" applyAlignment="1">
      <alignment/>
      <protection/>
    </xf>
    <xf numFmtId="0" fontId="11" fillId="0" borderId="11" xfId="64" applyFont="1" applyBorder="1" applyAlignment="1">
      <alignment/>
      <protection/>
    </xf>
    <xf numFmtId="3" fontId="37" fillId="0" borderId="0" xfId="63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64" applyFont="1" applyFill="1" applyBorder="1" applyAlignment="1">
      <alignment/>
      <protection/>
    </xf>
    <xf numFmtId="0" fontId="2" fillId="0" borderId="38" xfId="68" applyFont="1" applyFill="1" applyBorder="1" applyAlignment="1">
      <alignment vertical="center"/>
      <protection/>
    </xf>
    <xf numFmtId="3" fontId="2" fillId="16" borderId="17" xfId="64" applyNumberFormat="1" applyFont="1" applyFill="1" applyBorder="1" applyAlignment="1">
      <alignment/>
      <protection/>
    </xf>
    <xf numFmtId="3" fontId="2" fillId="0" borderId="38" xfId="68" applyNumberFormat="1" applyFont="1" applyFill="1" applyBorder="1" applyAlignment="1">
      <alignment horizontal="right" vertical="center"/>
      <protection/>
    </xf>
    <xf numFmtId="3" fontId="1" fillId="0" borderId="38" xfId="68" applyNumberFormat="1" applyFont="1" applyFill="1" applyBorder="1" applyAlignment="1">
      <alignment horizontal="right" vertical="center"/>
      <protection/>
    </xf>
    <xf numFmtId="3" fontId="2" fillId="0" borderId="40" xfId="68" applyNumberFormat="1" applyFont="1" applyFill="1" applyBorder="1" applyAlignment="1">
      <alignment horizontal="right" vertical="center"/>
      <protection/>
    </xf>
    <xf numFmtId="3" fontId="2" fillId="16" borderId="38" xfId="68" applyNumberFormat="1" applyFont="1" applyFill="1" applyBorder="1" applyAlignment="1">
      <alignment horizontal="right"/>
      <protection/>
    </xf>
    <xf numFmtId="3" fontId="3" fillId="0" borderId="38" xfId="68" applyNumberFormat="1" applyFont="1" applyFill="1" applyBorder="1" applyAlignment="1">
      <alignment horizontal="right" vertical="center"/>
      <protection/>
    </xf>
    <xf numFmtId="3" fontId="11" fillId="0" borderId="39" xfId="68" applyNumberFormat="1" applyFont="1" applyFill="1" applyBorder="1" applyAlignment="1">
      <alignment horizontal="right"/>
      <protection/>
    </xf>
    <xf numFmtId="3" fontId="2" fillId="0" borderId="38" xfId="68" applyNumberFormat="1" applyFont="1" applyFill="1" applyBorder="1" applyAlignment="1">
      <alignment horizontal="right"/>
      <protection/>
    </xf>
    <xf numFmtId="3" fontId="1" fillId="0" borderId="39" xfId="68" applyNumberFormat="1" applyFont="1" applyFill="1" applyBorder="1" applyAlignment="1">
      <alignment horizontal="right"/>
      <protection/>
    </xf>
    <xf numFmtId="0" fontId="2" fillId="0" borderId="38" xfId="68" applyFont="1" applyFill="1" applyBorder="1" applyAlignment="1">
      <alignment/>
      <protection/>
    </xf>
    <xf numFmtId="0" fontId="1" fillId="0" borderId="38" xfId="68" applyFont="1" applyFill="1" applyBorder="1" applyAlignment="1">
      <alignment/>
      <protection/>
    </xf>
    <xf numFmtId="3" fontId="4" fillId="0" borderId="16" xfId="68" applyNumberFormat="1" applyFont="1" applyFill="1" applyBorder="1" applyAlignment="1">
      <alignment horizontal="right"/>
      <protection/>
    </xf>
    <xf numFmtId="3" fontId="1" fillId="0" borderId="38" xfId="68" applyNumberFormat="1" applyFont="1" applyFill="1" applyBorder="1" applyAlignment="1">
      <alignment horizontal="right"/>
      <protection/>
    </xf>
    <xf numFmtId="3" fontId="3" fillId="0" borderId="38" xfId="68" applyNumberFormat="1" applyFont="1" applyFill="1" applyBorder="1" applyAlignment="1">
      <alignment horizontal="right" vertical="center"/>
      <protection/>
    </xf>
    <xf numFmtId="3" fontId="3" fillId="0" borderId="39" xfId="68" applyNumberFormat="1" applyFont="1" applyFill="1" applyBorder="1" applyAlignment="1">
      <alignment horizontal="right" vertical="center"/>
      <protection/>
    </xf>
    <xf numFmtId="3" fontId="2" fillId="0" borderId="16" xfId="68" applyNumberFormat="1" applyFont="1" applyFill="1" applyBorder="1" applyAlignment="1" applyProtection="1">
      <alignment horizontal="right"/>
      <protection locked="0"/>
    </xf>
    <xf numFmtId="3" fontId="2" fillId="0" borderId="38" xfId="68" applyNumberFormat="1" applyFont="1" applyFill="1" applyBorder="1" applyAlignment="1">
      <alignment/>
      <protection/>
    </xf>
    <xf numFmtId="3" fontId="1" fillId="0" borderId="38" xfId="68" applyNumberFormat="1" applyFont="1" applyFill="1" applyBorder="1" applyAlignment="1">
      <alignment/>
      <protection/>
    </xf>
    <xf numFmtId="3" fontId="2" fillId="0" borderId="39" xfId="68" applyNumberFormat="1" applyFont="1" applyFill="1" applyBorder="1" applyAlignment="1">
      <alignment horizontal="right" vertical="center"/>
      <protection/>
    </xf>
    <xf numFmtId="3" fontId="3" fillId="0" borderId="39" xfId="68" applyNumberFormat="1" applyFont="1" applyFill="1" applyBorder="1" applyAlignment="1">
      <alignment horizontal="right" vertical="center"/>
      <protection/>
    </xf>
    <xf numFmtId="3" fontId="11" fillId="0" borderId="39" xfId="68" applyNumberFormat="1" applyFont="1" applyFill="1" applyBorder="1" applyAlignment="1">
      <alignment horizontal="right" vertical="center"/>
      <protection/>
    </xf>
    <xf numFmtId="3" fontId="37" fillId="0" borderId="16" xfId="68" applyNumberFormat="1" applyFont="1" applyFill="1" applyBorder="1" applyAlignment="1">
      <alignment horizontal="right"/>
      <protection/>
    </xf>
    <xf numFmtId="3" fontId="1" fillId="0" borderId="38" xfId="68" applyNumberFormat="1" applyFont="1" applyFill="1" applyBorder="1" applyAlignment="1">
      <alignment horizontal="right"/>
      <protection/>
    </xf>
    <xf numFmtId="3" fontId="1" fillId="0" borderId="39" xfId="68" applyNumberFormat="1" applyFont="1" applyFill="1" applyBorder="1" applyAlignment="1">
      <alignment horizontal="right" vertical="center"/>
      <protection/>
    </xf>
    <xf numFmtId="0" fontId="2" fillId="0" borderId="38" xfId="68" applyFont="1" applyFill="1" applyBorder="1" applyAlignment="1">
      <alignment horizontal="right"/>
      <protection/>
    </xf>
    <xf numFmtId="0" fontId="1" fillId="0" borderId="39" xfId="68" applyFont="1" applyFill="1" applyBorder="1" applyAlignment="1">
      <alignment horizontal="right"/>
      <protection/>
    </xf>
    <xf numFmtId="3" fontId="11" fillId="0" borderId="38" xfId="68" applyNumberFormat="1" applyFont="1" applyFill="1" applyBorder="1" applyAlignment="1">
      <alignment horizontal="right"/>
      <protection/>
    </xf>
    <xf numFmtId="3" fontId="3" fillId="0" borderId="39" xfId="68" applyNumberFormat="1" applyFont="1" applyFill="1" applyBorder="1" applyAlignment="1">
      <alignment horizontal="right"/>
      <protection/>
    </xf>
    <xf numFmtId="0" fontId="2" fillId="0" borderId="21" xfId="64" applyFont="1" applyBorder="1" applyAlignment="1">
      <alignment/>
      <protection/>
    </xf>
    <xf numFmtId="0" fontId="37" fillId="0" borderId="47" xfId="63" applyFont="1" applyBorder="1">
      <alignment/>
      <protection/>
    </xf>
    <xf numFmtId="3" fontId="2" fillId="0" borderId="16" xfId="68" applyNumberFormat="1" applyFont="1" applyFill="1" applyBorder="1" applyAlignment="1">
      <alignment/>
      <protection/>
    </xf>
    <xf numFmtId="0" fontId="2" fillId="0" borderId="40" xfId="68" applyFont="1" applyFill="1" applyBorder="1" applyAlignment="1">
      <alignment vertical="center"/>
      <protection/>
    </xf>
    <xf numFmtId="3" fontId="1" fillId="16" borderId="18" xfId="64" applyNumberFormat="1" applyFont="1" applyFill="1" applyBorder="1" applyAlignment="1">
      <alignment/>
      <protection/>
    </xf>
    <xf numFmtId="3" fontId="0" fillId="0" borderId="0" xfId="68" applyNumberFormat="1">
      <alignment/>
      <protection/>
    </xf>
    <xf numFmtId="0" fontId="2" fillId="0" borderId="20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0" fontId="37" fillId="0" borderId="10" xfId="64" applyFont="1" applyBorder="1" applyAlignment="1">
      <alignment/>
      <protection/>
    </xf>
    <xf numFmtId="0" fontId="37" fillId="0" borderId="13" xfId="65" applyFont="1" applyBorder="1" applyAlignment="1">
      <alignment/>
      <protection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0" xfId="64" applyNumberFormat="1" applyFont="1" applyBorder="1" applyAlignment="1">
      <alignment/>
      <protection/>
    </xf>
    <xf numFmtId="3" fontId="3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/>
    </xf>
    <xf numFmtId="0" fontId="9" fillId="0" borderId="27" xfId="0" applyFont="1" applyFill="1" applyBorder="1" applyAlignment="1">
      <alignment horizontal="left" vertical="center"/>
    </xf>
    <xf numFmtId="3" fontId="0" fillId="0" borderId="38" xfId="68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34" fillId="0" borderId="28" xfId="63" applyNumberFormat="1" applyFont="1" applyFill="1" applyBorder="1" applyAlignment="1">
      <alignment vertical="center"/>
      <protection/>
    </xf>
    <xf numFmtId="0" fontId="41" fillId="0" borderId="23" xfId="63" applyFont="1" applyBorder="1">
      <alignment/>
      <protection/>
    </xf>
    <xf numFmtId="3" fontId="38" fillId="0" borderId="42" xfId="63" applyNumberFormat="1" applyFont="1" applyBorder="1">
      <alignment/>
      <protection/>
    </xf>
    <xf numFmtId="0" fontId="4" fillId="0" borderId="27" xfId="58" applyFont="1" applyFill="1" applyBorder="1" applyAlignment="1">
      <alignment horizontal="left"/>
      <protection/>
    </xf>
    <xf numFmtId="3" fontId="4" fillId="0" borderId="27" xfId="68" applyNumberFormat="1" applyFont="1" applyFill="1" applyBorder="1" applyAlignment="1">
      <alignment horizontal="right"/>
      <protection/>
    </xf>
    <xf numFmtId="0" fontId="1" fillId="0" borderId="32" xfId="58" applyFont="1" applyFill="1" applyBorder="1" applyAlignment="1">
      <alignment horizontal="left"/>
      <protection/>
    </xf>
    <xf numFmtId="3" fontId="1" fillId="0" borderId="32" xfId="68" applyNumberFormat="1" applyFont="1" applyFill="1" applyBorder="1" applyAlignment="1">
      <alignment horizontal="right"/>
      <protection/>
    </xf>
    <xf numFmtId="0" fontId="37" fillId="0" borderId="0" xfId="63" applyFont="1">
      <alignment/>
      <protection/>
    </xf>
    <xf numFmtId="3" fontId="37" fillId="0" borderId="47" xfId="63" applyNumberFormat="1" applyFont="1" applyBorder="1">
      <alignment/>
      <protection/>
    </xf>
    <xf numFmtId="3" fontId="1" fillId="16" borderId="13" xfId="64" applyNumberFormat="1" applyFont="1" applyFill="1" applyBorder="1" applyAlignment="1">
      <alignment/>
      <protection/>
    </xf>
    <xf numFmtId="3" fontId="9" fillId="0" borderId="10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9" fontId="8" fillId="0" borderId="10" xfId="73" applyNumberFormat="1" applyFont="1" applyFill="1" applyBorder="1">
      <alignment/>
      <protection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6" fontId="2" fillId="0" borderId="0" xfId="64" applyNumberFormat="1" applyFont="1" applyAlignment="1">
      <alignment/>
      <protection/>
    </xf>
    <xf numFmtId="0" fontId="4" fillId="0" borderId="20" xfId="0" applyFont="1" applyBorder="1" applyAlignment="1">
      <alignment horizontal="center"/>
    </xf>
    <xf numFmtId="0" fontId="10" fillId="0" borderId="0" xfId="66">
      <alignment/>
      <protection/>
    </xf>
    <xf numFmtId="0" fontId="10" fillId="0" borderId="0" xfId="66" applyFont="1" applyAlignment="1">
      <alignment horizontal="center"/>
      <protection/>
    </xf>
    <xf numFmtId="0" fontId="10" fillId="0" borderId="0" xfId="66" applyAlignment="1">
      <alignment horizontal="center"/>
      <protection/>
    </xf>
    <xf numFmtId="0" fontId="48" fillId="0" borderId="0" xfId="66" applyFont="1" applyAlignment="1">
      <alignment horizontal="center" vertical="center"/>
      <protection/>
    </xf>
    <xf numFmtId="0" fontId="13" fillId="0" borderId="0" xfId="66" applyFont="1" applyAlignment="1">
      <alignment horizontal="center" vertical="center"/>
      <protection/>
    </xf>
    <xf numFmtId="0" fontId="10" fillId="0" borderId="19" xfId="66" applyBorder="1">
      <alignment/>
      <protection/>
    </xf>
    <xf numFmtId="0" fontId="13" fillId="0" borderId="0" xfId="66" applyFont="1" applyAlignment="1">
      <alignment horizontal="right"/>
      <protection/>
    </xf>
    <xf numFmtId="0" fontId="10" fillId="0" borderId="0" xfId="66" applyBorder="1">
      <alignment/>
      <protection/>
    </xf>
    <xf numFmtId="0" fontId="39" fillId="0" borderId="12" xfId="66" applyFont="1" applyBorder="1" applyAlignment="1">
      <alignment vertical="center"/>
      <protection/>
    </xf>
    <xf numFmtId="3" fontId="39" fillId="0" borderId="12" xfId="66" applyNumberFormat="1" applyFont="1" applyBorder="1">
      <alignment/>
      <protection/>
    </xf>
    <xf numFmtId="3" fontId="33" fillId="0" borderId="12" xfId="66" applyNumberFormat="1" applyFont="1" applyBorder="1">
      <alignment/>
      <protection/>
    </xf>
    <xf numFmtId="3" fontId="39" fillId="0" borderId="0" xfId="66" applyNumberFormat="1" applyFont="1" applyBorder="1">
      <alignment/>
      <protection/>
    </xf>
    <xf numFmtId="0" fontId="39" fillId="0" borderId="0" xfId="66" applyFont="1" applyBorder="1" applyAlignment="1">
      <alignment vertical="center"/>
      <protection/>
    </xf>
    <xf numFmtId="0" fontId="13" fillId="0" borderId="0" xfId="66" applyFont="1">
      <alignment/>
      <protection/>
    </xf>
    <xf numFmtId="0" fontId="13" fillId="0" borderId="19" xfId="66" applyFont="1" applyBorder="1" applyAlignment="1">
      <alignment horizontal="right"/>
      <protection/>
    </xf>
    <xf numFmtId="0" fontId="13" fillId="0" borderId="0" xfId="66" applyFont="1" applyBorder="1" applyAlignment="1">
      <alignment horizontal="right"/>
      <protection/>
    </xf>
    <xf numFmtId="0" fontId="33" fillId="0" borderId="13" xfId="66" applyFont="1" applyBorder="1" applyAlignment="1">
      <alignment horizontal="center"/>
      <protection/>
    </xf>
    <xf numFmtId="0" fontId="33" fillId="0" borderId="16" xfId="66" applyFont="1" applyBorder="1" applyAlignment="1">
      <alignment horizontal="center"/>
      <protection/>
    </xf>
    <xf numFmtId="0" fontId="39" fillId="0" borderId="23" xfId="66" applyFont="1" applyBorder="1" applyAlignment="1">
      <alignment/>
      <protection/>
    </xf>
    <xf numFmtId="0" fontId="39" fillId="0" borderId="42" xfId="66" applyFont="1" applyBorder="1" applyAlignment="1">
      <alignment/>
      <protection/>
    </xf>
    <xf numFmtId="3" fontId="39" fillId="0" borderId="16" xfId="66" applyNumberFormat="1" applyFont="1" applyBorder="1">
      <alignment/>
      <protection/>
    </xf>
    <xf numFmtId="0" fontId="39" fillId="0" borderId="0" xfId="66" applyFont="1" applyBorder="1" applyAlignment="1">
      <alignment/>
      <protection/>
    </xf>
    <xf numFmtId="0" fontId="33" fillId="0" borderId="10" xfId="66" applyFont="1" applyBorder="1" applyAlignment="1">
      <alignment horizontal="center"/>
      <protection/>
    </xf>
    <xf numFmtId="0" fontId="39" fillId="0" borderId="0" xfId="66" applyFont="1" applyBorder="1">
      <alignment/>
      <protection/>
    </xf>
    <xf numFmtId="0" fontId="13" fillId="0" borderId="19" xfId="66" applyFont="1" applyBorder="1">
      <alignment/>
      <protection/>
    </xf>
    <xf numFmtId="0" fontId="33" fillId="0" borderId="12" xfId="66" applyFont="1" applyBorder="1" applyAlignment="1">
      <alignment horizontal="center"/>
      <protection/>
    </xf>
    <xf numFmtId="3" fontId="39" fillId="0" borderId="12" xfId="66" applyNumberFormat="1" applyFont="1" applyBorder="1" applyAlignment="1">
      <alignment horizontal="right"/>
      <protection/>
    </xf>
    <xf numFmtId="3" fontId="39" fillId="0" borderId="13" xfId="66" applyNumberFormat="1" applyFont="1" applyBorder="1" applyAlignment="1">
      <alignment horizontal="right"/>
      <protection/>
    </xf>
    <xf numFmtId="3" fontId="39" fillId="16" borderId="12" xfId="66" applyNumberFormat="1" applyFont="1" applyFill="1" applyBorder="1">
      <alignment/>
      <protection/>
    </xf>
    <xf numFmtId="3" fontId="39" fillId="16" borderId="23" xfId="66" applyNumberFormat="1" applyFont="1" applyFill="1" applyBorder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39" fillId="18" borderId="12" xfId="66" applyNumberFormat="1" applyFont="1" applyFill="1" applyBorder="1">
      <alignment/>
      <protection/>
    </xf>
    <xf numFmtId="3" fontId="39" fillId="18" borderId="23" xfId="66" applyNumberFormat="1" applyFont="1" applyFill="1" applyBorder="1">
      <alignment/>
      <protection/>
    </xf>
    <xf numFmtId="3" fontId="39" fillId="18" borderId="12" xfId="66" applyNumberFormat="1" applyFont="1" applyFill="1" applyBorder="1" applyAlignment="1">
      <alignment horizontal="right"/>
      <protection/>
    </xf>
    <xf numFmtId="0" fontId="10" fillId="0" borderId="12" xfId="66" applyBorder="1">
      <alignment/>
      <protection/>
    </xf>
    <xf numFmtId="0" fontId="39" fillId="0" borderId="12" xfId="66" applyFont="1" applyBorder="1">
      <alignment/>
      <protection/>
    </xf>
    <xf numFmtId="0" fontId="10" fillId="0" borderId="0" xfId="70">
      <alignment/>
      <protection/>
    </xf>
    <xf numFmtId="0" fontId="34" fillId="0" borderId="0" xfId="70" applyFont="1" applyAlignment="1">
      <alignment horizontal="center"/>
      <protection/>
    </xf>
    <xf numFmtId="0" fontId="10" fillId="0" borderId="19" xfId="70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49" fillId="0" borderId="16" xfId="70" applyFont="1" applyBorder="1">
      <alignment/>
      <protection/>
    </xf>
    <xf numFmtId="0" fontId="49" fillId="0" borderId="0" xfId="70" applyFont="1" applyBorder="1">
      <alignment/>
      <protection/>
    </xf>
    <xf numFmtId="0" fontId="49" fillId="0" borderId="20" xfId="70" applyFont="1" applyBorder="1">
      <alignment/>
      <protection/>
    </xf>
    <xf numFmtId="3" fontId="49" fillId="0" borderId="31" xfId="70" applyNumberFormat="1" applyFont="1" applyBorder="1">
      <alignment/>
      <protection/>
    </xf>
    <xf numFmtId="3" fontId="49" fillId="0" borderId="10" xfId="70" applyNumberFormat="1" applyFont="1" applyBorder="1">
      <alignment/>
      <protection/>
    </xf>
    <xf numFmtId="0" fontId="49" fillId="0" borderId="17" xfId="70" applyFont="1" applyBorder="1">
      <alignment/>
      <protection/>
    </xf>
    <xf numFmtId="0" fontId="49" fillId="0" borderId="35" xfId="70" applyFont="1" applyBorder="1">
      <alignment/>
      <protection/>
    </xf>
    <xf numFmtId="0" fontId="49" fillId="0" borderId="47" xfId="70" applyFont="1" applyBorder="1">
      <alignment/>
      <protection/>
    </xf>
    <xf numFmtId="3" fontId="49" fillId="0" borderId="13" xfId="70" applyNumberFormat="1" applyFont="1" applyBorder="1">
      <alignment/>
      <protection/>
    </xf>
    <xf numFmtId="0" fontId="50" fillId="0" borderId="38" xfId="70" applyFont="1" applyBorder="1">
      <alignment/>
      <protection/>
    </xf>
    <xf numFmtId="0" fontId="49" fillId="0" borderId="48" xfId="70" applyFont="1" applyBorder="1">
      <alignment/>
      <protection/>
    </xf>
    <xf numFmtId="0" fontId="49" fillId="0" borderId="26" xfId="70" applyFont="1" applyBorder="1">
      <alignment/>
      <protection/>
    </xf>
    <xf numFmtId="3" fontId="50" fillId="0" borderId="14" xfId="70" applyNumberFormat="1" applyFont="1" applyBorder="1">
      <alignment/>
      <protection/>
    </xf>
    <xf numFmtId="3" fontId="50" fillId="0" borderId="10" xfId="70" applyNumberFormat="1" applyFont="1" applyBorder="1">
      <alignment/>
      <protection/>
    </xf>
    <xf numFmtId="3" fontId="50" fillId="0" borderId="11" xfId="70" applyNumberFormat="1" applyFont="1" applyBorder="1">
      <alignment/>
      <protection/>
    </xf>
    <xf numFmtId="0" fontId="49" fillId="0" borderId="40" xfId="70" applyFont="1" applyBorder="1">
      <alignment/>
      <protection/>
    </xf>
    <xf numFmtId="0" fontId="49" fillId="0" borderId="49" xfId="70" applyFont="1" applyBorder="1">
      <alignment/>
      <protection/>
    </xf>
    <xf numFmtId="0" fontId="49" fillId="0" borderId="44" xfId="70" applyFont="1" applyBorder="1">
      <alignment/>
      <protection/>
    </xf>
    <xf numFmtId="3" fontId="42" fillId="0" borderId="31" xfId="70" applyNumberFormat="1" applyFont="1" applyBorder="1" applyAlignment="1">
      <alignment vertical="center"/>
      <protection/>
    </xf>
    <xf numFmtId="0" fontId="49" fillId="0" borderId="38" xfId="70" applyFont="1" applyBorder="1">
      <alignment/>
      <protection/>
    </xf>
    <xf numFmtId="3" fontId="42" fillId="0" borderId="14" xfId="70" applyNumberFormat="1" applyFont="1" applyBorder="1" applyAlignment="1">
      <alignment vertical="center"/>
      <protection/>
    </xf>
    <xf numFmtId="0" fontId="52" fillId="0" borderId="0" xfId="70" applyFont="1" applyBorder="1" applyAlignment="1">
      <alignment horizontal="center" vertical="center" wrapText="1"/>
      <protection/>
    </xf>
    <xf numFmtId="3" fontId="42" fillId="0" borderId="10" xfId="70" applyNumberFormat="1" applyFont="1" applyBorder="1" applyAlignment="1">
      <alignment vertical="center"/>
      <protection/>
    </xf>
    <xf numFmtId="3" fontId="42" fillId="0" borderId="10" xfId="70" applyNumberFormat="1" applyFont="1" applyBorder="1">
      <alignment/>
      <protection/>
    </xf>
    <xf numFmtId="0" fontId="50" fillId="0" borderId="16" xfId="70" applyFont="1" applyBorder="1">
      <alignment/>
      <protection/>
    </xf>
    <xf numFmtId="3" fontId="53" fillId="0" borderId="10" xfId="70" applyNumberFormat="1" applyFont="1" applyBorder="1">
      <alignment/>
      <protection/>
    </xf>
    <xf numFmtId="0" fontId="10" fillId="0" borderId="0" xfId="70" applyBorder="1" applyAlignment="1">
      <alignment horizontal="center" vertical="center"/>
      <protection/>
    </xf>
    <xf numFmtId="0" fontId="49" fillId="0" borderId="0" xfId="70" applyFont="1" applyBorder="1" applyAlignment="1">
      <alignment horizontal="center" vertical="center"/>
      <protection/>
    </xf>
    <xf numFmtId="0" fontId="10" fillId="0" borderId="0" xfId="67">
      <alignment/>
      <protection/>
    </xf>
    <xf numFmtId="0" fontId="3" fillId="0" borderId="0" xfId="61" applyFont="1" applyAlignment="1">
      <alignment horizontal="center"/>
      <protection/>
    </xf>
    <xf numFmtId="0" fontId="10" fillId="0" borderId="0" xfId="67" applyAlignment="1">
      <alignment/>
      <protection/>
    </xf>
    <xf numFmtId="0" fontId="10" fillId="0" borderId="19" xfId="67" applyBorder="1">
      <alignment/>
      <protection/>
    </xf>
    <xf numFmtId="0" fontId="10" fillId="0" borderId="0" xfId="67" applyBorder="1" applyAlignment="1">
      <alignment horizontal="right"/>
      <protection/>
    </xf>
    <xf numFmtId="0" fontId="10" fillId="0" borderId="12" xfId="67" applyBorder="1">
      <alignment/>
      <protection/>
    </xf>
    <xf numFmtId="0" fontId="13" fillId="0" borderId="35" xfId="67" applyFont="1" applyBorder="1" applyAlignment="1">
      <alignment/>
      <protection/>
    </xf>
    <xf numFmtId="0" fontId="10" fillId="0" borderId="35" xfId="67" applyBorder="1" applyAlignment="1">
      <alignment/>
      <protection/>
    </xf>
    <xf numFmtId="0" fontId="10" fillId="0" borderId="35" xfId="67" applyBorder="1" applyAlignment="1">
      <alignment horizontal="right" vertical="center"/>
      <protection/>
    </xf>
    <xf numFmtId="0" fontId="10" fillId="0" borderId="0" xfId="67" applyBorder="1" applyAlignment="1">
      <alignment/>
      <protection/>
    </xf>
    <xf numFmtId="0" fontId="13" fillId="0" borderId="0" xfId="67" applyFont="1" applyBorder="1" applyAlignment="1">
      <alignment/>
      <protection/>
    </xf>
    <xf numFmtId="0" fontId="10" fillId="0" borderId="0" xfId="67" applyBorder="1" applyAlignment="1">
      <alignment horizontal="right" vertical="center"/>
      <protection/>
    </xf>
    <xf numFmtId="0" fontId="10" fillId="0" borderId="10" xfId="67" applyBorder="1" applyAlignment="1">
      <alignment horizontal="right" vertical="center"/>
      <protection/>
    </xf>
    <xf numFmtId="0" fontId="10" fillId="0" borderId="0" xfId="67" applyBorder="1">
      <alignment/>
      <protection/>
    </xf>
    <xf numFmtId="0" fontId="10" fillId="0" borderId="0" xfId="74">
      <alignment/>
      <protection/>
    </xf>
    <xf numFmtId="0" fontId="10" fillId="0" borderId="19" xfId="74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4" fillId="0" borderId="12" xfId="74" applyFont="1" applyBorder="1">
      <alignment/>
      <protection/>
    </xf>
    <xf numFmtId="0" fontId="13" fillId="0" borderId="10" xfId="74" applyFont="1" applyBorder="1" applyAlignment="1">
      <alignment horizontal="center"/>
      <protection/>
    </xf>
    <xf numFmtId="0" fontId="54" fillId="0" borderId="10" xfId="74" applyFont="1" applyBorder="1" applyAlignment="1">
      <alignment/>
      <protection/>
    </xf>
    <xf numFmtId="0" fontId="54" fillId="0" borderId="0" xfId="74" applyFont="1">
      <alignment/>
      <protection/>
    </xf>
    <xf numFmtId="0" fontId="54" fillId="0" borderId="10" xfId="74" applyFont="1" applyBorder="1">
      <alignment/>
      <protection/>
    </xf>
    <xf numFmtId="3" fontId="54" fillId="0" borderId="10" xfId="74" applyNumberFormat="1" applyFont="1" applyBorder="1">
      <alignment/>
      <protection/>
    </xf>
    <xf numFmtId="0" fontId="46" fillId="0" borderId="10" xfId="74" applyFont="1" applyBorder="1">
      <alignment/>
      <protection/>
    </xf>
    <xf numFmtId="0" fontId="13" fillId="0" borderId="11" xfId="74" applyFont="1" applyBorder="1" applyAlignment="1">
      <alignment horizontal="center"/>
      <protection/>
    </xf>
    <xf numFmtId="0" fontId="54" fillId="0" borderId="19" xfId="74" applyFont="1" applyBorder="1">
      <alignment/>
      <protection/>
    </xf>
    <xf numFmtId="0" fontId="54" fillId="0" borderId="11" xfId="74" applyFont="1" applyBorder="1">
      <alignment/>
      <protection/>
    </xf>
    <xf numFmtId="3" fontId="54" fillId="0" borderId="11" xfId="74" applyNumberFormat="1" applyFont="1" applyBorder="1">
      <alignment/>
      <protection/>
    </xf>
    <xf numFmtId="0" fontId="46" fillId="0" borderId="11" xfId="74" applyFont="1" applyBorder="1">
      <alignment/>
      <protection/>
    </xf>
    <xf numFmtId="0" fontId="10" fillId="0" borderId="0" xfId="72">
      <alignment/>
      <protection/>
    </xf>
    <xf numFmtId="0" fontId="54" fillId="0" borderId="0" xfId="72" applyFont="1">
      <alignment/>
      <protection/>
    </xf>
    <xf numFmtId="0" fontId="56" fillId="0" borderId="0" xfId="72" applyFont="1" applyAlignment="1">
      <alignment horizontal="center" vertical="center"/>
      <protection/>
    </xf>
    <xf numFmtId="0" fontId="10" fillId="0" borderId="0" xfId="72" applyFont="1">
      <alignment/>
      <protection/>
    </xf>
    <xf numFmtId="0" fontId="10" fillId="0" borderId="47" xfId="72" applyBorder="1">
      <alignment/>
      <protection/>
    </xf>
    <xf numFmtId="0" fontId="57" fillId="0" borderId="23" xfId="72" applyFont="1" applyBorder="1" applyAlignment="1">
      <alignment horizontal="center" vertical="center" wrapText="1"/>
      <protection/>
    </xf>
    <xf numFmtId="0" fontId="10" fillId="0" borderId="41" xfId="72" applyBorder="1">
      <alignment/>
      <protection/>
    </xf>
    <xf numFmtId="0" fontId="57" fillId="0" borderId="12" xfId="72" applyFont="1" applyBorder="1" applyAlignment="1">
      <alignment horizontal="center" vertical="center" wrapText="1"/>
      <protection/>
    </xf>
    <xf numFmtId="1" fontId="13" fillId="0" borderId="12" xfId="72" applyNumberFormat="1" applyFont="1" applyBorder="1" applyAlignment="1">
      <alignment horizontal="center" vertical="center"/>
      <protection/>
    </xf>
    <xf numFmtId="0" fontId="57" fillId="0" borderId="11" xfId="72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2" applyNumberFormat="1" applyFont="1" applyFill="1" applyBorder="1" applyAlignment="1">
      <alignment vertical="center"/>
      <protection/>
    </xf>
    <xf numFmtId="3" fontId="34" fillId="16" borderId="11" xfId="72" applyNumberFormat="1" applyFont="1" applyFill="1" applyBorder="1" applyAlignment="1">
      <alignment vertical="center"/>
      <protection/>
    </xf>
    <xf numFmtId="0" fontId="10" fillId="0" borderId="12" xfId="72" applyBorder="1">
      <alignment/>
      <protection/>
    </xf>
    <xf numFmtId="0" fontId="58" fillId="0" borderId="11" xfId="72" applyFont="1" applyBorder="1" applyAlignment="1">
      <alignment vertical="center"/>
      <protection/>
    </xf>
    <xf numFmtId="3" fontId="59" fillId="18" borderId="11" xfId="0" applyNumberFormat="1" applyFont="1" applyFill="1" applyBorder="1" applyAlignment="1">
      <alignment horizontal="right" vertical="center"/>
    </xf>
    <xf numFmtId="3" fontId="35" fillId="18" borderId="11" xfId="72" applyNumberFormat="1" applyFont="1" applyFill="1" applyBorder="1" applyAlignment="1">
      <alignment horizontal="right"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3" fontId="58" fillId="0" borderId="11" xfId="72" applyNumberFormat="1" applyFont="1" applyBorder="1" applyAlignment="1">
      <alignment vertical="center"/>
      <protection/>
    </xf>
    <xf numFmtId="3" fontId="58" fillId="0" borderId="11" xfId="72" applyNumberFormat="1" applyFont="1" applyFill="1" applyBorder="1" applyAlignment="1">
      <alignment vertical="center"/>
      <protection/>
    </xf>
    <xf numFmtId="0" fontId="35" fillId="0" borderId="12" xfId="72" applyFont="1" applyBorder="1" applyAlignment="1">
      <alignment horizontal="left" vertical="center"/>
      <protection/>
    </xf>
    <xf numFmtId="0" fontId="58" fillId="0" borderId="11" xfId="72" applyFont="1" applyBorder="1" applyAlignment="1">
      <alignment vertical="center" wrapText="1"/>
      <protection/>
    </xf>
    <xf numFmtId="0" fontId="57" fillId="0" borderId="12" xfId="72" applyFont="1" applyBorder="1" applyAlignment="1">
      <alignment vertical="center"/>
      <protection/>
    </xf>
    <xf numFmtId="3" fontId="34" fillId="18" borderId="12" xfId="72" applyNumberFormat="1" applyFont="1" applyFill="1" applyBorder="1" applyAlignment="1">
      <alignment vertical="center"/>
      <protection/>
    </xf>
    <xf numFmtId="0" fontId="58" fillId="0" borderId="12" xfId="72" applyFont="1" applyBorder="1" applyAlignment="1">
      <alignment vertical="center"/>
      <protection/>
    </xf>
    <xf numFmtId="3" fontId="35" fillId="18" borderId="12" xfId="72" applyNumberFormat="1" applyFont="1" applyFill="1" applyBorder="1" applyAlignment="1">
      <alignment vertical="center"/>
      <protection/>
    </xf>
    <xf numFmtId="3" fontId="58" fillId="0" borderId="12" xfId="72" applyNumberFormat="1" applyFont="1" applyBorder="1" applyAlignment="1">
      <alignment vertical="center"/>
      <protection/>
    </xf>
    <xf numFmtId="3" fontId="58" fillId="0" borderId="12" xfId="72" applyNumberFormat="1" applyFont="1" applyFill="1" applyBorder="1" applyAlignment="1">
      <alignment vertical="center"/>
      <protection/>
    </xf>
    <xf numFmtId="3" fontId="57" fillId="0" borderId="12" xfId="72" applyNumberFormat="1" applyFont="1" applyBorder="1" applyAlignment="1">
      <alignment vertical="center"/>
      <protection/>
    </xf>
    <xf numFmtId="0" fontId="58" fillId="0" borderId="12" xfId="72" applyFont="1" applyBorder="1" applyAlignment="1">
      <alignment vertical="center" wrapText="1"/>
      <protection/>
    </xf>
    <xf numFmtId="3" fontId="13" fillId="0" borderId="12" xfId="72" applyNumberFormat="1" applyFont="1" applyBorder="1">
      <alignment/>
      <protection/>
    </xf>
    <xf numFmtId="3" fontId="57" fillId="0" borderId="12" xfId="72" applyNumberFormat="1" applyFont="1" applyFill="1" applyBorder="1" applyAlignment="1">
      <alignment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13" fillId="0" borderId="12" xfId="72" applyFont="1" applyBorder="1">
      <alignment/>
      <protection/>
    </xf>
    <xf numFmtId="0" fontId="35" fillId="0" borderId="0" xfId="0" applyFont="1" applyBorder="1" applyAlignment="1">
      <alignment vertical="center"/>
    </xf>
    <xf numFmtId="3" fontId="13" fillId="0" borderId="12" xfId="72" applyNumberFormat="1" applyFont="1" applyBorder="1" applyAlignment="1">
      <alignment vertical="center"/>
      <protection/>
    </xf>
    <xf numFmtId="1" fontId="10" fillId="0" borderId="12" xfId="72" applyNumberFormat="1" applyFont="1" applyBorder="1" applyAlignment="1">
      <alignment horizontal="center" vertical="center"/>
      <protection/>
    </xf>
    <xf numFmtId="0" fontId="57" fillId="0" borderId="12" xfId="72" applyFont="1" applyBorder="1" applyAlignment="1">
      <alignment vertical="center" wrapText="1"/>
      <protection/>
    </xf>
    <xf numFmtId="3" fontId="33" fillId="0" borderId="12" xfId="72" applyNumberFormat="1" applyFont="1" applyBorder="1" applyAlignment="1">
      <alignment vertical="center"/>
      <protection/>
    </xf>
    <xf numFmtId="0" fontId="55" fillId="0" borderId="12" xfId="72" applyFont="1" applyBorder="1" applyAlignment="1">
      <alignment vertical="center"/>
      <protection/>
    </xf>
    <xf numFmtId="3" fontId="57" fillId="18" borderId="12" xfId="72" applyNumberFormat="1" applyFont="1" applyFill="1" applyBorder="1" applyAlignment="1">
      <alignment vertical="center"/>
      <protection/>
    </xf>
    <xf numFmtId="3" fontId="10" fillId="0" borderId="0" xfId="72" applyNumberFormat="1">
      <alignment/>
      <protection/>
    </xf>
    <xf numFmtId="0" fontId="10" fillId="0" borderId="19" xfId="72" applyBorder="1">
      <alignment/>
      <protection/>
    </xf>
    <xf numFmtId="0" fontId="60" fillId="0" borderId="0" xfId="72" applyFont="1" applyAlignment="1">
      <alignment vertical="center"/>
      <protection/>
    </xf>
    <xf numFmtId="0" fontId="10" fillId="0" borderId="13" xfId="72" applyBorder="1">
      <alignment/>
      <protection/>
    </xf>
    <xf numFmtId="0" fontId="57" fillId="0" borderId="12" xfId="72" applyFont="1" applyFill="1" applyBorder="1" applyAlignment="1">
      <alignment horizontal="center" vertical="center" wrapText="1"/>
      <protection/>
    </xf>
    <xf numFmtId="0" fontId="10" fillId="0" borderId="11" xfId="72" applyBorder="1">
      <alignment/>
      <protection/>
    </xf>
    <xf numFmtId="0" fontId="57" fillId="0" borderId="11" xfId="72" applyFont="1" applyFill="1" applyBorder="1" applyAlignment="1">
      <alignment horizontal="center" vertical="center" wrapText="1"/>
      <protection/>
    </xf>
    <xf numFmtId="1" fontId="10" fillId="0" borderId="12" xfId="72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2" applyNumberFormat="1" applyFont="1" applyFill="1" applyBorder="1" applyAlignment="1">
      <alignment horizontal="right" vertical="center" wrapText="1"/>
      <protection/>
    </xf>
    <xf numFmtId="3" fontId="10" fillId="0" borderId="12" xfId="72" applyNumberFormat="1" applyFont="1" applyBorder="1" applyAlignment="1">
      <alignment vertical="center"/>
      <protection/>
    </xf>
    <xf numFmtId="3" fontId="10" fillId="18" borderId="12" xfId="72" applyNumberFormat="1" applyFill="1" applyBorder="1" applyAlignment="1">
      <alignment vertical="center"/>
      <protection/>
    </xf>
    <xf numFmtId="3" fontId="10" fillId="0" borderId="12" xfId="72" applyNumberFormat="1" applyFont="1" applyBorder="1" applyAlignment="1">
      <alignment horizontal="right" vertical="center"/>
      <protection/>
    </xf>
    <xf numFmtId="0" fontId="10" fillId="0" borderId="42" xfId="72" applyFont="1" applyBorder="1">
      <alignment/>
      <protection/>
    </xf>
    <xf numFmtId="1" fontId="10" fillId="0" borderId="12" xfId="72" applyNumberFormat="1" applyBorder="1" applyAlignment="1">
      <alignment vertical="center"/>
      <protection/>
    </xf>
    <xf numFmtId="0" fontId="61" fillId="0" borderId="12" xfId="72" applyFont="1" applyFill="1" applyBorder="1" applyAlignment="1">
      <alignment horizontal="left" vertical="center" wrapText="1"/>
      <protection/>
    </xf>
    <xf numFmtId="3" fontId="61" fillId="18" borderId="12" xfId="72" applyNumberFormat="1" applyFont="1" applyFill="1" applyBorder="1" applyAlignment="1">
      <alignment horizontal="right" vertical="center" wrapText="1"/>
      <protection/>
    </xf>
    <xf numFmtId="3" fontId="58" fillId="0" borderId="12" xfId="72" applyNumberFormat="1" applyFont="1" applyFill="1" applyBorder="1" applyAlignment="1">
      <alignment horizontal="right" vertical="center" wrapText="1"/>
      <protection/>
    </xf>
    <xf numFmtId="0" fontId="58" fillId="0" borderId="12" xfId="72" applyFont="1" applyFill="1" applyBorder="1" applyAlignment="1">
      <alignment horizontal="right" vertical="center" wrapText="1"/>
      <protection/>
    </xf>
    <xf numFmtId="0" fontId="57" fillId="0" borderId="42" xfId="72" applyFont="1" applyFill="1" applyBorder="1" applyAlignment="1">
      <alignment horizontal="center" vertical="center" wrapText="1"/>
      <protection/>
    </xf>
    <xf numFmtId="0" fontId="10" fillId="0" borderId="12" xfId="72" applyFont="1" applyBorder="1" applyAlignment="1">
      <alignment horizontal="right" vertical="center"/>
      <protection/>
    </xf>
    <xf numFmtId="0" fontId="10" fillId="0" borderId="12" xfId="72" applyFont="1" applyFill="1" applyBorder="1" applyAlignment="1">
      <alignment vertical="center"/>
      <protection/>
    </xf>
    <xf numFmtId="0" fontId="62" fillId="0" borderId="12" xfId="72" applyFont="1" applyFill="1" applyBorder="1" applyAlignment="1">
      <alignment horizontal="center" vertical="center" wrapText="1"/>
      <protection/>
    </xf>
    <xf numFmtId="0" fontId="61" fillId="0" borderId="12" xfId="72" applyFont="1" applyFill="1" applyBorder="1" applyAlignment="1">
      <alignment horizontal="right" vertical="center" wrapText="1"/>
      <protection/>
    </xf>
    <xf numFmtId="3" fontId="61" fillId="0" borderId="12" xfId="72" applyNumberFormat="1" applyFont="1" applyFill="1" applyBorder="1" applyAlignment="1">
      <alignment horizontal="right" vertical="center"/>
      <protection/>
    </xf>
    <xf numFmtId="3" fontId="61" fillId="0" borderId="12" xfId="72" applyNumberFormat="1" applyFont="1" applyFill="1" applyBorder="1" applyAlignment="1">
      <alignment vertical="center"/>
      <protection/>
    </xf>
    <xf numFmtId="2" fontId="10" fillId="0" borderId="12" xfId="72" applyNumberFormat="1" applyFont="1" applyFill="1" applyBorder="1" applyAlignment="1">
      <alignment vertical="center"/>
      <protection/>
    </xf>
    <xf numFmtId="0" fontId="10" fillId="0" borderId="12" xfId="72" applyFont="1" applyBorder="1" applyAlignment="1">
      <alignment vertical="center"/>
      <protection/>
    </xf>
    <xf numFmtId="3" fontId="10" fillId="0" borderId="12" xfId="72" applyNumberForma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72" applyFont="1" applyFill="1" applyBorder="1" applyAlignment="1">
      <alignment vertical="center" wrapText="1"/>
      <protection/>
    </xf>
    <xf numFmtId="0" fontId="10" fillId="0" borderId="12" xfId="72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3" fontId="10" fillId="0" borderId="42" xfId="72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2" applyNumberFormat="1" applyFont="1" applyBorder="1" applyAlignment="1">
      <alignment vertical="center"/>
      <protection/>
    </xf>
    <xf numFmtId="3" fontId="10" fillId="18" borderId="42" xfId="72" applyNumberFormat="1" applyFont="1" applyFill="1" applyBorder="1">
      <alignment/>
      <protection/>
    </xf>
    <xf numFmtId="0" fontId="63" fillId="0" borderId="11" xfId="0" applyFont="1" applyFill="1" applyBorder="1" applyAlignment="1">
      <alignment horizontal="left" vertical="center"/>
    </xf>
    <xf numFmtId="0" fontId="13" fillId="0" borderId="12" xfId="72" applyFont="1" applyBorder="1" applyAlignment="1">
      <alignment vertical="center"/>
      <protection/>
    </xf>
    <xf numFmtId="3" fontId="13" fillId="0" borderId="12" xfId="72" applyNumberFormat="1" applyFont="1" applyFill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2" applyFont="1" applyFill="1" applyBorder="1" applyAlignment="1">
      <alignment vertical="center" wrapText="1"/>
      <protection/>
    </xf>
    <xf numFmtId="0" fontId="57" fillId="0" borderId="11" xfId="72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4" fillId="0" borderId="12" xfId="0" applyNumberFormat="1" applyFont="1" applyFill="1" applyBorder="1" applyAlignment="1">
      <alignment vertical="center"/>
    </xf>
    <xf numFmtId="0" fontId="0" fillId="0" borderId="0" xfId="60">
      <alignment/>
      <protection/>
    </xf>
    <xf numFmtId="0" fontId="0" fillId="0" borderId="48" xfId="60" applyBorder="1">
      <alignment/>
      <protection/>
    </xf>
    <xf numFmtId="0" fontId="1" fillId="0" borderId="48" xfId="62" applyFont="1" applyBorder="1" applyAlignment="1">
      <alignment horizontal="right"/>
      <protection/>
    </xf>
    <xf numFmtId="0" fontId="34" fillId="0" borderId="14" xfId="60" applyFont="1" applyBorder="1" applyAlignment="1">
      <alignment horizontal="center"/>
      <protection/>
    </xf>
    <xf numFmtId="0" fontId="64" fillId="0" borderId="39" xfId="60" applyFont="1" applyBorder="1" applyAlignment="1">
      <alignment/>
      <protection/>
    </xf>
    <xf numFmtId="0" fontId="65" fillId="0" borderId="50" xfId="60" applyFont="1" applyBorder="1" applyAlignment="1">
      <alignment/>
      <protection/>
    </xf>
    <xf numFmtId="0" fontId="65" fillId="0" borderId="50" xfId="60" applyFont="1" applyBorder="1" applyAlignment="1">
      <alignment horizontal="center"/>
      <protection/>
    </xf>
    <xf numFmtId="0" fontId="65" fillId="0" borderId="50" xfId="60" applyFont="1" applyBorder="1">
      <alignment/>
      <protection/>
    </xf>
    <xf numFmtId="0" fontId="65" fillId="0" borderId="45" xfId="60" applyFont="1" applyBorder="1">
      <alignment/>
      <protection/>
    </xf>
    <xf numFmtId="0" fontId="64" fillId="0" borderId="38" xfId="60" applyFont="1" applyBorder="1" applyAlignment="1">
      <alignment vertical="center"/>
      <protection/>
    </xf>
    <xf numFmtId="0" fontId="64" fillId="0" borderId="26" xfId="60" applyFont="1" applyBorder="1">
      <alignment/>
      <protection/>
    </xf>
    <xf numFmtId="3" fontId="33" fillId="0" borderId="14" xfId="60" applyNumberFormat="1" applyFont="1" applyBorder="1">
      <alignment/>
      <protection/>
    </xf>
    <xf numFmtId="3" fontId="33" fillId="0" borderId="26" xfId="60" applyNumberFormat="1" applyFont="1" applyBorder="1">
      <alignment/>
      <protection/>
    </xf>
    <xf numFmtId="0" fontId="64" fillId="0" borderId="39" xfId="60" applyFont="1" applyBorder="1" applyAlignment="1">
      <alignment horizontal="left"/>
      <protection/>
    </xf>
    <xf numFmtId="0" fontId="39" fillId="0" borderId="50" xfId="60" applyFont="1" applyBorder="1">
      <alignment/>
      <protection/>
    </xf>
    <xf numFmtId="0" fontId="39" fillId="0" borderId="45" xfId="60" applyFont="1" applyBorder="1">
      <alignment/>
      <protection/>
    </xf>
    <xf numFmtId="0" fontId="64" fillId="0" borderId="38" xfId="60" applyFont="1" applyBorder="1">
      <alignment/>
      <protection/>
    </xf>
    <xf numFmtId="0" fontId="65" fillId="0" borderId="26" xfId="60" applyFont="1" applyBorder="1">
      <alignment/>
      <protection/>
    </xf>
    <xf numFmtId="0" fontId="0" fillId="0" borderId="0" xfId="60" applyBorder="1">
      <alignment/>
      <protection/>
    </xf>
    <xf numFmtId="0" fontId="10" fillId="0" borderId="0" xfId="69">
      <alignment/>
      <protection/>
    </xf>
    <xf numFmtId="0" fontId="10" fillId="0" borderId="0" xfId="69" applyAlignment="1">
      <alignment vertical="center"/>
      <protection/>
    </xf>
    <xf numFmtId="0" fontId="13" fillId="0" borderId="0" xfId="69" applyFont="1" applyAlignment="1">
      <alignment horizontal="right"/>
      <protection/>
    </xf>
    <xf numFmtId="0" fontId="10" fillId="0" borderId="0" xfId="69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3" fontId="35" fillId="0" borderId="12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3" fontId="35" fillId="0" borderId="41" xfId="0" applyNumberFormat="1" applyFont="1" applyFill="1" applyBorder="1" applyAlignment="1">
      <alignment horizontal="right" vertical="center"/>
    </xf>
    <xf numFmtId="3" fontId="35" fillId="0" borderId="42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2" fillId="18" borderId="10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8" fillId="18" borderId="10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8" fillId="18" borderId="10" xfId="82" applyNumberFormat="1" applyFont="1" applyFill="1" applyBorder="1" applyAlignment="1">
      <alignment horizontal="right"/>
    </xf>
    <xf numFmtId="3" fontId="1" fillId="18" borderId="23" xfId="64" applyNumberFormat="1" applyFont="1" applyFill="1" applyBorder="1" applyAlignment="1">
      <alignment/>
      <protection/>
    </xf>
    <xf numFmtId="3" fontId="2" fillId="18" borderId="12" xfId="64" applyNumberFormat="1" applyFont="1" applyFill="1" applyBorder="1" applyAlignment="1">
      <alignment/>
      <protection/>
    </xf>
    <xf numFmtId="3" fontId="2" fillId="18" borderId="14" xfId="64" applyNumberFormat="1" applyFont="1" applyFill="1" applyBorder="1" applyAlignment="1">
      <alignment/>
      <protection/>
    </xf>
    <xf numFmtId="3" fontId="1" fillId="18" borderId="12" xfId="64" applyNumberFormat="1" applyFont="1" applyFill="1" applyBorder="1" applyAlignment="1">
      <alignment/>
      <protection/>
    </xf>
    <xf numFmtId="3" fontId="1" fillId="18" borderId="14" xfId="64" applyNumberFormat="1" applyFont="1" applyFill="1" applyBorder="1" applyAlignment="1">
      <alignment/>
      <protection/>
    </xf>
    <xf numFmtId="3" fontId="2" fillId="18" borderId="23" xfId="64" applyNumberFormat="1" applyFont="1" applyFill="1" applyBorder="1" applyAlignment="1">
      <alignment/>
      <protection/>
    </xf>
    <xf numFmtId="3" fontId="2" fillId="18" borderId="46" xfId="64" applyNumberFormat="1" applyFont="1" applyFill="1" applyBorder="1" applyAlignment="1">
      <alignment/>
      <protection/>
    </xf>
    <xf numFmtId="3" fontId="2" fillId="18" borderId="21" xfId="64" applyNumberFormat="1" applyFont="1" applyFill="1" applyBorder="1" applyAlignment="1">
      <alignment/>
      <protection/>
    </xf>
    <xf numFmtId="3" fontId="2" fillId="18" borderId="27" xfId="64" applyNumberFormat="1" applyFont="1" applyFill="1" applyBorder="1" applyAlignment="1">
      <alignment/>
      <protection/>
    </xf>
    <xf numFmtId="3" fontId="2" fillId="18" borderId="23" xfId="64" applyNumberFormat="1" applyFont="1" applyFill="1" applyBorder="1" applyAlignment="1">
      <alignment/>
      <protection/>
    </xf>
    <xf numFmtId="3" fontId="11" fillId="18" borderId="39" xfId="68" applyNumberFormat="1" applyFont="1" applyFill="1" applyBorder="1" applyAlignment="1">
      <alignment horizontal="right"/>
      <protection/>
    </xf>
    <xf numFmtId="3" fontId="1" fillId="18" borderId="39" xfId="73" applyNumberFormat="1" applyFont="1" applyFill="1" applyBorder="1" applyAlignment="1">
      <alignment horizontal="right"/>
      <protection/>
    </xf>
    <xf numFmtId="3" fontId="1" fillId="18" borderId="15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3" fontId="9" fillId="18" borderId="14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8" fillId="18" borderId="16" xfId="0" applyNumberFormat="1" applyFont="1" applyFill="1" applyBorder="1" applyAlignment="1">
      <alignment/>
    </xf>
    <xf numFmtId="3" fontId="2" fillId="18" borderId="38" xfId="0" applyNumberFormat="1" applyFont="1" applyFill="1" applyBorder="1" applyAlignment="1">
      <alignment/>
    </xf>
    <xf numFmtId="3" fontId="35" fillId="0" borderId="47" xfId="0" applyNumberFormat="1" applyFont="1" applyFill="1" applyBorder="1" applyAlignment="1">
      <alignment/>
    </xf>
    <xf numFmtId="0" fontId="0" fillId="18" borderId="42" xfId="0" applyFill="1" applyBorder="1" applyAlignment="1">
      <alignment/>
    </xf>
    <xf numFmtId="3" fontId="39" fillId="18" borderId="23" xfId="66" applyNumberFormat="1" applyFont="1" applyFill="1" applyBorder="1" applyAlignment="1">
      <alignment horizontal="right"/>
      <protection/>
    </xf>
    <xf numFmtId="3" fontId="39" fillId="18" borderId="13" xfId="66" applyNumberFormat="1" applyFont="1" applyFill="1" applyBorder="1" applyAlignment="1">
      <alignment horizontal="right"/>
      <protection/>
    </xf>
    <xf numFmtId="0" fontId="37" fillId="0" borderId="52" xfId="64" applyFont="1" applyBorder="1" applyAlignment="1">
      <alignment/>
      <protection/>
    </xf>
    <xf numFmtId="3" fontId="37" fillId="0" borderId="52" xfId="63" applyNumberFormat="1" applyFont="1" applyBorder="1">
      <alignment/>
      <protection/>
    </xf>
    <xf numFmtId="0" fontId="37" fillId="0" borderId="53" xfId="63" applyFont="1" applyBorder="1">
      <alignment/>
      <protection/>
    </xf>
    <xf numFmtId="0" fontId="10" fillId="0" borderId="0" xfId="63" applyAlignment="1">
      <alignment horizontal="right"/>
      <protection/>
    </xf>
    <xf numFmtId="0" fontId="39" fillId="0" borderId="23" xfId="66" applyFont="1" applyFill="1" applyBorder="1" applyAlignment="1">
      <alignment/>
      <protection/>
    </xf>
    <xf numFmtId="0" fontId="39" fillId="0" borderId="42" xfId="66" applyFont="1" applyFill="1" applyBorder="1" applyAlignment="1">
      <alignment/>
      <protection/>
    </xf>
    <xf numFmtId="3" fontId="39" fillId="0" borderId="12" xfId="66" applyNumberFormat="1" applyFont="1" applyFill="1" applyBorder="1">
      <alignment/>
      <protection/>
    </xf>
    <xf numFmtId="3" fontId="39" fillId="0" borderId="23" xfId="66" applyNumberFormat="1" applyFont="1" applyFill="1" applyBorder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10" fillId="0" borderId="11" xfId="72" applyNumberFormat="1" applyFont="1" applyBorder="1" applyAlignment="1">
      <alignment vertical="center"/>
      <protection/>
    </xf>
    <xf numFmtId="3" fontId="39" fillId="0" borderId="13" xfId="0" applyNumberFormat="1" applyFont="1" applyFill="1" applyBorder="1" applyAlignment="1">
      <alignment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5" fillId="0" borderId="12" xfId="64" applyFont="1" applyBorder="1" applyAlignment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0" fillId="0" borderId="0" xfId="68" applyNumberFormat="1" applyFont="1">
      <alignment/>
      <protection/>
    </xf>
    <xf numFmtId="0" fontId="4" fillId="0" borderId="10" xfId="0" applyFont="1" applyFill="1" applyBorder="1" applyAlignment="1">
      <alignment horizontal="left" vertical="top"/>
    </xf>
    <xf numFmtId="3" fontId="4" fillId="18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18" borderId="10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/>
    </xf>
    <xf numFmtId="3" fontId="4" fillId="18" borderId="11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3" fontId="2" fillId="18" borderId="27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43" fillId="0" borderId="10" xfId="0" applyFont="1" applyFill="1" applyBorder="1" applyAlignment="1">
      <alignment horizontal="left"/>
    </xf>
    <xf numFmtId="3" fontId="43" fillId="0" borderId="10" xfId="82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37" fillId="0" borderId="35" xfId="63" applyFont="1" applyBorder="1">
      <alignment/>
      <protection/>
    </xf>
    <xf numFmtId="0" fontId="37" fillId="0" borderId="0" xfId="63" applyFont="1" applyBorder="1">
      <alignment/>
      <protection/>
    </xf>
    <xf numFmtId="3" fontId="36" fillId="0" borderId="0" xfId="63" applyNumberFormat="1" applyFont="1" applyBorder="1">
      <alignment/>
      <protection/>
    </xf>
    <xf numFmtId="3" fontId="37" fillId="0" borderId="54" xfId="63" applyNumberFormat="1" applyFont="1" applyBorder="1">
      <alignment/>
      <protection/>
    </xf>
    <xf numFmtId="0" fontId="36" fillId="0" borderId="17" xfId="63" applyFont="1" applyBorder="1">
      <alignment/>
      <protection/>
    </xf>
    <xf numFmtId="3" fontId="37" fillId="0" borderId="35" xfId="63" applyNumberFormat="1" applyFont="1" applyBorder="1">
      <alignment/>
      <protection/>
    </xf>
    <xf numFmtId="0" fontId="37" fillId="0" borderId="54" xfId="63" applyFont="1" applyBorder="1">
      <alignment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/>
    </xf>
    <xf numFmtId="3" fontId="35" fillId="0" borderId="10" xfId="0" applyNumberFormat="1" applyFont="1" applyFill="1" applyBorder="1" applyAlignment="1">
      <alignment horizontal="right" vertical="center"/>
    </xf>
    <xf numFmtId="3" fontId="35" fillId="0" borderId="12" xfId="0" applyNumberFormat="1" applyFont="1" applyFill="1" applyBorder="1" applyAlignment="1">
      <alignment horizontal="right" vertical="center"/>
    </xf>
    <xf numFmtId="3" fontId="8" fillId="18" borderId="11" xfId="0" applyNumberFormat="1" applyFont="1" applyFill="1" applyBorder="1" applyAlignment="1">
      <alignment horizontal="right"/>
    </xf>
    <xf numFmtId="3" fontId="9" fillId="18" borderId="11" xfId="0" applyNumberFormat="1" applyFont="1" applyFill="1" applyBorder="1" applyAlignment="1">
      <alignment horizontal="right"/>
    </xf>
    <xf numFmtId="3" fontId="9" fillId="18" borderId="21" xfId="0" applyNumberFormat="1" applyFont="1" applyFill="1" applyBorder="1" applyAlignment="1">
      <alignment horizontal="right"/>
    </xf>
    <xf numFmtId="3" fontId="9" fillId="18" borderId="32" xfId="0" applyNumberFormat="1" applyFont="1" applyFill="1" applyBorder="1" applyAlignment="1">
      <alignment horizontal="right"/>
    </xf>
    <xf numFmtId="3" fontId="8" fillId="18" borderId="21" xfId="0" applyNumberFormat="1" applyFont="1" applyFill="1" applyBorder="1" applyAlignment="1">
      <alignment horizontal="right"/>
    </xf>
    <xf numFmtId="3" fontId="9" fillId="18" borderId="27" xfId="0" applyNumberFormat="1" applyFont="1" applyFill="1" applyBorder="1" applyAlignment="1">
      <alignment horizontal="right"/>
    </xf>
    <xf numFmtId="3" fontId="8" fillId="18" borderId="27" xfId="0" applyNumberFormat="1" applyFont="1" applyFill="1" applyBorder="1" applyAlignment="1">
      <alignment horizontal="right"/>
    </xf>
    <xf numFmtId="3" fontId="8" fillId="18" borderId="46" xfId="0" applyNumberFormat="1" applyFont="1" applyFill="1" applyBorder="1" applyAlignment="1">
      <alignment horizontal="right"/>
    </xf>
    <xf numFmtId="3" fontId="9" fillId="18" borderId="39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21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9" fillId="18" borderId="10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39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2" fillId="18" borderId="38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 horizontal="center"/>
    </xf>
    <xf numFmtId="3" fontId="9" fillId="18" borderId="16" xfId="0" applyNumberFormat="1" applyFont="1" applyFill="1" applyBorder="1" applyAlignment="1">
      <alignment/>
    </xf>
    <xf numFmtId="3" fontId="9" fillId="18" borderId="39" xfId="0" applyNumberFormat="1" applyFont="1" applyFill="1" applyBorder="1" applyAlignment="1">
      <alignment/>
    </xf>
    <xf numFmtId="3" fontId="1" fillId="18" borderId="23" xfId="0" applyNumberFormat="1" applyFont="1" applyFill="1" applyBorder="1" applyAlignment="1">
      <alignment/>
    </xf>
    <xf numFmtId="3" fontId="1" fillId="18" borderId="11" xfId="4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0" fontId="0" fillId="18" borderId="10" xfId="0" applyFill="1" applyBorder="1" applyAlignment="1">
      <alignment/>
    </xf>
    <xf numFmtId="3" fontId="1" fillId="18" borderId="11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0" xfId="0" applyNumberFormat="1" applyFont="1" applyFill="1" applyBorder="1" applyAlignment="1">
      <alignment horizontal="right"/>
    </xf>
    <xf numFmtId="3" fontId="1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35" fillId="0" borderId="11" xfId="0" applyNumberFormat="1" applyFont="1" applyBorder="1" applyAlignment="1">
      <alignment horizontal="right" vertical="center"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41" fillId="0" borderId="23" xfId="0" applyNumberFormat="1" applyFont="1" applyBorder="1" applyAlignment="1">
      <alignment/>
    </xf>
    <xf numFmtId="3" fontId="38" fillId="0" borderId="12" xfId="63" applyNumberFormat="1" applyFont="1" applyBorder="1">
      <alignment/>
      <protection/>
    </xf>
    <xf numFmtId="3" fontId="0" fillId="0" borderId="41" xfId="59" applyNumberFormat="1" applyFont="1" applyFill="1" applyBorder="1">
      <alignment/>
      <protection/>
    </xf>
    <xf numFmtId="3" fontId="3" fillId="0" borderId="1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vertical="center"/>
    </xf>
    <xf numFmtId="9" fontId="2" fillId="0" borderId="12" xfId="64" applyNumberFormat="1" applyFont="1" applyBorder="1" applyAlignment="1">
      <alignment/>
      <protection/>
    </xf>
    <xf numFmtId="9" fontId="1" fillId="0" borderId="11" xfId="64" applyNumberFormat="1" applyFont="1" applyBorder="1" applyAlignment="1">
      <alignment/>
      <protection/>
    </xf>
    <xf numFmtId="9" fontId="2" fillId="0" borderId="21" xfId="64" applyNumberFormat="1" applyFont="1" applyBorder="1" applyAlignment="1">
      <alignment/>
      <protection/>
    </xf>
    <xf numFmtId="9" fontId="1" fillId="0" borderId="15" xfId="64" applyNumberFormat="1" applyFont="1" applyBorder="1" applyAlignment="1">
      <alignment/>
      <protection/>
    </xf>
    <xf numFmtId="9" fontId="1" fillId="0" borderId="21" xfId="64" applyNumberFormat="1" applyFont="1" applyBorder="1" applyAlignment="1">
      <alignment/>
      <protection/>
    </xf>
    <xf numFmtId="9" fontId="1" fillId="0" borderId="15" xfId="64" applyNumberFormat="1" applyFont="1" applyBorder="1" applyAlignment="1">
      <alignment vertical="center"/>
      <protection/>
    </xf>
    <xf numFmtId="9" fontId="3" fillId="0" borderId="15" xfId="64" applyNumberFormat="1" applyFont="1" applyBorder="1" applyAlignment="1">
      <alignment vertical="center"/>
      <protection/>
    </xf>
    <xf numFmtId="9" fontId="1" fillId="0" borderId="14" xfId="64" applyNumberFormat="1" applyFont="1" applyBorder="1" applyAlignment="1">
      <alignment/>
      <protection/>
    </xf>
    <xf numFmtId="9" fontId="2" fillId="0" borderId="11" xfId="64" applyNumberFormat="1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2" fillId="0" borderId="15" xfId="64" applyNumberFormat="1" applyFont="1" applyBorder="1" applyAlignment="1">
      <alignment/>
      <protection/>
    </xf>
    <xf numFmtId="9" fontId="1" fillId="0" borderId="33" xfId="64" applyNumberFormat="1" applyFont="1" applyBorder="1" applyAlignment="1">
      <alignment/>
      <protection/>
    </xf>
    <xf numFmtId="9" fontId="1" fillId="0" borderId="28" xfId="64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1" fillId="0" borderId="21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1" fillId="0" borderId="15" xfId="68" applyNumberFormat="1" applyFont="1" applyFill="1" applyBorder="1">
      <alignment/>
      <protection/>
    </xf>
    <xf numFmtId="3" fontId="1" fillId="0" borderId="39" xfId="68" applyNumberFormat="1" applyFont="1" applyFill="1" applyBorder="1" applyAlignment="1">
      <alignment horizontal="right"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9" fillId="0" borderId="10" xfId="73" applyNumberFormat="1" applyFont="1" applyFill="1" applyBorder="1">
      <alignment/>
      <protection/>
    </xf>
    <xf numFmtId="9" fontId="9" fillId="0" borderId="14" xfId="73" applyNumberFormat="1" applyFont="1" applyFill="1" applyBorder="1">
      <alignment/>
      <protection/>
    </xf>
    <xf numFmtId="9" fontId="8" fillId="0" borderId="15" xfId="73" applyNumberFormat="1" applyFont="1" applyFill="1" applyBorder="1">
      <alignment/>
      <protection/>
    </xf>
    <xf numFmtId="9" fontId="9" fillId="0" borderId="15" xfId="73" applyNumberFormat="1" applyFont="1" applyFill="1" applyBorder="1">
      <alignment/>
      <protection/>
    </xf>
    <xf numFmtId="9" fontId="43" fillId="0" borderId="10" xfId="73" applyNumberFormat="1" applyFont="1" applyFill="1" applyBorder="1">
      <alignment/>
      <protection/>
    </xf>
    <xf numFmtId="9" fontId="43" fillId="0" borderId="14" xfId="73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21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8" xfId="0" applyNumberFormat="1" applyFont="1" applyFill="1" applyBorder="1" applyAlignment="1">
      <alignment horizontal="right" vertical="center"/>
    </xf>
    <xf numFmtId="9" fontId="1" fillId="0" borderId="10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9" fillId="0" borderId="12" xfId="82" applyNumberFormat="1" applyFont="1" applyFill="1" applyBorder="1" applyAlignment="1">
      <alignment horizontal="right"/>
    </xf>
    <xf numFmtId="9" fontId="9" fillId="0" borderId="10" xfId="82" applyNumberFormat="1" applyFont="1" applyFill="1" applyBorder="1" applyAlignment="1">
      <alignment horizontal="right"/>
    </xf>
    <xf numFmtId="9" fontId="1" fillId="0" borderId="14" xfId="64" applyNumberFormat="1" applyFont="1" applyBorder="1" applyAlignment="1">
      <alignment vertical="center"/>
      <protection/>
    </xf>
    <xf numFmtId="9" fontId="4" fillId="0" borderId="21" xfId="0" applyNumberFormat="1" applyFont="1" applyBorder="1" applyAlignment="1">
      <alignment/>
    </xf>
    <xf numFmtId="9" fontId="5" fillId="0" borderId="15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5" xfId="68" applyNumberFormat="1" applyFont="1" applyFill="1" applyBorder="1">
      <alignment/>
      <protection/>
    </xf>
    <xf numFmtId="9" fontId="1" fillId="0" borderId="15" xfId="68" applyNumberFormat="1" applyFont="1" applyFill="1" applyBorder="1" applyAlignment="1">
      <alignment vertical="center"/>
      <protection/>
    </xf>
    <xf numFmtId="9" fontId="1" fillId="0" borderId="14" xfId="68" applyNumberFormat="1" applyFont="1" applyFill="1" applyBorder="1">
      <alignment/>
      <protection/>
    </xf>
    <xf numFmtId="9" fontId="4" fillId="0" borderId="10" xfId="68" applyNumberFormat="1" applyFont="1" applyFill="1" applyBorder="1">
      <alignment/>
      <protection/>
    </xf>
    <xf numFmtId="9" fontId="4" fillId="0" borderId="14" xfId="68" applyNumberFormat="1" applyFont="1" applyFill="1" applyBorder="1">
      <alignment/>
      <protection/>
    </xf>
    <xf numFmtId="9" fontId="4" fillId="0" borderId="11" xfId="68" applyNumberFormat="1" applyFont="1" applyFill="1" applyBorder="1">
      <alignment/>
      <protection/>
    </xf>
    <xf numFmtId="9" fontId="1" fillId="0" borderId="18" xfId="68" applyNumberFormat="1" applyFont="1" applyFill="1" applyBorder="1">
      <alignment/>
      <protection/>
    </xf>
    <xf numFmtId="9" fontId="1" fillId="0" borderId="10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/>
    </xf>
    <xf numFmtId="9" fontId="2" fillId="0" borderId="14" xfId="0" applyNumberFormat="1" applyFont="1" applyBorder="1" applyAlignment="1">
      <alignment/>
    </xf>
    <xf numFmtId="3" fontId="43" fillId="18" borderId="1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vertical="center"/>
    </xf>
    <xf numFmtId="0" fontId="39" fillId="18" borderId="23" xfId="66" applyFont="1" applyFill="1" applyBorder="1" applyAlignment="1">
      <alignment/>
      <protection/>
    </xf>
    <xf numFmtId="0" fontId="39" fillId="18" borderId="23" xfId="66" applyFont="1" applyFill="1" applyBorder="1" applyAlignment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0" fontId="13" fillId="0" borderId="0" xfId="63" applyFont="1" applyBorder="1" applyAlignment="1">
      <alignment horizontal="center"/>
      <protection/>
    </xf>
    <xf numFmtId="0" fontId="13" fillId="0" borderId="13" xfId="63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3" fillId="0" borderId="0" xfId="63" applyFont="1" applyBorder="1" applyAlignment="1">
      <alignment horizontal="center" vertical="center" wrapText="1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0" applyAlignment="1">
      <alignment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3" fontId="1" fillId="0" borderId="13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4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 wrapText="1"/>
      <protection/>
    </xf>
    <xf numFmtId="0" fontId="0" fillId="0" borderId="14" xfId="68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3" applyFont="1" applyFill="1" applyAlignment="1">
      <alignment horizontal="center" vertical="center"/>
      <protection/>
    </xf>
    <xf numFmtId="0" fontId="14" fillId="0" borderId="0" xfId="73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3" fillId="0" borderId="0" xfId="66" applyFont="1" applyBorder="1" applyAlignment="1">
      <alignment vertical="center" wrapText="1"/>
      <protection/>
    </xf>
    <xf numFmtId="0" fontId="39" fillId="0" borderId="0" xfId="66" applyFont="1" applyBorder="1" applyAlignment="1">
      <alignment vertical="center" wrapText="1"/>
      <protection/>
    </xf>
    <xf numFmtId="0" fontId="39" fillId="0" borderId="10" xfId="66" applyFont="1" applyBorder="1" applyAlignment="1">
      <alignment vertical="center"/>
      <protection/>
    </xf>
    <xf numFmtId="0" fontId="39" fillId="0" borderId="13" xfId="66" applyFont="1" applyBorder="1" applyAlignment="1">
      <alignment vertical="center"/>
      <protection/>
    </xf>
    <xf numFmtId="0" fontId="39" fillId="0" borderId="11" xfId="66" applyFont="1" applyBorder="1" applyAlignment="1">
      <alignment vertical="center"/>
      <protection/>
    </xf>
    <xf numFmtId="0" fontId="13" fillId="0" borderId="0" xfId="66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3" fillId="0" borderId="0" xfId="66" applyFont="1" applyAlignment="1">
      <alignment/>
      <protection/>
    </xf>
    <xf numFmtId="0" fontId="3" fillId="0" borderId="0" xfId="0" applyFont="1" applyAlignment="1">
      <alignment/>
    </xf>
    <xf numFmtId="0" fontId="33" fillId="0" borderId="10" xfId="66" applyFont="1" applyBorder="1" applyAlignment="1">
      <alignment vertical="center" wrapText="1"/>
      <protection/>
    </xf>
    <xf numFmtId="0" fontId="39" fillId="0" borderId="25" xfId="66" applyFont="1" applyBorder="1" applyAlignment="1">
      <alignment vertical="center" wrapText="1"/>
      <protection/>
    </xf>
    <xf numFmtId="0" fontId="33" fillId="0" borderId="13" xfId="66" applyFont="1" applyBorder="1" applyAlignment="1">
      <alignment vertical="center" wrapText="1"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3" fillId="0" borderId="23" xfId="66" applyFont="1" applyBorder="1" applyAlignment="1">
      <alignment/>
      <protection/>
    </xf>
    <xf numFmtId="0" fontId="0" fillId="0" borderId="42" xfId="0" applyBorder="1" applyAlignment="1">
      <alignment/>
    </xf>
    <xf numFmtId="0" fontId="13" fillId="0" borderId="0" xfId="70" applyFont="1" applyAlignment="1">
      <alignment horizontal="center"/>
      <protection/>
    </xf>
    <xf numFmtId="0" fontId="34" fillId="0" borderId="0" xfId="70" applyFont="1" applyAlignment="1">
      <alignment horizontal="center" vertical="center" wrapText="1"/>
      <protection/>
    </xf>
    <xf numFmtId="0" fontId="42" fillId="0" borderId="13" xfId="70" applyFont="1" applyBorder="1" applyAlignment="1">
      <alignment horizontal="center" vertical="center"/>
      <protection/>
    </xf>
    <xf numFmtId="0" fontId="42" fillId="0" borderId="11" xfId="70" applyFont="1" applyBorder="1" applyAlignment="1">
      <alignment horizontal="center" vertical="center"/>
      <protection/>
    </xf>
    <xf numFmtId="0" fontId="42" fillId="0" borderId="17" xfId="70" applyFont="1" applyBorder="1" applyAlignment="1">
      <alignment horizontal="center" vertical="center"/>
      <protection/>
    </xf>
    <xf numFmtId="0" fontId="42" fillId="0" borderId="47" xfId="70" applyFont="1" applyBorder="1" applyAlignment="1">
      <alignment horizontal="center" vertical="center"/>
      <protection/>
    </xf>
    <xf numFmtId="0" fontId="42" fillId="0" borderId="27" xfId="70" applyFont="1" applyBorder="1" applyAlignment="1">
      <alignment horizontal="center" vertical="center"/>
      <protection/>
    </xf>
    <xf numFmtId="0" fontId="42" fillId="0" borderId="41" xfId="70" applyFont="1" applyBorder="1" applyAlignment="1">
      <alignment horizontal="center" vertical="center"/>
      <protection/>
    </xf>
    <xf numFmtId="0" fontId="42" fillId="0" borderId="35" xfId="70" applyFont="1" applyBorder="1" applyAlignment="1">
      <alignment horizontal="center" vertical="center"/>
      <protection/>
    </xf>
    <xf numFmtId="0" fontId="42" fillId="0" borderId="38" xfId="70" applyFont="1" applyBorder="1" applyAlignment="1">
      <alignment horizontal="center" vertical="center"/>
      <protection/>
    </xf>
    <xf numFmtId="0" fontId="42" fillId="0" borderId="48" xfId="70" applyFont="1" applyBorder="1" applyAlignment="1">
      <alignment horizontal="center" vertical="center"/>
      <protection/>
    </xf>
    <xf numFmtId="0" fontId="42" fillId="0" borderId="26" xfId="70" applyFont="1" applyBorder="1" applyAlignment="1">
      <alignment horizontal="center" vertical="center"/>
      <protection/>
    </xf>
    <xf numFmtId="0" fontId="49" fillId="0" borderId="10" xfId="70" applyFont="1" applyBorder="1" applyAlignment="1">
      <alignment horizontal="center" vertical="center"/>
      <protection/>
    </xf>
    <xf numFmtId="0" fontId="42" fillId="0" borderId="13" xfId="70" applyFont="1" applyBorder="1" applyAlignment="1">
      <alignment horizontal="center" vertical="center" wrapText="1"/>
      <protection/>
    </xf>
    <xf numFmtId="0" fontId="42" fillId="0" borderId="14" xfId="70" applyFont="1" applyBorder="1" applyAlignment="1">
      <alignment horizontal="center" vertical="center" wrapText="1"/>
      <protection/>
    </xf>
    <xf numFmtId="0" fontId="49" fillId="0" borderId="40" xfId="70" applyFont="1" applyBorder="1" applyAlignment="1">
      <alignment horizontal="center" vertical="center"/>
      <protection/>
    </xf>
    <xf numFmtId="0" fontId="10" fillId="0" borderId="16" xfId="70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9" fillId="0" borderId="40" xfId="70" applyFont="1" applyBorder="1" applyAlignment="1">
      <alignment horizontal="center" vertical="center" wrapText="1"/>
      <protection/>
    </xf>
    <xf numFmtId="0" fontId="49" fillId="0" borderId="44" xfId="70" applyFont="1" applyBorder="1" applyAlignment="1">
      <alignment horizontal="center" vertical="center" wrapText="1"/>
      <protection/>
    </xf>
    <xf numFmtId="0" fontId="49" fillId="0" borderId="16" xfId="70" applyFont="1" applyBorder="1" applyAlignment="1">
      <alignment horizontal="center" vertical="center" wrapText="1"/>
      <protection/>
    </xf>
    <xf numFmtId="0" fontId="49" fillId="0" borderId="20" xfId="70" applyFont="1" applyBorder="1" applyAlignment="1">
      <alignment horizontal="center" vertical="center" wrapText="1"/>
      <protection/>
    </xf>
    <xf numFmtId="0" fontId="10" fillId="0" borderId="16" xfId="70" applyBorder="1" applyAlignment="1">
      <alignment horizontal="center" vertical="center" wrapText="1"/>
      <protection/>
    </xf>
    <xf numFmtId="0" fontId="10" fillId="0" borderId="20" xfId="70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9" fillId="0" borderId="13" xfId="70" applyFont="1" applyBorder="1" applyAlignment="1">
      <alignment horizontal="center" vertical="center"/>
      <protection/>
    </xf>
    <xf numFmtId="0" fontId="49" fillId="0" borderId="16" xfId="70" applyFont="1" applyBorder="1" applyAlignment="1">
      <alignment horizontal="center" vertical="center"/>
      <protection/>
    </xf>
    <xf numFmtId="0" fontId="10" fillId="0" borderId="38" xfId="70" applyBorder="1" applyAlignment="1">
      <alignment horizontal="center" vertical="center"/>
      <protection/>
    </xf>
    <xf numFmtId="0" fontId="51" fillId="0" borderId="49" xfId="70" applyFont="1" applyBorder="1" applyAlignment="1">
      <alignment horizontal="center" vertical="center" wrapText="1"/>
      <protection/>
    </xf>
    <xf numFmtId="0" fontId="51" fillId="0" borderId="44" xfId="70" applyFont="1" applyBorder="1" applyAlignment="1">
      <alignment horizontal="center" vertical="center" wrapText="1"/>
      <protection/>
    </xf>
    <xf numFmtId="0" fontId="51" fillId="0" borderId="0" xfId="70" applyFont="1" applyBorder="1" applyAlignment="1">
      <alignment horizontal="center" vertical="center" wrapText="1"/>
      <protection/>
    </xf>
    <xf numFmtId="0" fontId="51" fillId="0" borderId="20" xfId="70" applyFont="1" applyBorder="1" applyAlignment="1">
      <alignment horizontal="center" vertical="center" wrapText="1"/>
      <protection/>
    </xf>
    <xf numFmtId="0" fontId="52" fillId="0" borderId="0" xfId="70" applyFont="1" applyBorder="1" applyAlignment="1">
      <alignment horizontal="center" vertical="center" wrapText="1"/>
      <protection/>
    </xf>
    <xf numFmtId="0" fontId="52" fillId="0" borderId="20" xfId="70" applyFont="1" applyBorder="1" applyAlignment="1">
      <alignment horizontal="center" vertical="center" wrapText="1"/>
      <protection/>
    </xf>
    <xf numFmtId="0" fontId="52" fillId="0" borderId="48" xfId="70" applyFont="1" applyBorder="1" applyAlignment="1">
      <alignment horizontal="center" vertical="center" wrapText="1"/>
      <protection/>
    </xf>
    <xf numFmtId="0" fontId="52" fillId="0" borderId="26" xfId="70" applyFont="1" applyBorder="1" applyAlignment="1">
      <alignment horizontal="center" vertical="center" wrapText="1"/>
      <protection/>
    </xf>
    <xf numFmtId="0" fontId="49" fillId="0" borderId="31" xfId="70" applyFont="1" applyBorder="1" applyAlignment="1">
      <alignment horizontal="center" vertical="center"/>
      <protection/>
    </xf>
    <xf numFmtId="0" fontId="49" fillId="0" borderId="14" xfId="70" applyFont="1" applyBorder="1" applyAlignment="1">
      <alignment horizontal="center" vertical="center"/>
      <protection/>
    </xf>
    <xf numFmtId="0" fontId="13" fillId="0" borderId="0" xfId="67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67" applyAlignment="1">
      <alignment/>
      <protection/>
    </xf>
    <xf numFmtId="0" fontId="13" fillId="0" borderId="13" xfId="67" applyFont="1" applyBorder="1" applyAlignment="1">
      <alignment vertical="center"/>
      <protection/>
    </xf>
    <xf numFmtId="0" fontId="13" fillId="0" borderId="10" xfId="67" applyFont="1" applyBorder="1" applyAlignment="1">
      <alignment vertical="center"/>
      <protection/>
    </xf>
    <xf numFmtId="0" fontId="13" fillId="0" borderId="11" xfId="67" applyFont="1" applyBorder="1" applyAlignment="1">
      <alignment vertical="center"/>
      <protection/>
    </xf>
    <xf numFmtId="0" fontId="13" fillId="0" borderId="17" xfId="67" applyFont="1" applyBorder="1" applyAlignment="1">
      <alignment vertical="center" wrapText="1"/>
      <protection/>
    </xf>
    <xf numFmtId="0" fontId="13" fillId="0" borderId="35" xfId="67" applyFont="1" applyBorder="1" applyAlignment="1">
      <alignment vertical="center" wrapText="1"/>
      <protection/>
    </xf>
    <xf numFmtId="0" fontId="13" fillId="0" borderId="47" xfId="67" applyFont="1" applyBorder="1" applyAlignment="1">
      <alignment vertical="center" wrapText="1"/>
      <protection/>
    </xf>
    <xf numFmtId="0" fontId="13" fillId="0" borderId="16" xfId="67" applyFont="1" applyBorder="1" applyAlignment="1">
      <alignment vertical="center" wrapText="1"/>
      <protection/>
    </xf>
    <xf numFmtId="0" fontId="13" fillId="0" borderId="0" xfId="67" applyFont="1" applyBorder="1" applyAlignment="1">
      <alignment vertical="center" wrapText="1"/>
      <protection/>
    </xf>
    <xf numFmtId="0" fontId="13" fillId="0" borderId="20" xfId="67" applyFont="1" applyBorder="1" applyAlignment="1">
      <alignment vertical="center" wrapText="1"/>
      <protection/>
    </xf>
    <xf numFmtId="0" fontId="10" fillId="0" borderId="27" xfId="67" applyBorder="1" applyAlignment="1">
      <alignment wrapText="1"/>
      <protection/>
    </xf>
    <xf numFmtId="0" fontId="10" fillId="0" borderId="19" xfId="67" applyBorder="1" applyAlignment="1">
      <alignment wrapText="1"/>
      <protection/>
    </xf>
    <xf numFmtId="0" fontId="10" fillId="0" borderId="41" xfId="67" applyBorder="1" applyAlignment="1">
      <alignment wrapText="1"/>
      <protection/>
    </xf>
    <xf numFmtId="0" fontId="13" fillId="0" borderId="13" xfId="67" applyFont="1" applyBorder="1" applyAlignment="1">
      <alignment vertical="center" wrapText="1"/>
      <protection/>
    </xf>
    <xf numFmtId="0" fontId="10" fillId="0" borderId="10" xfId="67" applyBorder="1" applyAlignment="1">
      <alignment wrapText="1"/>
      <protection/>
    </xf>
    <xf numFmtId="0" fontId="10" fillId="0" borderId="11" xfId="67" applyBorder="1" applyAlignment="1">
      <alignment wrapText="1"/>
      <protection/>
    </xf>
    <xf numFmtId="0" fontId="13" fillId="0" borderId="23" xfId="67" applyFont="1" applyBorder="1" applyAlignment="1">
      <alignment horizontal="center"/>
      <protection/>
    </xf>
    <xf numFmtId="0" fontId="13" fillId="0" borderId="51" xfId="67" applyFont="1" applyBorder="1" applyAlignment="1">
      <alignment horizontal="center"/>
      <protection/>
    </xf>
    <xf numFmtId="0" fontId="10" fillId="0" borderId="51" xfId="67" applyBorder="1" applyAlignment="1">
      <alignment horizontal="center"/>
      <protection/>
    </xf>
    <xf numFmtId="0" fontId="13" fillId="0" borderId="42" xfId="67" applyFont="1" applyBorder="1" applyAlignment="1">
      <alignment horizontal="center"/>
      <protection/>
    </xf>
    <xf numFmtId="0" fontId="10" fillId="0" borderId="13" xfId="67" applyFont="1" applyBorder="1" applyAlignment="1">
      <alignment vertical="center" wrapText="1"/>
      <protection/>
    </xf>
    <xf numFmtId="0" fontId="10" fillId="0" borderId="10" xfId="67" applyBorder="1" applyAlignment="1">
      <alignment vertical="center" wrapText="1"/>
      <protection/>
    </xf>
    <xf numFmtId="0" fontId="10" fillId="0" borderId="11" xfId="67" applyBorder="1" applyAlignment="1">
      <alignment vertical="center" wrapText="1"/>
      <protection/>
    </xf>
    <xf numFmtId="0" fontId="10" fillId="0" borderId="0" xfId="67" applyFont="1" applyBorder="1" applyAlignment="1">
      <alignment vertical="center" wrapText="1"/>
      <protection/>
    </xf>
    <xf numFmtId="0" fontId="10" fillId="0" borderId="19" xfId="67" applyBorder="1" applyAlignment="1">
      <alignment vertical="center" wrapText="1"/>
      <protection/>
    </xf>
    <xf numFmtId="0" fontId="10" fillId="0" borderId="13" xfId="67" applyFont="1" applyBorder="1" applyAlignment="1">
      <alignment/>
      <protection/>
    </xf>
    <xf numFmtId="0" fontId="10" fillId="0" borderId="11" xfId="67" applyBorder="1" applyAlignment="1">
      <alignment/>
      <protection/>
    </xf>
    <xf numFmtId="0" fontId="13" fillId="0" borderId="17" xfId="67" applyFont="1" applyBorder="1" applyAlignment="1">
      <alignment/>
      <protection/>
    </xf>
    <xf numFmtId="0" fontId="13" fillId="0" borderId="35" xfId="67" applyFont="1" applyBorder="1" applyAlignment="1">
      <alignment/>
      <protection/>
    </xf>
    <xf numFmtId="0" fontId="13" fillId="0" borderId="47" xfId="67" applyFont="1" applyBorder="1" applyAlignment="1">
      <alignment/>
      <protection/>
    </xf>
    <xf numFmtId="0" fontId="13" fillId="0" borderId="27" xfId="67" applyFont="1" applyBorder="1" applyAlignment="1">
      <alignment/>
      <protection/>
    </xf>
    <xf numFmtId="0" fontId="13" fillId="0" borderId="19" xfId="67" applyFont="1" applyBorder="1" applyAlignment="1">
      <alignment/>
      <protection/>
    </xf>
    <xf numFmtId="0" fontId="13" fillId="0" borderId="41" xfId="67" applyFont="1" applyBorder="1" applyAlignment="1">
      <alignment/>
      <protection/>
    </xf>
    <xf numFmtId="0" fontId="10" fillId="0" borderId="13" xfId="67" applyBorder="1" applyAlignment="1">
      <alignment horizontal="right" vertical="center"/>
      <protection/>
    </xf>
    <xf numFmtId="0" fontId="10" fillId="0" borderId="11" xfId="67" applyBorder="1" applyAlignment="1">
      <alignment horizontal="right" vertical="center"/>
      <protection/>
    </xf>
    <xf numFmtId="0" fontId="10" fillId="0" borderId="10" xfId="67" applyFont="1" applyBorder="1" applyAlignment="1">
      <alignment/>
      <protection/>
    </xf>
    <xf numFmtId="0" fontId="10" fillId="0" borderId="17" xfId="67" applyFont="1" applyBorder="1" applyAlignment="1">
      <alignment/>
      <protection/>
    </xf>
    <xf numFmtId="0" fontId="10" fillId="0" borderId="35" xfId="67" applyBorder="1" applyAlignment="1">
      <alignment/>
      <protection/>
    </xf>
    <xf numFmtId="0" fontId="10" fillId="0" borderId="47" xfId="67" applyBorder="1" applyAlignment="1">
      <alignment/>
      <protection/>
    </xf>
    <xf numFmtId="0" fontId="10" fillId="0" borderId="27" xfId="67" applyBorder="1" applyAlignment="1">
      <alignment/>
      <protection/>
    </xf>
    <xf numFmtId="0" fontId="10" fillId="0" borderId="19" xfId="67" applyBorder="1" applyAlignment="1">
      <alignment/>
      <protection/>
    </xf>
    <xf numFmtId="0" fontId="10" fillId="0" borderId="41" xfId="67" applyBorder="1" applyAlignment="1">
      <alignment/>
      <protection/>
    </xf>
    <xf numFmtId="0" fontId="13" fillId="0" borderId="13" xfId="67" applyFont="1" applyBorder="1" applyAlignment="1">
      <alignment horizontal="right" vertical="center"/>
      <protection/>
    </xf>
    <xf numFmtId="0" fontId="13" fillId="0" borderId="11" xfId="67" applyFont="1" applyBorder="1" applyAlignment="1">
      <alignment horizontal="right" vertical="center"/>
      <protection/>
    </xf>
    <xf numFmtId="0" fontId="13" fillId="0" borderId="17" xfId="67" applyFont="1" applyBorder="1" applyAlignment="1">
      <alignment horizontal="left" vertical="center"/>
      <protection/>
    </xf>
    <xf numFmtId="0" fontId="13" fillId="0" borderId="35" xfId="67" applyFont="1" applyBorder="1" applyAlignment="1">
      <alignment horizontal="left" vertical="center"/>
      <protection/>
    </xf>
    <xf numFmtId="0" fontId="13" fillId="0" borderId="47" xfId="67" applyFont="1" applyBorder="1" applyAlignment="1">
      <alignment horizontal="left" vertical="center"/>
      <protection/>
    </xf>
    <xf numFmtId="0" fontId="13" fillId="0" borderId="27" xfId="67" applyFont="1" applyBorder="1" applyAlignment="1">
      <alignment horizontal="left" vertical="center"/>
      <protection/>
    </xf>
    <xf numFmtId="0" fontId="13" fillId="0" borderId="19" xfId="67" applyFont="1" applyBorder="1" applyAlignment="1">
      <alignment horizontal="left" vertical="center"/>
      <protection/>
    </xf>
    <xf numFmtId="0" fontId="13" fillId="0" borderId="41" xfId="67" applyFont="1" applyBorder="1" applyAlignment="1">
      <alignment horizontal="left" vertical="center"/>
      <protection/>
    </xf>
    <xf numFmtId="0" fontId="13" fillId="0" borderId="17" xfId="67" applyFont="1" applyBorder="1" applyAlignment="1">
      <alignment vertical="center"/>
      <protection/>
    </xf>
    <xf numFmtId="0" fontId="13" fillId="0" borderId="35" xfId="67" applyFont="1" applyBorder="1" applyAlignment="1">
      <alignment vertical="center"/>
      <protection/>
    </xf>
    <xf numFmtId="0" fontId="13" fillId="0" borderId="47" xfId="67" applyFont="1" applyBorder="1" applyAlignment="1">
      <alignment vertical="center"/>
      <protection/>
    </xf>
    <xf numFmtId="0" fontId="13" fillId="0" borderId="27" xfId="67" applyFont="1" applyBorder="1" applyAlignment="1">
      <alignment vertical="center"/>
      <protection/>
    </xf>
    <xf numFmtId="0" fontId="13" fillId="0" borderId="19" xfId="67" applyFont="1" applyBorder="1" applyAlignment="1">
      <alignment vertical="center"/>
      <protection/>
    </xf>
    <xf numFmtId="0" fontId="13" fillId="0" borderId="41" xfId="67" applyFont="1" applyBorder="1" applyAlignment="1">
      <alignment vertical="center"/>
      <protection/>
    </xf>
    <xf numFmtId="0" fontId="45" fillId="0" borderId="0" xfId="60" applyFont="1" applyAlignment="1">
      <alignment horizontal="center" vertical="center"/>
      <protection/>
    </xf>
    <xf numFmtId="0" fontId="13" fillId="0" borderId="0" xfId="74" applyFont="1" applyAlignment="1">
      <alignment horizontal="center" vertical="center"/>
      <protection/>
    </xf>
    <xf numFmtId="0" fontId="13" fillId="0" borderId="13" xfId="74" applyFont="1" applyBorder="1" applyAlignment="1">
      <alignment horizontal="center" vertical="center"/>
      <protection/>
    </xf>
    <xf numFmtId="0" fontId="13" fillId="0" borderId="11" xfId="74" applyFont="1" applyBorder="1" applyAlignment="1">
      <alignment horizontal="center" vertical="center"/>
      <protection/>
    </xf>
    <xf numFmtId="0" fontId="14" fillId="0" borderId="35" xfId="74" applyFont="1" applyBorder="1" applyAlignment="1">
      <alignment horizontal="center" vertical="center"/>
      <protection/>
    </xf>
    <xf numFmtId="0" fontId="14" fillId="0" borderId="19" xfId="74" applyFont="1" applyBorder="1" applyAlignment="1">
      <alignment horizontal="center" vertical="center"/>
      <protection/>
    </xf>
    <xf numFmtId="0" fontId="14" fillId="0" borderId="23" xfId="74" applyFont="1" applyBorder="1" applyAlignment="1">
      <alignment horizontal="center" vertical="center"/>
      <protection/>
    </xf>
    <xf numFmtId="0" fontId="14" fillId="0" borderId="42" xfId="74" applyFont="1" applyBorder="1" applyAlignment="1">
      <alignment horizontal="center" vertical="center"/>
      <protection/>
    </xf>
    <xf numFmtId="0" fontId="48" fillId="0" borderId="0" xfId="72" applyFont="1" applyAlignment="1">
      <alignment horizontal="center" vertical="center"/>
      <protection/>
    </xf>
    <xf numFmtId="0" fontId="55" fillId="0" borderId="0" xfId="72" applyFont="1" applyAlignment="1">
      <alignment horizontal="center" vertical="center"/>
      <protection/>
    </xf>
    <xf numFmtId="0" fontId="57" fillId="0" borderId="13" xfId="72" applyFont="1" applyBorder="1" applyAlignment="1">
      <alignment horizontal="center" vertical="center" wrapText="1"/>
      <protection/>
    </xf>
    <xf numFmtId="0" fontId="57" fillId="0" borderId="11" xfId="72" applyFont="1" applyBorder="1" applyAlignment="1">
      <alignment horizontal="center" vertical="center" wrapText="1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47" xfId="72" applyFont="1" applyBorder="1" applyAlignment="1">
      <alignment horizontal="center" vertical="center" wrapText="1"/>
      <protection/>
    </xf>
    <xf numFmtId="0" fontId="57" fillId="0" borderId="41" xfId="72" applyFont="1" applyBorder="1" applyAlignment="1">
      <alignment horizontal="center" vertical="center" wrapText="1"/>
      <protection/>
    </xf>
    <xf numFmtId="0" fontId="57" fillId="0" borderId="23" xfId="72" applyFont="1" applyBorder="1" applyAlignment="1">
      <alignment horizontal="center" vertical="center" wrapText="1"/>
      <protection/>
    </xf>
    <xf numFmtId="0" fontId="57" fillId="0" borderId="42" xfId="72" applyFont="1" applyBorder="1" applyAlignment="1">
      <alignment horizontal="center" vertical="center" wrapText="1"/>
      <protection/>
    </xf>
    <xf numFmtId="0" fontId="57" fillId="0" borderId="51" xfId="72" applyFont="1" applyBorder="1" applyAlignment="1">
      <alignment horizontal="center" vertical="center" wrapText="1"/>
      <protection/>
    </xf>
    <xf numFmtId="0" fontId="57" fillId="0" borderId="17" xfId="72" applyFont="1" applyBorder="1" applyAlignment="1">
      <alignment horizontal="center" vertical="center" wrapText="1"/>
      <protection/>
    </xf>
    <xf numFmtId="0" fontId="57" fillId="0" borderId="27" xfId="72" applyFont="1" applyBorder="1" applyAlignment="1">
      <alignment horizontal="center" vertical="center" wrapText="1"/>
      <protection/>
    </xf>
    <xf numFmtId="0" fontId="57" fillId="0" borderId="13" xfId="72" applyFont="1" applyFill="1" applyBorder="1" applyAlignment="1">
      <alignment horizontal="center" vertical="center" wrapText="1"/>
      <protection/>
    </xf>
    <xf numFmtId="0" fontId="13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13" fillId="0" borderId="0" xfId="72" applyFont="1" applyAlignment="1">
      <alignment horizontal="center" vertical="center" wrapText="1"/>
      <protection/>
    </xf>
    <xf numFmtId="0" fontId="56" fillId="0" borderId="0" xfId="72" applyFont="1" applyAlignment="1">
      <alignment horizontal="center" vertical="center"/>
      <protection/>
    </xf>
    <xf numFmtId="0" fontId="56" fillId="0" borderId="0" xfId="72" applyFont="1" applyAlignment="1">
      <alignment horizontal="center"/>
      <protection/>
    </xf>
    <xf numFmtId="0" fontId="57" fillId="0" borderId="12" xfId="72" applyFont="1" applyFill="1" applyBorder="1" applyAlignment="1">
      <alignment horizontal="center" vertical="center" wrapText="1"/>
      <protection/>
    </xf>
    <xf numFmtId="0" fontId="57" fillId="0" borderId="11" xfId="72" applyFont="1" applyFill="1" applyBorder="1" applyAlignment="1">
      <alignment horizontal="center" vertical="center" wrapText="1"/>
      <protection/>
    </xf>
    <xf numFmtId="0" fontId="10" fillId="0" borderId="11" xfId="72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4" fillId="0" borderId="38" xfId="60" applyFont="1" applyBorder="1" applyAlignment="1">
      <alignment horizontal="center"/>
      <protection/>
    </xf>
    <xf numFmtId="0" fontId="34" fillId="0" borderId="26" xfId="60" applyFont="1" applyBorder="1" applyAlignment="1">
      <alignment horizontal="center"/>
      <protection/>
    </xf>
    <xf numFmtId="0" fontId="35" fillId="0" borderId="16" xfId="60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41" xfId="57" applyFont="1" applyBorder="1" applyAlignment="1">
      <alignment horizontal="left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3" fontId="33" fillId="0" borderId="10" xfId="60" applyNumberFormat="1" applyFont="1" applyBorder="1" applyAlignment="1">
      <alignment vertical="center"/>
      <protection/>
    </xf>
    <xf numFmtId="3" fontId="33" fillId="0" borderId="11" xfId="60" applyNumberFormat="1" applyFont="1" applyBorder="1" applyAlignment="1">
      <alignment vertical="center"/>
      <protection/>
    </xf>
    <xf numFmtId="0" fontId="35" fillId="0" borderId="17" xfId="60" applyFont="1" applyBorder="1" applyAlignment="1">
      <alignment horizontal="left" vertical="center" wrapText="1"/>
      <protection/>
    </xf>
    <xf numFmtId="0" fontId="35" fillId="0" borderId="47" xfId="57" applyFont="1" applyBorder="1" applyAlignment="1">
      <alignment horizontal="left" vertical="center" wrapText="1"/>
      <protection/>
    </xf>
    <xf numFmtId="3" fontId="39" fillId="0" borderId="13" xfId="60" applyNumberFormat="1" applyFont="1" applyBorder="1" applyAlignment="1">
      <alignment vertical="center"/>
      <protection/>
    </xf>
    <xf numFmtId="3" fontId="33" fillId="0" borderId="13" xfId="60" applyNumberFormat="1" applyFont="1" applyBorder="1" applyAlignment="1">
      <alignment vertical="center"/>
      <protection/>
    </xf>
    <xf numFmtId="0" fontId="35" fillId="0" borderId="47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41" xfId="57" applyFont="1" applyBorder="1" applyAlignment="1">
      <alignment vertical="center" wrapText="1"/>
      <protection/>
    </xf>
    <xf numFmtId="0" fontId="35" fillId="0" borderId="17" xfId="60" applyFont="1" applyBorder="1" applyAlignment="1">
      <alignment vertical="center" wrapText="1"/>
      <protection/>
    </xf>
    <xf numFmtId="0" fontId="35" fillId="0" borderId="38" xfId="57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60" applyNumberFormat="1" applyFont="1" applyBorder="1" applyAlignment="1">
      <alignment vertical="center"/>
      <protection/>
    </xf>
    <xf numFmtId="0" fontId="35" fillId="0" borderId="16" xfId="60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3" fontId="39" fillId="0" borderId="11" xfId="60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13" fillId="0" borderId="0" xfId="69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3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9" applyFont="1" applyBorder="1" applyAlignment="1">
      <alignment horizontal="center" vertical="center"/>
      <protection/>
    </xf>
    <xf numFmtId="0" fontId="34" fillId="0" borderId="12" xfId="69" applyFont="1" applyBorder="1" applyAlignment="1">
      <alignment horizontal="center" vertical="center" wrapText="1"/>
      <protection/>
    </xf>
    <xf numFmtId="0" fontId="35" fillId="0" borderId="12" xfId="69" applyFont="1" applyBorder="1" applyAlignment="1">
      <alignment vertical="center" wrapText="1"/>
      <protection/>
    </xf>
    <xf numFmtId="3" fontId="35" fillId="0" borderId="12" xfId="69" applyNumberFormat="1" applyFont="1" applyBorder="1" applyAlignment="1">
      <alignment vertical="center"/>
      <protection/>
    </xf>
    <xf numFmtId="49" fontId="35" fillId="0" borderId="13" xfId="69" applyNumberFormat="1" applyFont="1" applyBorder="1" applyAlignment="1">
      <alignment horizontal="center" vertical="center"/>
      <protection/>
    </xf>
    <xf numFmtId="49" fontId="35" fillId="0" borderId="10" xfId="69" applyNumberFormat="1" applyFont="1" applyBorder="1" applyAlignment="1">
      <alignment horizontal="center" vertical="center"/>
      <protection/>
    </xf>
    <xf numFmtId="49" fontId="35" fillId="0" borderId="11" xfId="69" applyNumberFormat="1" applyFont="1" applyBorder="1" applyAlignment="1">
      <alignment horizontal="center" vertical="center"/>
      <protection/>
    </xf>
    <xf numFmtId="0" fontId="34" fillId="0" borderId="12" xfId="69" applyFont="1" applyBorder="1" applyAlignment="1">
      <alignment vertical="center" wrapText="1"/>
      <protection/>
    </xf>
    <xf numFmtId="0" fontId="34" fillId="0" borderId="34" xfId="69" applyFont="1" applyBorder="1" applyAlignment="1">
      <alignment vertical="center" wrapText="1"/>
      <protection/>
    </xf>
    <xf numFmtId="3" fontId="34" fillId="0" borderId="12" xfId="69" applyNumberFormat="1" applyFont="1" applyBorder="1" applyAlignment="1">
      <alignment vertical="center"/>
      <protection/>
    </xf>
    <xf numFmtId="3" fontId="34" fillId="0" borderId="34" xfId="69" applyNumberFormat="1" applyFont="1" applyBorder="1" applyAlignment="1">
      <alignment vertical="center"/>
      <protection/>
    </xf>
    <xf numFmtId="0" fontId="34" fillId="0" borderId="37" xfId="69" applyFont="1" applyBorder="1" applyAlignment="1">
      <alignment vertical="center" wrapText="1"/>
      <protection/>
    </xf>
    <xf numFmtId="3" fontId="34" fillId="0" borderId="37" xfId="69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10koltsegvetesjan13" xfId="62"/>
    <cellStyle name="Normál_2011müködésifelhalmérlegfebr17" xfId="63"/>
    <cellStyle name="Normál_2012éviköltségvetésjan19este" xfId="64"/>
    <cellStyle name="Normál_2012éviköltségvetésjan19este 2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60.25390625" style="99" customWidth="1"/>
    <col min="2" max="5" width="14.125" style="99" customWidth="1"/>
    <col min="6" max="6" width="51.875" style="99" customWidth="1"/>
    <col min="7" max="8" width="12.875" style="99" customWidth="1"/>
    <col min="9" max="9" width="13.625" style="99" customWidth="1"/>
    <col min="10" max="10" width="13.00390625" style="99" customWidth="1"/>
    <col min="11" max="16384" width="9.125" style="99" customWidth="1"/>
  </cols>
  <sheetData>
    <row r="1" spans="1:6" ht="12.75">
      <c r="A1" s="1290" t="s">
        <v>103</v>
      </c>
      <c r="B1" s="1290"/>
      <c r="C1" s="1290"/>
      <c r="D1" s="1290"/>
      <c r="E1" s="1290"/>
      <c r="F1" s="1290"/>
    </row>
    <row r="2" spans="1:6" ht="12.75" customHeight="1">
      <c r="A2" s="1293" t="s">
        <v>104</v>
      </c>
      <c r="B2" s="1293"/>
      <c r="C2" s="1293"/>
      <c r="D2" s="1293"/>
      <c r="E2" s="1293"/>
      <c r="F2" s="1293"/>
    </row>
    <row r="3" spans="1:10" ht="12.75" customHeight="1">
      <c r="A3" s="191"/>
      <c r="B3" s="191"/>
      <c r="C3" s="191"/>
      <c r="D3" s="191"/>
      <c r="E3" s="191"/>
      <c r="F3" s="191"/>
      <c r="G3" s="1120"/>
      <c r="H3" s="1120"/>
      <c r="I3" s="1120"/>
      <c r="J3" s="1120" t="s">
        <v>378</v>
      </c>
    </row>
    <row r="4" spans="1:10" ht="12.75" customHeight="1">
      <c r="A4" s="1291" t="s">
        <v>308</v>
      </c>
      <c r="B4" s="1294" t="s">
        <v>1131</v>
      </c>
      <c r="C4" s="1294" t="s">
        <v>1173</v>
      </c>
      <c r="D4" s="1294" t="s">
        <v>1191</v>
      </c>
      <c r="E4" s="1294" t="s">
        <v>1194</v>
      </c>
      <c r="F4" s="1291" t="s">
        <v>309</v>
      </c>
      <c r="G4" s="1294" t="s">
        <v>1131</v>
      </c>
      <c r="H4" s="1294" t="s">
        <v>1173</v>
      </c>
      <c r="I4" s="1294" t="s">
        <v>1191</v>
      </c>
      <c r="J4" s="1294" t="s">
        <v>1203</v>
      </c>
    </row>
    <row r="5" spans="1:10" ht="24.75" customHeight="1" thickBot="1">
      <c r="A5" s="1292"/>
      <c r="B5" s="1295"/>
      <c r="C5" s="1295"/>
      <c r="D5" s="1295"/>
      <c r="E5" s="1295"/>
      <c r="F5" s="1292"/>
      <c r="G5" s="1295"/>
      <c r="H5" s="1295"/>
      <c r="I5" s="1295"/>
      <c r="J5" s="1295"/>
    </row>
    <row r="6" spans="1:10" s="153" customFormat="1" ht="12.75" thickTop="1">
      <c r="A6" s="166"/>
      <c r="B6" s="202"/>
      <c r="C6" s="202"/>
      <c r="D6" s="202"/>
      <c r="E6" s="202"/>
      <c r="F6" s="169" t="s">
        <v>310</v>
      </c>
      <c r="G6" s="167">
        <f>SUM('1c.mell '!C137)</f>
        <v>4452734</v>
      </c>
      <c r="H6" s="167">
        <f>SUM('1c.mell '!D137)</f>
        <v>4689272</v>
      </c>
      <c r="I6" s="167">
        <f>SUM('1c.mell '!E137)</f>
        <v>4710267</v>
      </c>
      <c r="J6" s="167">
        <f>SUM('1c.mell '!F137)</f>
        <v>4752586</v>
      </c>
    </row>
    <row r="7" spans="1:10" s="153" customFormat="1" ht="12">
      <c r="A7" s="252" t="s">
        <v>215</v>
      </c>
      <c r="B7" s="160">
        <f>SUM('1b.mell '!C232)</f>
        <v>1813630</v>
      </c>
      <c r="C7" s="160">
        <f>SUM('1b.mell '!D232)</f>
        <v>1896128</v>
      </c>
      <c r="D7" s="160">
        <f>SUM('1b.mell '!E232)</f>
        <v>1935947</v>
      </c>
      <c r="E7" s="160">
        <f>SUM('1b.mell '!F232)</f>
        <v>2028521</v>
      </c>
      <c r="F7" s="170" t="s">
        <v>360</v>
      </c>
      <c r="G7" s="167">
        <f>SUM('1c.mell '!C138)</f>
        <v>968015</v>
      </c>
      <c r="H7" s="167">
        <f>SUM('1c.mell '!D138)</f>
        <v>1046894</v>
      </c>
      <c r="I7" s="167">
        <f>SUM('1c.mell '!E138)</f>
        <v>1051330</v>
      </c>
      <c r="J7" s="167">
        <f>SUM('1c.mell '!F138)</f>
        <v>1048681</v>
      </c>
    </row>
    <row r="8" spans="1:10" s="153" customFormat="1" ht="12">
      <c r="A8" s="252" t="s">
        <v>219</v>
      </c>
      <c r="B8" s="160">
        <f>SUM('1b.mell '!C17)</f>
        <v>0</v>
      </c>
      <c r="C8" s="160">
        <f>SUM('1b.mell '!D17)</f>
        <v>0</v>
      </c>
      <c r="D8" s="160">
        <f>SUM('1b.mell '!E17)</f>
        <v>1029</v>
      </c>
      <c r="E8" s="160">
        <f>SUM('1b.mell '!F17)</f>
        <v>1029</v>
      </c>
      <c r="F8" s="159" t="s">
        <v>311</v>
      </c>
      <c r="G8" s="160">
        <f>SUM('1c.mell '!C139)</f>
        <v>6182497</v>
      </c>
      <c r="H8" s="160">
        <f>SUM('1c.mell '!D139)</f>
        <v>7071157</v>
      </c>
      <c r="I8" s="160">
        <f>SUM('1c.mell '!E139)</f>
        <v>7095633</v>
      </c>
      <c r="J8" s="160">
        <f>SUM('1c.mell '!F139)</f>
        <v>7170542</v>
      </c>
    </row>
    <row r="9" spans="1:10" s="153" customFormat="1" ht="12.75" thickBot="1">
      <c r="A9" s="253" t="s">
        <v>220</v>
      </c>
      <c r="B9" s="261">
        <f>SUM('1b.mell '!C234)</f>
        <v>11735</v>
      </c>
      <c r="C9" s="261">
        <f>SUM('1b.mell '!D234)</f>
        <v>17504</v>
      </c>
      <c r="D9" s="261">
        <f>SUM('1b.mell '!E234)</f>
        <v>50223</v>
      </c>
      <c r="E9" s="261">
        <f>SUM('1b.mell '!F234)</f>
        <v>73737</v>
      </c>
      <c r="F9" s="159" t="s">
        <v>106</v>
      </c>
      <c r="G9" s="160">
        <f>SUM('1c.mell '!C140)</f>
        <v>226550</v>
      </c>
      <c r="H9" s="160">
        <f>SUM('1c.mell '!D140)</f>
        <v>239736</v>
      </c>
      <c r="I9" s="160">
        <f>SUM('1c.mell '!E140)</f>
        <v>374718</v>
      </c>
      <c r="J9" s="160">
        <f>SUM('1c.mell '!F140)</f>
        <v>377582</v>
      </c>
    </row>
    <row r="10" spans="1:10" s="153" customFormat="1" ht="12.75" thickBot="1">
      <c r="A10" s="254" t="s">
        <v>221</v>
      </c>
      <c r="B10" s="262">
        <f>SUM(B7:B9)</f>
        <v>1825365</v>
      </c>
      <c r="C10" s="262">
        <f>SUM(C7:C9)</f>
        <v>1913632</v>
      </c>
      <c r="D10" s="262">
        <f>SUM(D7:D9)</f>
        <v>1987199</v>
      </c>
      <c r="E10" s="262">
        <f>SUM(E7:E9)</f>
        <v>2103287</v>
      </c>
      <c r="F10" s="159" t="s">
        <v>105</v>
      </c>
      <c r="G10" s="733">
        <f>SUM('1c.mell '!C141)</f>
        <v>1812473</v>
      </c>
      <c r="H10" s="733">
        <f>SUM('1c.mell '!D141)</f>
        <v>2242639</v>
      </c>
      <c r="I10" s="733">
        <f>SUM('1c.mell '!E141)</f>
        <v>2065244</v>
      </c>
      <c r="J10" s="733">
        <f>SUM('1c.mell '!F141)</f>
        <v>2030230</v>
      </c>
    </row>
    <row r="11" spans="1:10" s="153" customFormat="1" ht="12">
      <c r="A11" s="196" t="s">
        <v>222</v>
      </c>
      <c r="B11" s="167">
        <f>SUM('1b.mell '!C236)</f>
        <v>3780000</v>
      </c>
      <c r="C11" s="167">
        <f>SUM('1b.mell '!D236)</f>
        <v>3780000</v>
      </c>
      <c r="D11" s="167">
        <f>SUM('1b.mell '!E236)</f>
        <v>3780000</v>
      </c>
      <c r="E11" s="167">
        <f>SUM('1b.mell '!F236)</f>
        <v>3780000</v>
      </c>
      <c r="F11" s="834" t="s">
        <v>528</v>
      </c>
      <c r="G11" s="1211">
        <v>63890</v>
      </c>
      <c r="H11" s="835">
        <v>485946</v>
      </c>
      <c r="I11" s="835">
        <v>300403</v>
      </c>
      <c r="J11" s="835">
        <v>213086</v>
      </c>
    </row>
    <row r="12" spans="1:10" s="153" customFormat="1" ht="12">
      <c r="A12" s="196" t="s">
        <v>223</v>
      </c>
      <c r="B12" s="167">
        <f>SUM('1b.mell '!C237)</f>
        <v>5198672</v>
      </c>
      <c r="C12" s="167">
        <f>SUM('1b.mell '!D237)</f>
        <v>5198672</v>
      </c>
      <c r="D12" s="167">
        <f>SUM('1b.mell '!E237)</f>
        <v>5198672</v>
      </c>
      <c r="E12" s="167">
        <f>SUM('1b.mell '!F237)</f>
        <v>5198672</v>
      </c>
      <c r="F12" s="834" t="s">
        <v>529</v>
      </c>
      <c r="G12" s="1211">
        <v>21000</v>
      </c>
      <c r="H12" s="835">
        <v>10205</v>
      </c>
      <c r="I12" s="835">
        <v>10205</v>
      </c>
      <c r="J12" s="835"/>
    </row>
    <row r="13" spans="1:10" s="153" customFormat="1" ht="12.75" thickBot="1">
      <c r="A13" s="253" t="s">
        <v>5</v>
      </c>
      <c r="B13" s="167">
        <f>SUM('1b.mell '!C238)</f>
        <v>418740</v>
      </c>
      <c r="C13" s="167">
        <f>SUM('1b.mell '!D238)</f>
        <v>418740</v>
      </c>
      <c r="D13" s="167">
        <f>SUM('1b.mell '!E238)</f>
        <v>418740</v>
      </c>
      <c r="E13" s="167">
        <f>SUM('1b.mell '!F238)</f>
        <v>418740</v>
      </c>
      <c r="F13" s="1210" t="s">
        <v>1097</v>
      </c>
      <c r="G13" s="1211">
        <v>170000</v>
      </c>
      <c r="H13" s="835">
        <v>60000</v>
      </c>
      <c r="I13" s="835">
        <v>60000</v>
      </c>
      <c r="J13" s="835">
        <v>100000</v>
      </c>
    </row>
    <row r="14" spans="1:10" s="153" customFormat="1" ht="13.5" thickBot="1">
      <c r="A14" s="255" t="s">
        <v>229</v>
      </c>
      <c r="B14" s="262">
        <f>SUM(B11:B13)</f>
        <v>9397412</v>
      </c>
      <c r="C14" s="262">
        <f>SUM(C11:C13)</f>
        <v>9397412</v>
      </c>
      <c r="D14" s="262">
        <f>SUM(D11:D13)</f>
        <v>9397412</v>
      </c>
      <c r="E14" s="262">
        <f>SUM(E11:E13)</f>
        <v>9397412</v>
      </c>
      <c r="F14" s="1155"/>
      <c r="G14" s="1156"/>
      <c r="H14" s="1156"/>
      <c r="I14" s="1156"/>
      <c r="J14" s="841"/>
    </row>
    <row r="15" spans="1:10" s="153" customFormat="1" ht="12">
      <c r="A15" s="259" t="s">
        <v>474</v>
      </c>
      <c r="B15" s="269">
        <f>SUM('1b.mell '!C240)</f>
        <v>0</v>
      </c>
      <c r="C15" s="269">
        <f>SUM('1b.mell '!D240)</f>
        <v>0</v>
      </c>
      <c r="D15" s="269">
        <f>SUM('1b.mell '!E240)</f>
        <v>0</v>
      </c>
      <c r="E15" s="269">
        <f>SUM('1b.mell '!F240)</f>
        <v>70</v>
      </c>
      <c r="F15" s="280"/>
      <c r="G15" s="778"/>
      <c r="H15" s="778"/>
      <c r="I15" s="778"/>
      <c r="J15" s="212"/>
    </row>
    <row r="16" spans="1:10" s="153" customFormat="1" ht="12">
      <c r="A16" s="196" t="s">
        <v>230</v>
      </c>
      <c r="B16" s="167">
        <f>SUM('1b.mell '!C241)</f>
        <v>1908062</v>
      </c>
      <c r="C16" s="167">
        <f>SUM('1b.mell '!D241)</f>
        <v>1908287</v>
      </c>
      <c r="D16" s="167">
        <f>SUM('1b.mell '!E241)</f>
        <v>1908287</v>
      </c>
      <c r="E16" s="167">
        <f>SUM('1b.mell '!F241)</f>
        <v>1922071</v>
      </c>
      <c r="F16" s="280"/>
      <c r="G16" s="778"/>
      <c r="H16" s="778"/>
      <c r="I16" s="778"/>
      <c r="J16" s="212"/>
    </row>
    <row r="17" spans="1:10" s="153" customFormat="1" ht="12">
      <c r="A17" s="252" t="s">
        <v>231</v>
      </c>
      <c r="B17" s="167">
        <f>SUM('1b.mell '!C242)</f>
        <v>190145</v>
      </c>
      <c r="C17" s="167">
        <f>SUM('1b.mell '!D242)</f>
        <v>190145</v>
      </c>
      <c r="D17" s="167">
        <f>SUM('1b.mell '!E242)</f>
        <v>190145</v>
      </c>
      <c r="E17" s="167">
        <f>SUM('1b.mell '!F242)</f>
        <v>193602</v>
      </c>
      <c r="F17" s="280"/>
      <c r="G17" s="778"/>
      <c r="H17" s="778"/>
      <c r="I17" s="778"/>
      <c r="J17" s="212"/>
    </row>
    <row r="18" spans="1:10" s="153" customFormat="1" ht="12">
      <c r="A18" s="252" t="s">
        <v>94</v>
      </c>
      <c r="B18" s="167">
        <f>SUM('1b.mell '!C243)</f>
        <v>0</v>
      </c>
      <c r="C18" s="167">
        <f>SUM('1b.mell '!D243)</f>
        <v>0</v>
      </c>
      <c r="D18" s="167">
        <f>SUM('1b.mell '!E243)</f>
        <v>0</v>
      </c>
      <c r="E18" s="167">
        <f>SUM('1b.mell '!F243)</f>
        <v>0</v>
      </c>
      <c r="F18" s="280"/>
      <c r="G18" s="778"/>
      <c r="H18" s="778"/>
      <c r="I18" s="778"/>
      <c r="J18" s="212"/>
    </row>
    <row r="19" spans="1:10" s="153" customFormat="1" ht="12">
      <c r="A19" s="252" t="s">
        <v>234</v>
      </c>
      <c r="B19" s="167">
        <f>SUM('1b.mell '!C244)</f>
        <v>182189</v>
      </c>
      <c r="C19" s="167">
        <f>SUM('1b.mell '!D244)</f>
        <v>182189</v>
      </c>
      <c r="D19" s="167">
        <f>SUM('1b.mell '!E244)</f>
        <v>182189</v>
      </c>
      <c r="E19" s="167">
        <f>SUM('1b.mell '!F244)</f>
        <v>177886</v>
      </c>
      <c r="F19" s="280"/>
      <c r="G19" s="778"/>
      <c r="H19" s="778"/>
      <c r="I19" s="778"/>
      <c r="J19" s="212"/>
    </row>
    <row r="20" spans="1:10" s="153" customFormat="1" ht="12">
      <c r="A20" s="252" t="s">
        <v>235</v>
      </c>
      <c r="B20" s="167">
        <f>SUM('1b.mell '!C245)</f>
        <v>610102</v>
      </c>
      <c r="C20" s="167">
        <f>SUM('1b.mell '!D245)</f>
        <v>610102</v>
      </c>
      <c r="D20" s="167">
        <f>SUM('1b.mell '!E245)</f>
        <v>610102</v>
      </c>
      <c r="E20" s="167">
        <f>SUM('1b.mell '!F245)</f>
        <v>610921</v>
      </c>
      <c r="F20" s="154"/>
      <c r="G20" s="1152"/>
      <c r="H20" s="1152"/>
      <c r="I20" s="1152"/>
      <c r="J20" s="157"/>
    </row>
    <row r="21" spans="1:10" s="153" customFormat="1" ht="12">
      <c r="A21" s="196" t="s">
        <v>236</v>
      </c>
      <c r="B21" s="167">
        <f>SUM('1b.mell '!C246)</f>
        <v>4401</v>
      </c>
      <c r="C21" s="167">
        <f>SUM('1b.mell '!D246)</f>
        <v>4401</v>
      </c>
      <c r="D21" s="167">
        <f>SUM('1b.mell '!E246)</f>
        <v>4401</v>
      </c>
      <c r="E21" s="167">
        <f>SUM('1b.mell '!F246)</f>
        <v>8139</v>
      </c>
      <c r="F21" s="154"/>
      <c r="G21" s="1152"/>
      <c r="H21" s="1152"/>
      <c r="I21" s="1152"/>
      <c r="J21" s="157"/>
    </row>
    <row r="22" spans="1:10" s="153" customFormat="1" ht="12">
      <c r="A22" s="196" t="s">
        <v>475</v>
      </c>
      <c r="B22" s="167">
        <f>SUM('1b.mell '!C247)</f>
        <v>6010</v>
      </c>
      <c r="C22" s="167">
        <f>SUM('1b.mell '!D247)</f>
        <v>6010</v>
      </c>
      <c r="D22" s="167">
        <f>SUM('1b.mell '!E247)</f>
        <v>6010</v>
      </c>
      <c r="E22" s="167">
        <f>SUM('1b.mell '!F247)</f>
        <v>6011</v>
      </c>
      <c r="F22" s="154"/>
      <c r="G22" s="1152"/>
      <c r="H22" s="1152"/>
      <c r="I22" s="1152"/>
      <c r="J22" s="157"/>
    </row>
    <row r="23" spans="1:10" s="153" customFormat="1" ht="12">
      <c r="A23" s="821" t="s">
        <v>515</v>
      </c>
      <c r="B23" s="167"/>
      <c r="C23" s="167"/>
      <c r="D23" s="167"/>
      <c r="E23" s="167"/>
      <c r="F23" s="154"/>
      <c r="G23" s="1152"/>
      <c r="H23" s="1152"/>
      <c r="I23" s="1152"/>
      <c r="J23" s="157"/>
    </row>
    <row r="24" spans="1:10" s="153" customFormat="1" ht="12.75" thickBot="1">
      <c r="A24" s="253" t="s">
        <v>237</v>
      </c>
      <c r="B24" s="167">
        <f>SUM('1b.mell '!C248)</f>
        <v>22127</v>
      </c>
      <c r="C24" s="167">
        <f>SUM('1b.mell '!D248)</f>
        <v>22127</v>
      </c>
      <c r="D24" s="167">
        <f>SUM('1b.mell '!E248)</f>
        <v>22127</v>
      </c>
      <c r="E24" s="167">
        <f>SUM('1b.mell '!F248)</f>
        <v>27057</v>
      </c>
      <c r="F24" s="154"/>
      <c r="G24" s="1152"/>
      <c r="H24" s="1152"/>
      <c r="I24" s="1152"/>
      <c r="J24" s="157"/>
    </row>
    <row r="25" spans="1:10" s="153" customFormat="1" ht="13.5" thickBot="1">
      <c r="A25" s="255" t="s">
        <v>359</v>
      </c>
      <c r="B25" s="262">
        <f>SUM(B15:B24)</f>
        <v>2923036</v>
      </c>
      <c r="C25" s="262">
        <f>SUM(C15:C24)</f>
        <v>2923261</v>
      </c>
      <c r="D25" s="262">
        <f>SUM(D15:D24)</f>
        <v>2923261</v>
      </c>
      <c r="E25" s="262">
        <f>SUM(E15:E24)</f>
        <v>2945757</v>
      </c>
      <c r="F25" s="154"/>
      <c r="G25" s="1152"/>
      <c r="H25" s="1152"/>
      <c r="I25" s="1152"/>
      <c r="J25" s="157"/>
    </row>
    <row r="26" spans="1:10" s="153" customFormat="1" ht="12.75" thickBot="1">
      <c r="A26" s="256" t="s">
        <v>238</v>
      </c>
      <c r="B26" s="263">
        <f>SUM('1b.mell '!C250)</f>
        <v>0</v>
      </c>
      <c r="C26" s="263">
        <f>SUM('1b.mell '!D250)</f>
        <v>3042</v>
      </c>
      <c r="D26" s="263">
        <f>SUM('1b.mell '!E250)</f>
        <v>3042</v>
      </c>
      <c r="E26" s="263">
        <f>SUM('1b.mell '!F250)</f>
        <v>13158</v>
      </c>
      <c r="F26" s="154"/>
      <c r="G26" s="1152"/>
      <c r="H26" s="1152"/>
      <c r="I26" s="1152"/>
      <c r="J26" s="157"/>
    </row>
    <row r="27" spans="1:10" s="153" customFormat="1" ht="13.5" thickBot="1">
      <c r="A27" s="257" t="s">
        <v>239</v>
      </c>
      <c r="B27" s="271">
        <f>SUM(B26)</f>
        <v>0</v>
      </c>
      <c r="C27" s="271">
        <f>SUM(C26)</f>
        <v>3042</v>
      </c>
      <c r="D27" s="271">
        <f>SUM(D26)</f>
        <v>3042</v>
      </c>
      <c r="E27" s="271">
        <f>SUM(E26)</f>
        <v>13158</v>
      </c>
      <c r="F27" s="155"/>
      <c r="G27" s="1157"/>
      <c r="H27" s="1157"/>
      <c r="I27" s="1157"/>
      <c r="J27" s="158"/>
    </row>
    <row r="28" spans="1:10" s="153" customFormat="1" ht="17.25" thickBot="1" thickTop="1">
      <c r="A28" s="258" t="s">
        <v>71</v>
      </c>
      <c r="B28" s="217">
        <f>SUM(B27,B25,B14,B10)</f>
        <v>14145813</v>
      </c>
      <c r="C28" s="217">
        <f>SUM(C27,C25,C14,C10)</f>
        <v>14237347</v>
      </c>
      <c r="D28" s="217">
        <f>SUM(D27,D25,D14,D10)</f>
        <v>14310914</v>
      </c>
      <c r="E28" s="217">
        <f>SUM(E27,E25,E14,E10)</f>
        <v>14459614</v>
      </c>
      <c r="F28" s="174" t="s">
        <v>64</v>
      </c>
      <c r="G28" s="161">
        <f>SUM(G6:G10)</f>
        <v>13642269</v>
      </c>
      <c r="H28" s="161">
        <f>SUM(H6:H10)</f>
        <v>15289698</v>
      </c>
      <c r="I28" s="161">
        <f>SUM(I6:I10)</f>
        <v>15297192</v>
      </c>
      <c r="J28" s="161">
        <f>SUM(J6:J10)</f>
        <v>15379621</v>
      </c>
    </row>
    <row r="29" spans="1:10" s="153" customFormat="1" ht="12.75" thickTop="1">
      <c r="A29" s="196" t="s">
        <v>240</v>
      </c>
      <c r="B29" s="167">
        <f>SUM('1b.mell '!C253)</f>
        <v>170000</v>
      </c>
      <c r="C29" s="167">
        <f>SUM('1b.mell '!D253)</f>
        <v>170000</v>
      </c>
      <c r="D29" s="167">
        <f>SUM('1b.mell '!E253)</f>
        <v>170000</v>
      </c>
      <c r="E29" s="167">
        <f>SUM('1b.mell '!F253)</f>
        <v>210555</v>
      </c>
      <c r="F29" s="154"/>
      <c r="G29" s="278"/>
      <c r="H29" s="278"/>
      <c r="I29" s="278"/>
      <c r="J29" s="278"/>
    </row>
    <row r="30" spans="1:10" s="153" customFormat="1" ht="12">
      <c r="A30" s="252" t="s">
        <v>241</v>
      </c>
      <c r="B30" s="160">
        <f>SUM('1b.mell '!C254)</f>
        <v>0</v>
      </c>
      <c r="C30" s="160">
        <f>SUM('1b.mell '!D254)</f>
        <v>0</v>
      </c>
      <c r="D30" s="160">
        <f>SUM('1b.mell '!E254)</f>
        <v>0</v>
      </c>
      <c r="E30" s="160">
        <f>SUM('1b.mell '!F254)</f>
        <v>0</v>
      </c>
      <c r="F30" s="156" t="s">
        <v>255</v>
      </c>
      <c r="G30" s="160">
        <f>SUM('1c.mell '!C144)</f>
        <v>1534575</v>
      </c>
      <c r="H30" s="160">
        <f>SUM('1c.mell '!D144)</f>
        <v>2288523</v>
      </c>
      <c r="I30" s="160">
        <f>SUM('1c.mell '!E144)</f>
        <v>2321073</v>
      </c>
      <c r="J30" s="160">
        <f>SUM('1c.mell '!F144)</f>
        <v>2467968</v>
      </c>
    </row>
    <row r="31" spans="1:10" s="153" customFormat="1" ht="12">
      <c r="A31" s="252" t="s">
        <v>242</v>
      </c>
      <c r="B31" s="160">
        <f>SUM('1b.mell '!C255)</f>
        <v>400000</v>
      </c>
      <c r="C31" s="160">
        <f>SUM('1b.mell '!D255)</f>
        <v>400000</v>
      </c>
      <c r="D31" s="160">
        <f>SUM('1b.mell '!E255)</f>
        <v>400000</v>
      </c>
      <c r="E31" s="160">
        <f>SUM('1b.mell '!F255)</f>
        <v>400000</v>
      </c>
      <c r="F31" s="264" t="s">
        <v>256</v>
      </c>
      <c r="G31" s="160">
        <f>SUM('1c.mell '!C145)</f>
        <v>3558552</v>
      </c>
      <c r="H31" s="160">
        <f>SUM('1c.mell '!D145)</f>
        <v>5449954</v>
      </c>
      <c r="I31" s="160">
        <f>SUM('1c.mell '!E145)</f>
        <v>5404121</v>
      </c>
      <c r="J31" s="160">
        <f>SUM('1c.mell '!F145)</f>
        <v>5409798</v>
      </c>
    </row>
    <row r="32" spans="1:10" s="153" customFormat="1" ht="12.75" thickBot="1">
      <c r="A32" s="252" t="s">
        <v>530</v>
      </c>
      <c r="B32" s="160">
        <f>SUM('1b.mell '!C256)</f>
        <v>0</v>
      </c>
      <c r="C32" s="160">
        <f>SUM('1b.mell '!D256)</f>
        <v>0</v>
      </c>
      <c r="D32" s="160">
        <f>SUM('1b.mell '!E256)</f>
        <v>2090</v>
      </c>
      <c r="E32" s="160">
        <f>SUM('1b.mell '!F256)</f>
        <v>25250</v>
      </c>
      <c r="F32" s="156" t="s">
        <v>407</v>
      </c>
      <c r="G32" s="160">
        <f>SUM('1c.mell '!C146)</f>
        <v>899908</v>
      </c>
      <c r="H32" s="160">
        <f>SUM('1c.mell '!D146)</f>
        <v>1205374</v>
      </c>
      <c r="I32" s="160">
        <f>SUM('1c.mell '!E146)</f>
        <v>1286820</v>
      </c>
      <c r="J32" s="160">
        <f>SUM('1c.mell '!F146)</f>
        <v>1290234</v>
      </c>
    </row>
    <row r="33" spans="1:10" s="153" customFormat="1" ht="13.5" thickBot="1">
      <c r="A33" s="255" t="s">
        <v>243</v>
      </c>
      <c r="B33" s="262">
        <f>SUM(B29:B32)</f>
        <v>570000</v>
      </c>
      <c r="C33" s="262">
        <f>SUM(C29:C32)</f>
        <v>570000</v>
      </c>
      <c r="D33" s="262">
        <f>SUM(D29:D32)</f>
        <v>572090</v>
      </c>
      <c r="E33" s="262">
        <f>SUM(E29:E32)</f>
        <v>635805</v>
      </c>
      <c r="F33" s="154"/>
      <c r="G33" s="1151"/>
      <c r="H33" s="1151"/>
      <c r="I33" s="1151"/>
      <c r="J33" s="812"/>
    </row>
    <row r="34" spans="1:10" s="153" customFormat="1" ht="12">
      <c r="A34" s="196" t="s">
        <v>244</v>
      </c>
      <c r="B34" s="269">
        <f>SUM('1b.mell '!C258)</f>
        <v>1975000</v>
      </c>
      <c r="C34" s="269">
        <f>SUM('1b.mell '!D258)</f>
        <v>1975000</v>
      </c>
      <c r="D34" s="269">
        <f>SUM('1b.mell '!E258)</f>
        <v>1975000</v>
      </c>
      <c r="E34" s="269">
        <f>SUM('1b.mell '!F258)</f>
        <v>1975000</v>
      </c>
      <c r="F34" s="154"/>
      <c r="G34" s="1152"/>
      <c r="H34" s="1152"/>
      <c r="I34" s="1152"/>
      <c r="J34" s="157"/>
    </row>
    <row r="35" spans="1:10" s="153" customFormat="1" ht="12">
      <c r="A35" s="252" t="s">
        <v>253</v>
      </c>
      <c r="B35" s="160">
        <f>SUM('1b.mell '!C259)</f>
        <v>0</v>
      </c>
      <c r="C35" s="160">
        <f>SUM('1b.mell '!D259)</f>
        <v>0</v>
      </c>
      <c r="D35" s="160">
        <f>SUM('1b.mell '!E259)</f>
        <v>0</v>
      </c>
      <c r="E35" s="160">
        <f>SUM('1b.mell '!F259)</f>
        <v>0</v>
      </c>
      <c r="F35" s="154"/>
      <c r="G35" s="1152"/>
      <c r="H35" s="1152"/>
      <c r="I35" s="1152"/>
      <c r="J35" s="157"/>
    </row>
    <row r="36" spans="1:10" s="153" customFormat="1" ht="12.75" thickBot="1">
      <c r="A36" s="820" t="s">
        <v>514</v>
      </c>
      <c r="B36" s="286"/>
      <c r="C36" s="286"/>
      <c r="D36" s="286"/>
      <c r="E36" s="286"/>
      <c r="F36" s="154"/>
      <c r="G36" s="1152"/>
      <c r="H36" s="1152"/>
      <c r="I36" s="1152"/>
      <c r="J36" s="157"/>
    </row>
    <row r="37" spans="1:10" s="153" customFormat="1" ht="13.5" thickBot="1">
      <c r="A37" s="255" t="s">
        <v>245</v>
      </c>
      <c r="B37" s="262">
        <f>SUM(B34:B35)</f>
        <v>1975000</v>
      </c>
      <c r="C37" s="262">
        <f>SUM(C34:C35)</f>
        <v>1975000</v>
      </c>
      <c r="D37" s="262">
        <f>SUM(D34:D35)</f>
        <v>1975000</v>
      </c>
      <c r="E37" s="262">
        <f>SUM(E34:E35)</f>
        <v>1975000</v>
      </c>
      <c r="F37" s="280"/>
      <c r="G37" s="1153"/>
      <c r="H37" s="1153"/>
      <c r="I37" s="1153"/>
      <c r="J37" s="272"/>
    </row>
    <row r="38" spans="1:10" s="153" customFormat="1" ht="12.75" customHeight="1">
      <c r="A38" s="259" t="s">
        <v>462</v>
      </c>
      <c r="B38" s="269">
        <f>SUM('1b.mell '!C261)</f>
        <v>23000</v>
      </c>
      <c r="C38" s="269">
        <f>SUM('1b.mell '!D261)</f>
        <v>23000</v>
      </c>
      <c r="D38" s="269">
        <f>SUM('1b.mell '!E261)</f>
        <v>23000</v>
      </c>
      <c r="E38" s="269">
        <f>SUM('1b.mell '!F261)</f>
        <v>23000</v>
      </c>
      <c r="F38" s="281"/>
      <c r="G38" s="1152"/>
      <c r="H38" s="1152"/>
      <c r="I38" s="1152"/>
      <c r="J38" s="157"/>
    </row>
    <row r="39" spans="1:10" s="153" customFormat="1" ht="12.75" customHeight="1" thickBot="1">
      <c r="A39" s="260" t="s">
        <v>250</v>
      </c>
      <c r="B39" s="261">
        <f>SUM('1b.mell '!C262+'1b.mell '!C263)</f>
        <v>0</v>
      </c>
      <c r="C39" s="261">
        <f>SUM('1b.mell '!D262+'1b.mell '!D263)</f>
        <v>10000</v>
      </c>
      <c r="D39" s="261">
        <f>SUM('1b.mell '!E262+'1b.mell '!E263)</f>
        <v>10000</v>
      </c>
      <c r="E39" s="261">
        <f>SUM('1b.mell '!F262+'1b.mell '!F263)</f>
        <v>36000</v>
      </c>
      <c r="F39" s="281"/>
      <c r="G39" s="778"/>
      <c r="H39" s="778"/>
      <c r="I39" s="778"/>
      <c r="J39" s="212"/>
    </row>
    <row r="40" spans="1:10" s="153" customFormat="1" ht="13.5" thickBot="1">
      <c r="A40" s="257" t="s">
        <v>251</v>
      </c>
      <c r="B40" s="271">
        <f>SUM(B38:B39)</f>
        <v>23000</v>
      </c>
      <c r="C40" s="271">
        <f>SUM(C38:C39)</f>
        <v>33000</v>
      </c>
      <c r="D40" s="271">
        <f>SUM(D38:D39)</f>
        <v>33000</v>
      </c>
      <c r="E40" s="271">
        <f>SUM(E38:E39)</f>
        <v>59000</v>
      </c>
      <c r="F40" s="282"/>
      <c r="G40" s="1154"/>
      <c r="H40" s="1154"/>
      <c r="I40" s="1154"/>
      <c r="J40" s="162"/>
    </row>
    <row r="41" spans="1:10" s="153" customFormat="1" ht="20.25" customHeight="1" thickBot="1" thickTop="1">
      <c r="A41" s="270" t="s">
        <v>72</v>
      </c>
      <c r="B41" s="173">
        <f>SUM(B40,B37,B33)</f>
        <v>2568000</v>
      </c>
      <c r="C41" s="173">
        <f>SUM(C40,C37,C33)</f>
        <v>2578000</v>
      </c>
      <c r="D41" s="173">
        <f>SUM(D40,D37,D33)</f>
        <v>2580090</v>
      </c>
      <c r="E41" s="173">
        <f>SUM(E40,E37,E33)</f>
        <v>2669805</v>
      </c>
      <c r="F41" s="176" t="s">
        <v>70</v>
      </c>
      <c r="G41" s="173">
        <f>SUM(G30:G40)</f>
        <v>5993035</v>
      </c>
      <c r="H41" s="173">
        <f>SUM(H30:H40)</f>
        <v>8943851</v>
      </c>
      <c r="I41" s="173">
        <f>SUM(I30:I40)</f>
        <v>9012014</v>
      </c>
      <c r="J41" s="173">
        <f>SUM(J30:J40)</f>
        <v>9168000</v>
      </c>
    </row>
    <row r="42" spans="1:10" s="153" customFormat="1" ht="12.75" customHeight="1" thickTop="1">
      <c r="A42" s="196" t="s">
        <v>457</v>
      </c>
      <c r="B42" s="293">
        <f>SUM('1b.mell '!C266)</f>
        <v>61606</v>
      </c>
      <c r="C42" s="293">
        <f>SUM('1b.mell '!D266)</f>
        <v>3322590</v>
      </c>
      <c r="D42" s="293">
        <f>SUM('1b.mell '!E266)</f>
        <v>3322590</v>
      </c>
      <c r="E42" s="293">
        <f>SUM('1b.mell '!F266)</f>
        <v>3322590</v>
      </c>
      <c r="F42" s="252"/>
      <c r="G42" s="293"/>
      <c r="H42" s="293"/>
      <c r="I42" s="293"/>
      <c r="J42" s="293"/>
    </row>
    <row r="43" spans="1:10" s="153" customFormat="1" ht="12.75" customHeight="1">
      <c r="A43" s="252" t="s">
        <v>476</v>
      </c>
      <c r="B43" s="641"/>
      <c r="C43" s="641"/>
      <c r="D43" s="641"/>
      <c r="E43" s="641"/>
      <c r="F43" s="252" t="s">
        <v>485</v>
      </c>
      <c r="G43" s="642">
        <f>SUM('1c.mell '!C149)</f>
        <v>42784</v>
      </c>
      <c r="H43" s="642">
        <f>SUM('1c.mell '!D149)</f>
        <v>42784</v>
      </c>
      <c r="I43" s="642">
        <f>SUM('1c.mell '!E149)</f>
        <v>42784</v>
      </c>
      <c r="J43" s="642">
        <f>SUM('1c.mell '!F149)</f>
        <v>42784</v>
      </c>
    </row>
    <row r="44" spans="1:10" s="153" customFormat="1" ht="12.75" customHeight="1">
      <c r="A44" s="252" t="s">
        <v>494</v>
      </c>
      <c r="B44" s="160">
        <f>SUM('1b.mell '!C267)</f>
        <v>7074128</v>
      </c>
      <c r="C44" s="160">
        <f>SUM('1b.mell '!D267)</f>
        <v>7508055</v>
      </c>
      <c r="D44" s="160">
        <f>SUM('1b.mell '!E267)</f>
        <v>7562870</v>
      </c>
      <c r="E44" s="160">
        <f>SUM('1b.mell '!F267)</f>
        <v>7593012</v>
      </c>
      <c r="F44" s="840" t="s">
        <v>495</v>
      </c>
      <c r="G44" s="160">
        <f>SUM('1c.mell '!C148)</f>
        <v>7074128</v>
      </c>
      <c r="H44" s="160">
        <f>SUM('1c.mell '!D148)</f>
        <v>7508055</v>
      </c>
      <c r="I44" s="160">
        <f>SUM('1c.mell '!E148)</f>
        <v>7562870</v>
      </c>
      <c r="J44" s="160">
        <f>SUM('1c.mell '!F148)</f>
        <v>7593012</v>
      </c>
    </row>
    <row r="45" spans="1:10" s="153" customFormat="1" ht="12.75" customHeight="1">
      <c r="A45" s="252" t="s">
        <v>439</v>
      </c>
      <c r="B45" s="160"/>
      <c r="C45" s="160"/>
      <c r="D45" s="160"/>
      <c r="E45" s="160"/>
      <c r="F45" s="742" t="s">
        <v>493</v>
      </c>
      <c r="G45" s="160"/>
      <c r="H45" s="160"/>
      <c r="I45" s="160"/>
      <c r="J45" s="160"/>
    </row>
    <row r="46" spans="1:10" s="153" customFormat="1" ht="12.75" customHeight="1" thickBot="1">
      <c r="A46" s="283" t="s">
        <v>473</v>
      </c>
      <c r="B46" s="741">
        <f>SUM('1b.mell '!C268)</f>
        <v>0</v>
      </c>
      <c r="C46" s="741">
        <f>SUM('1b.mell '!D268)</f>
        <v>0</v>
      </c>
      <c r="D46" s="741">
        <f>SUM('1b.mell '!E268)</f>
        <v>0</v>
      </c>
      <c r="E46" s="741">
        <f>SUM('1b.mell '!F268)</f>
        <v>0</v>
      </c>
      <c r="F46" s="279"/>
      <c r="G46" s="286"/>
      <c r="H46" s="286"/>
      <c r="I46" s="286"/>
      <c r="J46" s="286"/>
    </row>
    <row r="47" spans="1:10" s="153" customFormat="1" ht="15.75" thickBot="1" thickTop="1">
      <c r="A47" s="172" t="s">
        <v>65</v>
      </c>
      <c r="B47" s="161">
        <f>SUM(B42:B46)</f>
        <v>7135734</v>
      </c>
      <c r="C47" s="161">
        <f>SUM(C42:C46)</f>
        <v>10830645</v>
      </c>
      <c r="D47" s="161">
        <f>SUM(D42:D46)</f>
        <v>10885460</v>
      </c>
      <c r="E47" s="161">
        <f>SUM(E42:E46)</f>
        <v>10915602</v>
      </c>
      <c r="F47" s="172" t="s">
        <v>66</v>
      </c>
      <c r="G47" s="217">
        <f>SUM(G43:G45)</f>
        <v>7116912</v>
      </c>
      <c r="H47" s="217">
        <f>SUM(H43:H45)</f>
        <v>7550839</v>
      </c>
      <c r="I47" s="217">
        <f>SUM(I43:I45)</f>
        <v>7605654</v>
      </c>
      <c r="J47" s="217">
        <f>SUM(J43:J45)</f>
        <v>7635796</v>
      </c>
    </row>
    <row r="48" spans="1:10" s="153" customFormat="1" ht="13.5" thickBot="1" thickTop="1">
      <c r="A48" s="1117" t="s">
        <v>457</v>
      </c>
      <c r="B48" s="1118">
        <f>SUM('1b.mell '!C270)</f>
        <v>2950669</v>
      </c>
      <c r="C48" s="1118">
        <f>SUM('1b.mell '!D270)</f>
        <v>4186396</v>
      </c>
      <c r="D48" s="1118">
        <f>SUM('1b.mell '!E270)</f>
        <v>4186396</v>
      </c>
      <c r="E48" s="1118">
        <f>SUM('1b.mell '!F270)</f>
        <v>4186396</v>
      </c>
      <c r="F48" s="1119" t="s">
        <v>478</v>
      </c>
      <c r="G48" s="1118">
        <f>SUM('1c.mell '!C151)</f>
        <v>48000</v>
      </c>
      <c r="H48" s="1118">
        <f>SUM('1c.mell '!D151)</f>
        <v>48000</v>
      </c>
      <c r="I48" s="1118">
        <f>SUM('1c.mell '!E151)</f>
        <v>48000</v>
      </c>
      <c r="J48" s="1118">
        <f>SUM('1c.mell '!F151)</f>
        <v>48000</v>
      </c>
    </row>
    <row r="49" spans="1:10" s="153" customFormat="1" ht="16.5" customHeight="1" thickBot="1">
      <c r="A49" s="285" t="s">
        <v>252</v>
      </c>
      <c r="B49" s="161">
        <f>SUM(B48:B48)</f>
        <v>2950669</v>
      </c>
      <c r="C49" s="161">
        <f>SUM(C48:C48)</f>
        <v>4186396</v>
      </c>
      <c r="D49" s="161">
        <f>SUM(D48:D48)</f>
        <v>4186396</v>
      </c>
      <c r="E49" s="161">
        <f>SUM(E48:E48)</f>
        <v>4186396</v>
      </c>
      <c r="F49" s="174" t="s">
        <v>47</v>
      </c>
      <c r="G49" s="271">
        <f>SUM(G48:G48)</f>
        <v>48000</v>
      </c>
      <c r="H49" s="287">
        <f>SUM(H48:H48)</f>
        <v>48000</v>
      </c>
      <c r="I49" s="287">
        <f>SUM(I48:I48)</f>
        <v>48000</v>
      </c>
      <c r="J49" s="287">
        <f>SUM(J48:J48)</f>
        <v>48000</v>
      </c>
    </row>
    <row r="50" spans="1:10" s="153" customFormat="1" ht="14.25" thickBot="1" thickTop="1">
      <c r="A50" s="273"/>
      <c r="B50" s="274"/>
      <c r="C50" s="274"/>
      <c r="D50" s="274"/>
      <c r="E50" s="274"/>
      <c r="F50" s="288"/>
      <c r="G50" s="284"/>
      <c r="H50" s="284"/>
      <c r="I50" s="284"/>
      <c r="J50" s="284"/>
    </row>
    <row r="51" spans="1:10" s="153" customFormat="1" ht="20.25" customHeight="1" thickBot="1" thickTop="1">
      <c r="A51" s="194" t="s">
        <v>477</v>
      </c>
      <c r="B51" s="833">
        <f>SUM(B28+B41+B48+B42+B45+B46)</f>
        <v>19726088</v>
      </c>
      <c r="C51" s="833">
        <f>SUM(C28+C41+C48+C42+C45+C46)</f>
        <v>24324333</v>
      </c>
      <c r="D51" s="833">
        <f>SUM(D28+D41+D48+D42+D45+D46)</f>
        <v>24399990</v>
      </c>
      <c r="E51" s="833">
        <f>SUM(E28+E41+E48+E42+E45+E46)</f>
        <v>24638405</v>
      </c>
      <c r="F51" s="194" t="s">
        <v>479</v>
      </c>
      <c r="G51" s="175">
        <f>SUM(G28+G41+G48+G43+G45)</f>
        <v>19726088</v>
      </c>
      <c r="H51" s="175">
        <f>SUM(H28+H41+H48+H43+H45)</f>
        <v>24324333</v>
      </c>
      <c r="I51" s="175">
        <f>SUM(I28+I41+I48+I43+I45)</f>
        <v>24399990</v>
      </c>
      <c r="J51" s="175">
        <f>SUM(J28+J41+J48+J43+J45)</f>
        <v>24638405</v>
      </c>
    </row>
    <row r="52" ht="15.75" thickTop="1">
      <c r="A52" s="152"/>
    </row>
    <row r="53" ht="15">
      <c r="A53" s="152"/>
    </row>
    <row r="54" ht="15">
      <c r="A54" s="152"/>
    </row>
  </sheetData>
  <sheetProtection/>
  <mergeCells count="12">
    <mergeCell ref="J4:J5"/>
    <mergeCell ref="I4:I5"/>
    <mergeCell ref="H4:H5"/>
    <mergeCell ref="A1:F1"/>
    <mergeCell ref="A4:A5"/>
    <mergeCell ref="F4:F5"/>
    <mergeCell ref="A2:F2"/>
    <mergeCell ref="B4:B5"/>
    <mergeCell ref="G4:G5"/>
    <mergeCell ref="E4:E5"/>
    <mergeCell ref="C4:C5"/>
    <mergeCell ref="D4:D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1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showZeros="0" zoomScalePageLayoutView="0" workbookViewId="0" topLeftCell="A16">
      <selection activeCell="F54" sqref="F54"/>
    </sheetView>
  </sheetViews>
  <sheetFormatPr defaultColWidth="9.00390625" defaultRowHeight="12.75"/>
  <cols>
    <col min="1" max="1" width="6.125" style="41" customWidth="1"/>
    <col min="2" max="2" width="52.00390625" style="41" customWidth="1"/>
    <col min="3" max="6" width="13.125" style="20" customWidth="1"/>
    <col min="7" max="7" width="9.875" style="222" customWidth="1"/>
    <col min="8" max="8" width="40.375" style="41" customWidth="1"/>
    <col min="9" max="16384" width="9.125" style="41" customWidth="1"/>
  </cols>
  <sheetData>
    <row r="1" spans="1:8" s="39" customFormat="1" ht="12.75">
      <c r="A1" s="1350" t="s">
        <v>155</v>
      </c>
      <c r="B1" s="1298"/>
      <c r="C1" s="1298"/>
      <c r="D1" s="1298"/>
      <c r="E1" s="1298"/>
      <c r="F1" s="1298"/>
      <c r="G1" s="1298"/>
      <c r="H1" s="1298"/>
    </row>
    <row r="2" spans="1:8" s="39" customFormat="1" ht="12.75">
      <c r="A2" s="1344" t="s">
        <v>1074</v>
      </c>
      <c r="B2" s="1345"/>
      <c r="C2" s="1345"/>
      <c r="D2" s="1345"/>
      <c r="E2" s="1345"/>
      <c r="F2" s="1345"/>
      <c r="G2" s="1345"/>
      <c r="H2" s="1345"/>
    </row>
    <row r="3" spans="1:7" s="39" customFormat="1" ht="9.75" customHeight="1">
      <c r="A3" s="32"/>
      <c r="B3" s="32"/>
      <c r="C3" s="64"/>
      <c r="D3" s="64"/>
      <c r="E3" s="64"/>
      <c r="F3" s="64"/>
      <c r="G3" s="221"/>
    </row>
    <row r="4" spans="1:8" s="39" customFormat="1" ht="12">
      <c r="A4" s="548"/>
      <c r="B4" s="548"/>
      <c r="C4" s="549"/>
      <c r="D4" s="549"/>
      <c r="E4" s="549"/>
      <c r="F4" s="549"/>
      <c r="G4" s="550"/>
      <c r="H4" s="417" t="s">
        <v>189</v>
      </c>
    </row>
    <row r="5" spans="1:8" ht="12" customHeight="1">
      <c r="A5" s="499"/>
      <c r="B5" s="511"/>
      <c r="C5" s="1321" t="s">
        <v>1131</v>
      </c>
      <c r="D5" s="1321" t="s">
        <v>1173</v>
      </c>
      <c r="E5" s="1321" t="s">
        <v>1191</v>
      </c>
      <c r="F5" s="1321" t="s">
        <v>1194</v>
      </c>
      <c r="G5" s="1351" t="s">
        <v>1201</v>
      </c>
      <c r="H5" s="419" t="s">
        <v>150</v>
      </c>
    </row>
    <row r="6" spans="1:8" ht="12" customHeight="1">
      <c r="A6" s="75" t="s">
        <v>288</v>
      </c>
      <c r="B6" s="513" t="s">
        <v>149</v>
      </c>
      <c r="C6" s="1334"/>
      <c r="D6" s="1334"/>
      <c r="E6" s="1334"/>
      <c r="F6" s="1334"/>
      <c r="G6" s="1352"/>
      <c r="H6" s="75" t="s">
        <v>151</v>
      </c>
    </row>
    <row r="7" spans="1:8" s="39" customFormat="1" ht="12.75" customHeight="1" thickBot="1">
      <c r="A7" s="75"/>
      <c r="B7" s="383"/>
      <c r="C7" s="1335"/>
      <c r="D7" s="1335"/>
      <c r="E7" s="1335"/>
      <c r="F7" s="1335"/>
      <c r="G7" s="1353"/>
      <c r="H7" s="383"/>
    </row>
    <row r="8" spans="1:8" s="39" customFormat="1" ht="12">
      <c r="A8" s="384" t="s">
        <v>171</v>
      </c>
      <c r="B8" s="384" t="s">
        <v>172</v>
      </c>
      <c r="C8" s="419" t="s">
        <v>173</v>
      </c>
      <c r="D8" s="419" t="s">
        <v>174</v>
      </c>
      <c r="E8" s="419" t="s">
        <v>175</v>
      </c>
      <c r="F8" s="419" t="s">
        <v>46</v>
      </c>
      <c r="G8" s="419" t="s">
        <v>379</v>
      </c>
      <c r="H8" s="419" t="s">
        <v>617</v>
      </c>
    </row>
    <row r="9" spans="1:8" s="39" customFormat="1" ht="12.75">
      <c r="A9" s="467"/>
      <c r="B9" s="551" t="s">
        <v>280</v>
      </c>
      <c r="C9" s="424"/>
      <c r="D9" s="424"/>
      <c r="E9" s="424"/>
      <c r="F9" s="424"/>
      <c r="G9" s="504"/>
      <c r="H9" s="463"/>
    </row>
    <row r="10" spans="1:8" ht="12">
      <c r="A10" s="75"/>
      <c r="B10" s="520" t="s">
        <v>266</v>
      </c>
      <c r="C10" s="552"/>
      <c r="D10" s="552"/>
      <c r="E10" s="552"/>
      <c r="F10" s="552"/>
      <c r="G10" s="553"/>
      <c r="H10" s="375"/>
    </row>
    <row r="11" spans="1:8" ht="12">
      <c r="A11" s="445">
        <v>5012</v>
      </c>
      <c r="B11" s="727" t="s">
        <v>1227</v>
      </c>
      <c r="C11" s="1094">
        <v>2000</v>
      </c>
      <c r="D11" s="1094">
        <v>4000</v>
      </c>
      <c r="E11" s="1094">
        <v>4000</v>
      </c>
      <c r="F11" s="1094">
        <v>4000</v>
      </c>
      <c r="G11" s="556">
        <f>SUM(F11/E11)</f>
        <v>1</v>
      </c>
      <c r="H11" s="525"/>
    </row>
    <row r="12" spans="1:8" ht="12">
      <c r="A12" s="467">
        <v>5010</v>
      </c>
      <c r="B12" s="726" t="s">
        <v>183</v>
      </c>
      <c r="C12" s="304">
        <f>SUM(C11:C11)</f>
        <v>2000</v>
      </c>
      <c r="D12" s="1206">
        <f>SUM(D11:D11)</f>
        <v>4000</v>
      </c>
      <c r="E12" s="1206">
        <f>SUM(E11:E11)</f>
        <v>4000</v>
      </c>
      <c r="F12" s="1206">
        <f>SUM(F11:F11)</f>
        <v>4000</v>
      </c>
      <c r="G12" s="1267">
        <f aca="true" t="shared" si="0" ref="G12:G61">SUM(F12/E12)</f>
        <v>1</v>
      </c>
      <c r="H12" s="74"/>
    </row>
    <row r="13" spans="1:8" s="39" customFormat="1" ht="12">
      <c r="A13" s="75"/>
      <c r="B13" s="538" t="s">
        <v>273</v>
      </c>
      <c r="C13" s="744"/>
      <c r="D13" s="744"/>
      <c r="E13" s="744"/>
      <c r="F13" s="744"/>
      <c r="G13" s="556"/>
      <c r="H13" s="532"/>
    </row>
    <row r="14" spans="1:8" ht="12">
      <c r="A14" s="445">
        <v>5021</v>
      </c>
      <c r="B14" s="554" t="s">
        <v>12</v>
      </c>
      <c r="C14" s="1094">
        <v>20000</v>
      </c>
      <c r="D14" s="73">
        <v>23560</v>
      </c>
      <c r="E14" s="73">
        <v>23560</v>
      </c>
      <c r="F14" s="73">
        <v>23560</v>
      </c>
      <c r="G14" s="556">
        <f t="shared" si="0"/>
        <v>1</v>
      </c>
      <c r="H14" s="375"/>
    </row>
    <row r="15" spans="1:8" ht="12">
      <c r="A15" s="445">
        <v>5023</v>
      </c>
      <c r="B15" s="554" t="s">
        <v>420</v>
      </c>
      <c r="C15" s="73"/>
      <c r="D15" s="73">
        <f>SUM(D16:D19)</f>
        <v>22460</v>
      </c>
      <c r="E15" s="73">
        <f>SUM(E16:E19)</f>
        <v>22460</v>
      </c>
      <c r="F15" s="73">
        <f>SUM(F16:F19)</f>
        <v>22460</v>
      </c>
      <c r="G15" s="556">
        <f t="shared" si="0"/>
        <v>1</v>
      </c>
      <c r="H15" s="375"/>
    </row>
    <row r="16" spans="1:8" ht="12">
      <c r="A16" s="445"/>
      <c r="B16" s="1148" t="s">
        <v>310</v>
      </c>
      <c r="C16" s="73"/>
      <c r="D16" s="1149">
        <v>308</v>
      </c>
      <c r="E16" s="1149">
        <v>308</v>
      </c>
      <c r="F16" s="1149">
        <v>308</v>
      </c>
      <c r="G16" s="556">
        <f t="shared" si="0"/>
        <v>1</v>
      </c>
      <c r="H16" s="375"/>
    </row>
    <row r="17" spans="1:8" ht="12">
      <c r="A17" s="445"/>
      <c r="B17" s="1148" t="s">
        <v>409</v>
      </c>
      <c r="C17" s="73"/>
      <c r="D17" s="1149">
        <v>179</v>
      </c>
      <c r="E17" s="1149">
        <v>179</v>
      </c>
      <c r="F17" s="1149">
        <v>179</v>
      </c>
      <c r="G17" s="556">
        <f t="shared" si="0"/>
        <v>1</v>
      </c>
      <c r="H17" s="375"/>
    </row>
    <row r="18" spans="1:8" ht="12">
      <c r="A18" s="445"/>
      <c r="B18" s="1148" t="s">
        <v>311</v>
      </c>
      <c r="C18" s="73"/>
      <c r="D18" s="1149">
        <v>1524</v>
      </c>
      <c r="E18" s="1149">
        <v>1524</v>
      </c>
      <c r="F18" s="1149">
        <v>1524</v>
      </c>
      <c r="G18" s="556">
        <f t="shared" si="0"/>
        <v>1</v>
      </c>
      <c r="H18" s="375"/>
    </row>
    <row r="19" spans="1:8" ht="12">
      <c r="A19" s="445"/>
      <c r="B19" s="1148" t="s">
        <v>255</v>
      </c>
      <c r="C19" s="73"/>
      <c r="D19" s="1149">
        <v>20449</v>
      </c>
      <c r="E19" s="1149">
        <v>20449</v>
      </c>
      <c r="F19" s="1149">
        <v>20449</v>
      </c>
      <c r="G19" s="556">
        <f t="shared" si="0"/>
        <v>1</v>
      </c>
      <c r="H19" s="375"/>
    </row>
    <row r="20" spans="1:8" ht="12">
      <c r="A20" s="445">
        <v>5024</v>
      </c>
      <c r="B20" s="554" t="s">
        <v>428</v>
      </c>
      <c r="C20" s="73">
        <v>712595</v>
      </c>
      <c r="D20" s="73">
        <v>712595</v>
      </c>
      <c r="E20" s="73">
        <v>712595</v>
      </c>
      <c r="F20" s="73">
        <f>SUM(F21:F22)</f>
        <v>712595</v>
      </c>
      <c r="G20" s="556">
        <f t="shared" si="0"/>
        <v>1</v>
      </c>
      <c r="H20" s="375"/>
    </row>
    <row r="21" spans="1:8" ht="12">
      <c r="A21" s="445"/>
      <c r="B21" s="1148" t="s">
        <v>311</v>
      </c>
      <c r="C21" s="73"/>
      <c r="D21" s="73"/>
      <c r="E21" s="1149">
        <v>16405</v>
      </c>
      <c r="F21" s="1149">
        <v>16973</v>
      </c>
      <c r="G21" s="556">
        <f t="shared" si="0"/>
        <v>1.03462359036879</v>
      </c>
      <c r="H21" s="375"/>
    </row>
    <row r="22" spans="1:8" ht="12">
      <c r="A22" s="445"/>
      <c r="B22" s="1148" t="s">
        <v>255</v>
      </c>
      <c r="C22" s="73"/>
      <c r="D22" s="73"/>
      <c r="E22" s="1149">
        <v>696190</v>
      </c>
      <c r="F22" s="1149">
        <v>695622</v>
      </c>
      <c r="G22" s="556">
        <f t="shared" si="0"/>
        <v>0.9991841307688993</v>
      </c>
      <c r="H22" s="375"/>
    </row>
    <row r="23" spans="1:8" ht="12">
      <c r="A23" s="445">
        <v>5027</v>
      </c>
      <c r="B23" s="643" t="s">
        <v>536</v>
      </c>
      <c r="C23" s="73">
        <v>17000</v>
      </c>
      <c r="D23" s="73">
        <v>19000</v>
      </c>
      <c r="E23" s="73">
        <v>19000</v>
      </c>
      <c r="F23" s="73">
        <v>19000</v>
      </c>
      <c r="G23" s="556">
        <f t="shared" si="0"/>
        <v>1</v>
      </c>
      <c r="H23" s="375"/>
    </row>
    <row r="24" spans="1:8" s="39" customFormat="1" ht="12">
      <c r="A24" s="467">
        <v>5020</v>
      </c>
      <c r="B24" s="634" t="s">
        <v>183</v>
      </c>
      <c r="C24" s="304">
        <f>SUM(C14+C15+C20+C23)</f>
        <v>749595</v>
      </c>
      <c r="D24" s="1206">
        <f>SUM(D14+D15+D20+D23)</f>
        <v>777615</v>
      </c>
      <c r="E24" s="1206">
        <f>SUM(E14+E15+E20+E23)</f>
        <v>777615</v>
      </c>
      <c r="F24" s="1206">
        <f>SUM(F14+F15+F20+F23)</f>
        <v>777615</v>
      </c>
      <c r="G24" s="1267">
        <f t="shared" si="0"/>
        <v>1</v>
      </c>
      <c r="H24" s="529"/>
    </row>
    <row r="25" spans="1:8" s="39" customFormat="1" ht="12" customHeight="1">
      <c r="A25" s="75"/>
      <c r="B25" s="557" t="s">
        <v>60</v>
      </c>
      <c r="C25" s="744"/>
      <c r="D25" s="744"/>
      <c r="E25" s="744"/>
      <c r="F25" s="744"/>
      <c r="G25" s="556"/>
      <c r="H25" s="532"/>
    </row>
    <row r="26" spans="1:8" s="39" customFormat="1" ht="12" customHeight="1">
      <c r="A26" s="522">
        <v>5030</v>
      </c>
      <c r="B26" s="730" t="s">
        <v>437</v>
      </c>
      <c r="C26" s="744"/>
      <c r="D26" s="744">
        <v>14971</v>
      </c>
      <c r="E26" s="744">
        <v>14971</v>
      </c>
      <c r="F26" s="744">
        <v>14971</v>
      </c>
      <c r="G26" s="556">
        <f t="shared" si="0"/>
        <v>1</v>
      </c>
      <c r="H26" s="524"/>
    </row>
    <row r="27" spans="1:8" s="39" customFormat="1" ht="12" customHeight="1">
      <c r="A27" s="522">
        <v>5031</v>
      </c>
      <c r="B27" s="817" t="s">
        <v>1137</v>
      </c>
      <c r="C27" s="744"/>
      <c r="D27" s="744">
        <v>5956</v>
      </c>
      <c r="E27" s="744">
        <v>5956</v>
      </c>
      <c r="F27" s="744">
        <v>5956</v>
      </c>
      <c r="G27" s="556">
        <f t="shared" si="0"/>
        <v>1</v>
      </c>
      <c r="H27" s="524"/>
    </row>
    <row r="28" spans="1:8" s="39" customFormat="1" ht="12" customHeight="1">
      <c r="A28" s="522">
        <v>5032</v>
      </c>
      <c r="B28" s="817" t="s">
        <v>1180</v>
      </c>
      <c r="C28" s="744"/>
      <c r="D28" s="744"/>
      <c r="E28" s="744">
        <v>25000</v>
      </c>
      <c r="F28" s="744">
        <v>25000</v>
      </c>
      <c r="G28" s="556">
        <f t="shared" si="0"/>
        <v>1</v>
      </c>
      <c r="H28" s="524"/>
    </row>
    <row r="29" spans="1:8" ht="12">
      <c r="A29" s="445">
        <v>5033</v>
      </c>
      <c r="B29" s="727" t="s">
        <v>29</v>
      </c>
      <c r="C29" s="73">
        <v>30000</v>
      </c>
      <c r="D29" s="73">
        <v>45000</v>
      </c>
      <c r="E29" s="73">
        <v>45000</v>
      </c>
      <c r="F29" s="73">
        <v>45000</v>
      </c>
      <c r="G29" s="556">
        <f t="shared" si="0"/>
        <v>1</v>
      </c>
      <c r="H29" s="558"/>
    </row>
    <row r="30" spans="1:8" ht="12">
      <c r="A30" s="445">
        <v>5034</v>
      </c>
      <c r="B30" s="727" t="s">
        <v>248</v>
      </c>
      <c r="C30" s="73"/>
      <c r="D30" s="73">
        <v>5454</v>
      </c>
      <c r="E30" s="73">
        <v>5454</v>
      </c>
      <c r="F30" s="73">
        <v>5454</v>
      </c>
      <c r="G30" s="556">
        <f t="shared" si="0"/>
        <v>1</v>
      </c>
      <c r="H30" s="558"/>
    </row>
    <row r="31" spans="1:8" ht="12">
      <c r="A31" s="445">
        <v>5035</v>
      </c>
      <c r="B31" s="727" t="s">
        <v>532</v>
      </c>
      <c r="C31" s="73">
        <v>547516</v>
      </c>
      <c r="D31" s="73">
        <v>547516</v>
      </c>
      <c r="E31" s="73">
        <v>547516</v>
      </c>
      <c r="F31" s="73">
        <v>547516</v>
      </c>
      <c r="G31" s="556">
        <f t="shared" si="0"/>
        <v>1</v>
      </c>
      <c r="H31" s="558"/>
    </row>
    <row r="32" spans="1:8" ht="12">
      <c r="A32" s="445">
        <v>5037</v>
      </c>
      <c r="B32" s="727" t="s">
        <v>516</v>
      </c>
      <c r="C32" s="73"/>
      <c r="D32" s="73">
        <v>239875</v>
      </c>
      <c r="E32" s="73">
        <v>239875</v>
      </c>
      <c r="F32" s="73">
        <v>239875</v>
      </c>
      <c r="G32" s="556">
        <f t="shared" si="0"/>
        <v>1</v>
      </c>
      <c r="H32" s="558"/>
    </row>
    <row r="33" spans="1:8" ht="12">
      <c r="A33" s="445">
        <v>5038</v>
      </c>
      <c r="B33" s="851" t="s">
        <v>535</v>
      </c>
      <c r="C33" s="73">
        <v>33560</v>
      </c>
      <c r="D33" s="73">
        <v>33560</v>
      </c>
      <c r="E33" s="73">
        <v>33560</v>
      </c>
      <c r="F33" s="73">
        <v>33560</v>
      </c>
      <c r="G33" s="556">
        <f t="shared" si="0"/>
        <v>1</v>
      </c>
      <c r="H33" s="558"/>
    </row>
    <row r="34" spans="1:8" ht="12">
      <c r="A34" s="445">
        <v>5039</v>
      </c>
      <c r="B34" s="554" t="s">
        <v>513</v>
      </c>
      <c r="C34" s="73"/>
      <c r="D34" s="73">
        <v>98237</v>
      </c>
      <c r="E34" s="73">
        <v>98237</v>
      </c>
      <c r="F34" s="73">
        <v>98237</v>
      </c>
      <c r="G34" s="556">
        <f t="shared" si="0"/>
        <v>1</v>
      </c>
      <c r="H34" s="558"/>
    </row>
    <row r="35" spans="1:8" ht="12">
      <c r="A35" s="445">
        <v>5040</v>
      </c>
      <c r="B35" s="554" t="s">
        <v>1138</v>
      </c>
      <c r="C35" s="73"/>
      <c r="D35" s="73">
        <v>5980</v>
      </c>
      <c r="E35" s="73">
        <v>5980</v>
      </c>
      <c r="F35" s="73">
        <v>5980</v>
      </c>
      <c r="G35" s="556">
        <f t="shared" si="0"/>
        <v>1</v>
      </c>
      <c r="H35" s="558"/>
    </row>
    <row r="36" spans="1:8" ht="12">
      <c r="A36" s="445">
        <v>5045</v>
      </c>
      <c r="B36" s="554" t="s">
        <v>1139</v>
      </c>
      <c r="C36" s="73"/>
      <c r="D36" s="73">
        <v>5952</v>
      </c>
      <c r="E36" s="73">
        <v>5952</v>
      </c>
      <c r="F36" s="73">
        <f>SUM(F37:F40)</f>
        <v>5952</v>
      </c>
      <c r="G36" s="556">
        <f t="shared" si="0"/>
        <v>1</v>
      </c>
      <c r="H36" s="558"/>
    </row>
    <row r="37" spans="1:8" ht="12">
      <c r="A37" s="445"/>
      <c r="B37" s="1148" t="s">
        <v>310</v>
      </c>
      <c r="C37" s="73"/>
      <c r="D37" s="73"/>
      <c r="E37" s="73"/>
      <c r="F37" s="1149">
        <v>1046</v>
      </c>
      <c r="G37" s="556"/>
      <c r="H37" s="558"/>
    </row>
    <row r="38" spans="1:8" ht="12">
      <c r="A38" s="445"/>
      <c r="B38" s="1148" t="s">
        <v>409</v>
      </c>
      <c r="C38" s="73"/>
      <c r="D38" s="73"/>
      <c r="E38" s="73"/>
      <c r="F38" s="1149">
        <v>204</v>
      </c>
      <c r="G38" s="556"/>
      <c r="H38" s="558"/>
    </row>
    <row r="39" spans="1:8" ht="12">
      <c r="A39" s="445"/>
      <c r="B39" s="1148" t="s">
        <v>311</v>
      </c>
      <c r="C39" s="73"/>
      <c r="D39" s="73"/>
      <c r="E39" s="73"/>
      <c r="F39" s="1149">
        <v>1313</v>
      </c>
      <c r="G39" s="556"/>
      <c r="H39" s="558"/>
    </row>
    <row r="40" spans="1:8" ht="12">
      <c r="A40" s="445"/>
      <c r="B40" s="1148" t="s">
        <v>255</v>
      </c>
      <c r="C40" s="73"/>
      <c r="D40" s="73"/>
      <c r="E40" s="73"/>
      <c r="F40" s="1149">
        <v>3389</v>
      </c>
      <c r="G40" s="556"/>
      <c r="H40" s="558"/>
    </row>
    <row r="41" spans="1:8" ht="12">
      <c r="A41" s="445">
        <v>5048</v>
      </c>
      <c r="B41" s="554" t="s">
        <v>1140</v>
      </c>
      <c r="C41" s="73"/>
      <c r="D41" s="73">
        <v>14997</v>
      </c>
      <c r="E41" s="73">
        <v>14997</v>
      </c>
      <c r="F41" s="73">
        <v>14997</v>
      </c>
      <c r="G41" s="556">
        <f t="shared" si="0"/>
        <v>1</v>
      </c>
      <c r="H41" s="558"/>
    </row>
    <row r="42" spans="1:8" ht="12">
      <c r="A42" s="445">
        <v>5049</v>
      </c>
      <c r="B42" s="554" t="s">
        <v>531</v>
      </c>
      <c r="C42" s="1094">
        <v>41902</v>
      </c>
      <c r="D42" s="73">
        <v>41902</v>
      </c>
      <c r="E42" s="73">
        <v>41902</v>
      </c>
      <c r="F42" s="73">
        <v>41902</v>
      </c>
      <c r="G42" s="556">
        <f t="shared" si="0"/>
        <v>1</v>
      </c>
      <c r="H42" s="558"/>
    </row>
    <row r="43" spans="1:8" ht="12" customHeight="1">
      <c r="A43" s="467">
        <v>5050</v>
      </c>
      <c r="B43" s="555" t="s">
        <v>183</v>
      </c>
      <c r="C43" s="304">
        <f>SUM(C26+C29+C30+C32+C34+C42+C31+C33)</f>
        <v>652978</v>
      </c>
      <c r="D43" s="304">
        <f>SUM(D26+D29+D30+D32+D34+D42+D31+D33+D35+D36+D41+D27)</f>
        <v>1059400</v>
      </c>
      <c r="E43" s="304">
        <f>SUM(E26+E29+E30+E32+E34+E42+E31+E33+E35+E36+E41+E27+E28)</f>
        <v>1084400</v>
      </c>
      <c r="F43" s="304">
        <f>SUM(F26+F29+F30+F32+F34+F42+F31+F33+F35+F36+F41+F27+F28)</f>
        <v>1084400</v>
      </c>
      <c r="G43" s="1267">
        <f t="shared" si="0"/>
        <v>1</v>
      </c>
      <c r="H43" s="529"/>
    </row>
    <row r="44" spans="1:8" ht="12" customHeight="1">
      <c r="A44" s="499"/>
      <c r="B44" s="644" t="s">
        <v>435</v>
      </c>
      <c r="C44" s="559"/>
      <c r="D44" s="559"/>
      <c r="E44" s="559"/>
      <c r="F44" s="559"/>
      <c r="G44" s="556"/>
      <c r="H44" s="645"/>
    </row>
    <row r="45" spans="1:8" ht="12" customHeight="1">
      <c r="A45" s="522">
        <v>5062</v>
      </c>
      <c r="B45" s="730" t="s">
        <v>424</v>
      </c>
      <c r="C45" s="296">
        <v>7680</v>
      </c>
      <c r="D45" s="296">
        <v>7680</v>
      </c>
      <c r="E45" s="296">
        <v>7680</v>
      </c>
      <c r="F45" s="296">
        <v>9233</v>
      </c>
      <c r="G45" s="556">
        <f t="shared" si="0"/>
        <v>1.2022135416666666</v>
      </c>
      <c r="H45" s="731"/>
    </row>
    <row r="46" spans="1:8" ht="12" customHeight="1">
      <c r="A46" s="522">
        <v>5063</v>
      </c>
      <c r="B46" s="730" t="s">
        <v>1145</v>
      </c>
      <c r="C46" s="296"/>
      <c r="D46" s="296">
        <v>39000</v>
      </c>
      <c r="E46" s="296"/>
      <c r="F46" s="296"/>
      <c r="G46" s="556"/>
      <c r="H46" s="731"/>
    </row>
    <row r="47" spans="1:8" ht="12" customHeight="1">
      <c r="A47" s="522">
        <v>5064</v>
      </c>
      <c r="B47" s="1212" t="s">
        <v>1169</v>
      </c>
      <c r="C47" s="296"/>
      <c r="D47" s="296">
        <v>22000</v>
      </c>
      <c r="E47" s="296">
        <v>22000</v>
      </c>
      <c r="F47" s="296">
        <v>22000</v>
      </c>
      <c r="G47" s="556">
        <f t="shared" si="0"/>
        <v>1</v>
      </c>
      <c r="H47" s="731"/>
    </row>
    <row r="48" spans="1:8" ht="12" customHeight="1">
      <c r="A48" s="467">
        <v>5060</v>
      </c>
      <c r="B48" s="555" t="s">
        <v>183</v>
      </c>
      <c r="C48" s="304">
        <f>SUM(C45:C45)</f>
        <v>7680</v>
      </c>
      <c r="D48" s="304">
        <f>SUM(D45:D47)</f>
        <v>68680</v>
      </c>
      <c r="E48" s="304">
        <f>SUM(E45:E47)</f>
        <v>29680</v>
      </c>
      <c r="F48" s="304">
        <f>SUM(F45:F47)</f>
        <v>31233</v>
      </c>
      <c r="G48" s="1267">
        <f t="shared" si="0"/>
        <v>1.0523247978436658</v>
      </c>
      <c r="H48" s="529"/>
    </row>
    <row r="49" spans="1:8" ht="15.75" customHeight="1">
      <c r="A49" s="366"/>
      <c r="B49" s="646" t="s">
        <v>280</v>
      </c>
      <c r="C49" s="306">
        <f>SUM(C43+C24+C12+C48)</f>
        <v>1412253</v>
      </c>
      <c r="D49" s="306">
        <f>SUM(D43+D24+D12+D48)</f>
        <v>1909695</v>
      </c>
      <c r="E49" s="306">
        <f>SUM(E43+E24+E12+E48)</f>
        <v>1895695</v>
      </c>
      <c r="F49" s="306">
        <f>SUM(F43+F24+F12+F48)</f>
        <v>1897248</v>
      </c>
      <c r="G49" s="1267">
        <f t="shared" si="0"/>
        <v>1.0008192246115541</v>
      </c>
      <c r="H49" s="541"/>
    </row>
    <row r="50" spans="1:8" ht="12">
      <c r="A50" s="75"/>
      <c r="B50" s="543" t="s">
        <v>74</v>
      </c>
      <c r="C50" s="559"/>
      <c r="D50" s="559"/>
      <c r="E50" s="559"/>
      <c r="F50" s="559"/>
      <c r="G50" s="556"/>
      <c r="H50" s="375"/>
    </row>
    <row r="51" spans="1:8" ht="12">
      <c r="A51" s="75"/>
      <c r="B51" s="375" t="s">
        <v>117</v>
      </c>
      <c r="C51" s="296"/>
      <c r="D51" s="296">
        <f>SUM(D16)</f>
        <v>308</v>
      </c>
      <c r="E51" s="296">
        <f>SUM(E16)</f>
        <v>308</v>
      </c>
      <c r="F51" s="296">
        <f>SUM(F16+F37)</f>
        <v>1354</v>
      </c>
      <c r="G51" s="556">
        <f t="shared" si="0"/>
        <v>4.396103896103896</v>
      </c>
      <c r="H51" s="375"/>
    </row>
    <row r="52" spans="1:8" ht="12">
      <c r="A52" s="75"/>
      <c r="B52" s="544" t="s">
        <v>112</v>
      </c>
      <c r="C52" s="296"/>
      <c r="D52" s="296">
        <f>SUM(D17)</f>
        <v>179</v>
      </c>
      <c r="E52" s="296">
        <f>SUM(E17)</f>
        <v>179</v>
      </c>
      <c r="F52" s="296">
        <f>SUM(F17+F38)</f>
        <v>383</v>
      </c>
      <c r="G52" s="556">
        <f t="shared" si="0"/>
        <v>2.1396648044692737</v>
      </c>
      <c r="H52" s="375"/>
    </row>
    <row r="53" spans="1:8" ht="12" customHeight="1">
      <c r="A53" s="371"/>
      <c r="B53" s="544" t="s">
        <v>113</v>
      </c>
      <c r="C53" s="296"/>
      <c r="D53" s="296">
        <f>SUM(D18)</f>
        <v>1524</v>
      </c>
      <c r="E53" s="296">
        <f>SUM(E18+E21)</f>
        <v>17929</v>
      </c>
      <c r="F53" s="296">
        <f>SUM(F18+F21+F39)</f>
        <v>19810</v>
      </c>
      <c r="G53" s="556">
        <f t="shared" si="0"/>
        <v>1.1049138267611134</v>
      </c>
      <c r="H53" s="375"/>
    </row>
    <row r="54" spans="1:8" ht="12" customHeight="1">
      <c r="A54" s="371"/>
      <c r="B54" s="544" t="s">
        <v>301</v>
      </c>
      <c r="C54" s="376"/>
      <c r="D54" s="376"/>
      <c r="E54" s="376"/>
      <c r="F54" s="376"/>
      <c r="G54" s="556"/>
      <c r="H54" s="375"/>
    </row>
    <row r="55" spans="1:8" ht="12" customHeight="1">
      <c r="A55" s="371"/>
      <c r="B55" s="545" t="s">
        <v>64</v>
      </c>
      <c r="C55" s="560">
        <f>SUM(C51:C54)</f>
        <v>0</v>
      </c>
      <c r="D55" s="560">
        <f>SUM(D51:D54)</f>
        <v>2011</v>
      </c>
      <c r="E55" s="560">
        <f>SUM(E51:E54)</f>
        <v>18416</v>
      </c>
      <c r="F55" s="560">
        <f>SUM(F51:F54)</f>
        <v>21547</v>
      </c>
      <c r="G55" s="1268">
        <f t="shared" si="0"/>
        <v>1.1700152041702867</v>
      </c>
      <c r="H55" s="375"/>
    </row>
    <row r="56" spans="1:8" ht="12" customHeight="1">
      <c r="A56" s="371"/>
      <c r="B56" s="546" t="s">
        <v>75</v>
      </c>
      <c r="C56" s="376"/>
      <c r="D56" s="376"/>
      <c r="E56" s="376"/>
      <c r="F56" s="376"/>
      <c r="G56" s="556"/>
      <c r="H56" s="375"/>
    </row>
    <row r="57" spans="1:8" ht="12" customHeight="1">
      <c r="A57" s="371"/>
      <c r="B57" s="544" t="s">
        <v>258</v>
      </c>
      <c r="C57" s="376"/>
      <c r="D57" s="376"/>
      <c r="E57" s="376"/>
      <c r="F57" s="376"/>
      <c r="G57" s="556"/>
      <c r="H57" s="375"/>
    </row>
    <row r="58" spans="1:8" ht="12" customHeight="1">
      <c r="A58" s="371"/>
      <c r="B58" s="544" t="s">
        <v>429</v>
      </c>
      <c r="C58" s="376">
        <f>SUM(C43+C24+C12+C48)-C53-C51-C52-C59-C57</f>
        <v>1412253</v>
      </c>
      <c r="D58" s="376">
        <f>SUM(D43+D24+D12+D48)-D53-D51-D52-D59-D57</f>
        <v>1907684</v>
      </c>
      <c r="E58" s="376">
        <f>SUM(E43+E24+E12+E48)-E53-E51-E52-E59-E57</f>
        <v>1877279</v>
      </c>
      <c r="F58" s="376">
        <f>SUM(F43+F24+F12+F48)-F53-F51-F52-F59-F57</f>
        <v>1875701</v>
      </c>
      <c r="G58" s="556">
        <f t="shared" si="0"/>
        <v>0.9991594216949106</v>
      </c>
      <c r="H58" s="375"/>
    </row>
    <row r="59" spans="1:8" ht="12" customHeight="1">
      <c r="A59" s="371"/>
      <c r="B59" s="544" t="s">
        <v>335</v>
      </c>
      <c r="C59" s="376"/>
      <c r="D59" s="376"/>
      <c r="E59" s="376"/>
      <c r="F59" s="376"/>
      <c r="G59" s="556"/>
      <c r="H59" s="375"/>
    </row>
    <row r="60" spans="1:8" ht="12" customHeight="1">
      <c r="A60" s="536"/>
      <c r="B60" s="305" t="s">
        <v>70</v>
      </c>
      <c r="C60" s="392">
        <f>SUM(C57:C59)</f>
        <v>1412253</v>
      </c>
      <c r="D60" s="392">
        <f>SUM(D57:D59)</f>
        <v>1907684</v>
      </c>
      <c r="E60" s="392">
        <f>SUM(E57:E59)</f>
        <v>1877279</v>
      </c>
      <c r="F60" s="392">
        <f>SUM(F57:F59)</f>
        <v>1875701</v>
      </c>
      <c r="G60" s="1268">
        <f t="shared" si="0"/>
        <v>0.9991594216949106</v>
      </c>
      <c r="H60" s="372"/>
    </row>
    <row r="61" spans="1:8" ht="12" customHeight="1">
      <c r="A61" s="561"/>
      <c r="B61" s="529" t="s">
        <v>116</v>
      </c>
      <c r="C61" s="562">
        <f>SUM(C43+C24+C12+C48)</f>
        <v>1412253</v>
      </c>
      <c r="D61" s="562">
        <f>SUM(D43+D24+D12+D48)</f>
        <v>1909695</v>
      </c>
      <c r="E61" s="562">
        <f>SUM(E43+E24+E12+E48)</f>
        <v>1895695</v>
      </c>
      <c r="F61" s="562">
        <f>SUM(F43+F24+F12+F48)</f>
        <v>1897248</v>
      </c>
      <c r="G61" s="1267">
        <f t="shared" si="0"/>
        <v>1.0008192246115541</v>
      </c>
      <c r="H61" s="74"/>
    </row>
    <row r="63" ht="12">
      <c r="B63" s="41" t="s">
        <v>1100</v>
      </c>
    </row>
  </sheetData>
  <sheetProtection/>
  <mergeCells count="7">
    <mergeCell ref="A2:H2"/>
    <mergeCell ref="A1:H1"/>
    <mergeCell ref="G5:G7"/>
    <mergeCell ref="C5:C7"/>
    <mergeCell ref="D5:D7"/>
    <mergeCell ref="E5:E7"/>
    <mergeCell ref="F5:F7"/>
  </mergeCells>
  <printOptions horizontalCentered="1"/>
  <pageMargins left="0" right="0" top="0.7874015748031497" bottom="0.07874015748031496" header="0.5118110236220472" footer="0"/>
  <pageSetup firstPageNumber="46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showZeros="0" zoomScalePageLayoutView="0" workbookViewId="0" topLeftCell="A4">
      <selection activeCell="F13" sqref="F13"/>
    </sheetView>
  </sheetViews>
  <sheetFormatPr defaultColWidth="9.00390625" defaultRowHeight="12.75"/>
  <cols>
    <col min="1" max="1" width="10.125" style="61" customWidth="1"/>
    <col min="2" max="2" width="52.375" style="60" customWidth="1"/>
    <col min="3" max="4" width="12.75390625" style="60" customWidth="1"/>
    <col min="5" max="5" width="11.25390625" style="60" customWidth="1"/>
    <col min="6" max="6" width="12.625" style="60" customWidth="1"/>
    <col min="7" max="16384" width="9.125" style="60" customWidth="1"/>
  </cols>
  <sheetData>
    <row r="1" spans="1:4" ht="12.75" customHeight="1">
      <c r="A1" s="1354" t="s">
        <v>115</v>
      </c>
      <c r="B1" s="1354"/>
      <c r="C1" s="1354"/>
      <c r="D1" s="1354"/>
    </row>
    <row r="2" ht="12.75">
      <c r="B2" s="61"/>
    </row>
    <row r="3" spans="1:4" s="57" customFormat="1" ht="12.75" customHeight="1">
      <c r="A3" s="1360" t="s">
        <v>1073</v>
      </c>
      <c r="B3" s="1360"/>
      <c r="C3" s="1360"/>
      <c r="D3" s="1360"/>
    </row>
    <row r="4" s="57" customFormat="1" ht="12.75"/>
    <row r="5" s="57" customFormat="1" ht="12.75"/>
    <row r="6" spans="3:6" s="57" customFormat="1" ht="12.75">
      <c r="C6" s="826"/>
      <c r="D6" s="826"/>
      <c r="E6" s="826"/>
      <c r="F6" s="826" t="s">
        <v>378</v>
      </c>
    </row>
    <row r="7" spans="1:6" s="57" customFormat="1" ht="12.75" customHeight="1">
      <c r="A7" s="1355" t="s">
        <v>288</v>
      </c>
      <c r="B7" s="1355" t="s">
        <v>170</v>
      </c>
      <c r="C7" s="1321" t="s">
        <v>1131</v>
      </c>
      <c r="D7" s="1321" t="s">
        <v>1173</v>
      </c>
      <c r="E7" s="1321" t="s">
        <v>1191</v>
      </c>
      <c r="F7" s="1321" t="s">
        <v>1194</v>
      </c>
    </row>
    <row r="8" spans="1:6" s="57" customFormat="1" ht="12.75">
      <c r="A8" s="1358"/>
      <c r="B8" s="1356"/>
      <c r="C8" s="1334"/>
      <c r="D8" s="1334"/>
      <c r="E8" s="1334"/>
      <c r="F8" s="1334"/>
    </row>
    <row r="9" spans="1:6" s="57" customFormat="1" ht="13.5" thickBot="1">
      <c r="A9" s="1359"/>
      <c r="B9" s="1357"/>
      <c r="C9" s="1335"/>
      <c r="D9" s="1335"/>
      <c r="E9" s="1335"/>
      <c r="F9" s="1335"/>
    </row>
    <row r="10" spans="1:6" s="57" customFormat="1" ht="12.75">
      <c r="A10" s="69" t="s">
        <v>171</v>
      </c>
      <c r="B10" s="69" t="s">
        <v>172</v>
      </c>
      <c r="C10" s="69" t="s">
        <v>173</v>
      </c>
      <c r="D10" s="69" t="s">
        <v>174</v>
      </c>
      <c r="E10" s="69" t="s">
        <v>175</v>
      </c>
      <c r="F10" s="69" t="s">
        <v>46</v>
      </c>
    </row>
    <row r="11" spans="1:6" s="57" customFormat="1" ht="12.75">
      <c r="A11" s="12"/>
      <c r="B11" s="12"/>
      <c r="C11" s="770"/>
      <c r="D11" s="770"/>
      <c r="E11" s="770"/>
      <c r="F11" s="770"/>
    </row>
    <row r="12" spans="1:6" s="28" customFormat="1" ht="12.75">
      <c r="A12" s="17">
        <v>6110</v>
      </c>
      <c r="B12" s="15" t="s">
        <v>61</v>
      </c>
      <c r="C12" s="746">
        <v>63890</v>
      </c>
      <c r="D12" s="746">
        <v>485946</v>
      </c>
      <c r="E12" s="746">
        <v>300403</v>
      </c>
      <c r="F12" s="746">
        <v>213086</v>
      </c>
    </row>
    <row r="13" spans="1:6" ht="12.75">
      <c r="A13" s="58"/>
      <c r="B13" s="59"/>
      <c r="C13" s="745"/>
      <c r="D13" s="745"/>
      <c r="E13" s="745"/>
      <c r="F13" s="745"/>
    </row>
    <row r="14" spans="1:6" s="28" customFormat="1" ht="12.75">
      <c r="A14" s="17">
        <v>6120</v>
      </c>
      <c r="B14" s="15" t="s">
        <v>63</v>
      </c>
      <c r="C14" s="746">
        <f>SUM(C15:C16)</f>
        <v>191000</v>
      </c>
      <c r="D14" s="746">
        <f>SUM(D15:D16)</f>
        <v>70205</v>
      </c>
      <c r="E14" s="746">
        <f>SUM(E15:E16)</f>
        <v>70205</v>
      </c>
      <c r="F14" s="746">
        <f>SUM(F15:F17)</f>
        <v>100000</v>
      </c>
    </row>
    <row r="15" spans="1:6" s="28" customFormat="1" ht="12.75">
      <c r="A15" s="58">
        <v>6121</v>
      </c>
      <c r="B15" s="59" t="s">
        <v>342</v>
      </c>
      <c r="C15" s="745">
        <v>21000</v>
      </c>
      <c r="D15" s="745">
        <v>10205</v>
      </c>
      <c r="E15" s="745">
        <v>10205</v>
      </c>
      <c r="F15" s="745"/>
    </row>
    <row r="16" spans="1:6" ht="12.75">
      <c r="A16" s="150">
        <v>6127</v>
      </c>
      <c r="B16" s="830" t="s">
        <v>525</v>
      </c>
      <c r="C16" s="771">
        <v>170000</v>
      </c>
      <c r="D16" s="771">
        <v>60000</v>
      </c>
      <c r="E16" s="771">
        <v>60000</v>
      </c>
      <c r="F16" s="771">
        <v>60000</v>
      </c>
    </row>
    <row r="17" spans="1:6" ht="12.75">
      <c r="A17" s="150">
        <v>6128</v>
      </c>
      <c r="B17" s="830" t="s">
        <v>1202</v>
      </c>
      <c r="C17" s="771"/>
      <c r="D17" s="771"/>
      <c r="E17" s="771"/>
      <c r="F17" s="771">
        <v>40000</v>
      </c>
    </row>
    <row r="18" spans="1:6" ht="12.75">
      <c r="A18" s="58"/>
      <c r="B18" s="59"/>
      <c r="C18" s="745"/>
      <c r="D18" s="745"/>
      <c r="E18" s="745"/>
      <c r="F18" s="745"/>
    </row>
    <row r="19" spans="1:6" s="28" customFormat="1" ht="12.75">
      <c r="A19" s="17">
        <v>6100</v>
      </c>
      <c r="B19" s="15" t="s">
        <v>157</v>
      </c>
      <c r="C19" s="746">
        <f>SUM(C12+C14)</f>
        <v>254890</v>
      </c>
      <c r="D19" s="746">
        <f>SUM(D12+D14)</f>
        <v>556151</v>
      </c>
      <c r="E19" s="746">
        <f>SUM(E12+E14)</f>
        <v>370608</v>
      </c>
      <c r="F19" s="746">
        <f>SUM(F12+F14)</f>
        <v>313086</v>
      </c>
    </row>
    <row r="22" ht="12.75">
      <c r="A22" s="585"/>
    </row>
    <row r="23" ht="12.75">
      <c r="A23" s="585"/>
    </row>
  </sheetData>
  <sheetProtection/>
  <mergeCells count="8">
    <mergeCell ref="F7:F9"/>
    <mergeCell ref="A1:D1"/>
    <mergeCell ref="E7:E9"/>
    <mergeCell ref="D7:D9"/>
    <mergeCell ref="C7:C9"/>
    <mergeCell ref="B7:B9"/>
    <mergeCell ref="A7:A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93"/>
  <sheetViews>
    <sheetView zoomScalePageLayoutView="0" workbookViewId="0" topLeftCell="A24">
      <selection activeCell="L49" sqref="L49"/>
    </sheetView>
  </sheetViews>
  <sheetFormatPr defaultColWidth="9.00390625" defaultRowHeight="12.75"/>
  <cols>
    <col min="1" max="1" width="9.125" style="854" customWidth="1"/>
    <col min="2" max="2" width="7.00390625" style="854" customWidth="1"/>
    <col min="3" max="3" width="23.375" style="854" customWidth="1"/>
    <col min="4" max="4" width="10.375" style="854" customWidth="1"/>
    <col min="5" max="5" width="10.875" style="854" customWidth="1"/>
    <col min="6" max="6" width="10.125" style="854" customWidth="1"/>
    <col min="7" max="7" width="10.875" style="854" customWidth="1"/>
    <col min="8" max="9" width="11.00390625" style="854" customWidth="1"/>
    <col min="10" max="12" width="10.625" style="854" customWidth="1"/>
    <col min="13" max="16384" width="9.125" style="854" customWidth="1"/>
  </cols>
  <sheetData>
    <row r="2" spans="2:12" ht="12.75">
      <c r="B2" s="1366" t="s">
        <v>537</v>
      </c>
      <c r="C2" s="1366"/>
      <c r="D2" s="1366"/>
      <c r="E2" s="1366"/>
      <c r="F2" s="1366"/>
      <c r="G2" s="1366"/>
      <c r="H2" s="1366"/>
      <c r="I2" s="1366"/>
      <c r="J2" s="1366"/>
      <c r="K2" s="1366"/>
      <c r="L2" s="1366"/>
    </row>
    <row r="3" spans="2:12" ht="12.75">
      <c r="B3" s="855"/>
      <c r="C3" s="856"/>
      <c r="D3" s="856"/>
      <c r="E3" s="856"/>
      <c r="F3" s="856"/>
      <c r="G3" s="856"/>
      <c r="H3" s="856"/>
      <c r="I3" s="856"/>
      <c r="J3" s="856"/>
      <c r="K3" s="856"/>
      <c r="L3" s="856"/>
    </row>
    <row r="4" spans="2:12" ht="12.75">
      <c r="B4" s="1366" t="s">
        <v>538</v>
      </c>
      <c r="C4" s="1367"/>
      <c r="D4" s="1367"/>
      <c r="E4" s="1367"/>
      <c r="F4" s="1367"/>
      <c r="G4" s="1367"/>
      <c r="H4" s="1367"/>
      <c r="I4" s="1367"/>
      <c r="J4" s="1367"/>
      <c r="K4" s="1367"/>
      <c r="L4" s="1367"/>
    </row>
    <row r="5" spans="5:10" ht="15.75">
      <c r="E5" s="857"/>
      <c r="F5" s="857"/>
      <c r="G5" s="857"/>
      <c r="H5" s="857"/>
      <c r="I5" s="857"/>
      <c r="J5" s="857"/>
    </row>
    <row r="6" spans="2:10" ht="12.75">
      <c r="B6" s="1368" t="s">
        <v>539</v>
      </c>
      <c r="C6" s="1369"/>
      <c r="D6" s="1369"/>
      <c r="E6" s="1369"/>
      <c r="F6" s="1369"/>
      <c r="G6" s="858"/>
      <c r="H6" s="858"/>
      <c r="I6" s="858"/>
      <c r="J6" s="858"/>
    </row>
    <row r="7" spans="2:12" ht="12.75">
      <c r="B7" s="859"/>
      <c r="C7" s="859"/>
      <c r="D7" s="859"/>
      <c r="E7" s="860" t="s">
        <v>378</v>
      </c>
      <c r="F7" s="861"/>
      <c r="G7" s="861"/>
      <c r="H7" s="861"/>
      <c r="I7" s="861"/>
      <c r="J7" s="861"/>
      <c r="K7" s="861"/>
      <c r="L7" s="861"/>
    </row>
    <row r="8" spans="2:12" ht="22.5" customHeight="1">
      <c r="B8" s="1370" t="s">
        <v>540</v>
      </c>
      <c r="C8" s="1370" t="s">
        <v>541</v>
      </c>
      <c r="D8" s="1370" t="s">
        <v>542</v>
      </c>
      <c r="E8" s="1372" t="s">
        <v>185</v>
      </c>
      <c r="F8" s="1361"/>
      <c r="G8" s="1361"/>
      <c r="H8" s="1361"/>
      <c r="I8" s="1361"/>
      <c r="J8" s="1361"/>
      <c r="K8" s="1361"/>
      <c r="L8" s="1361"/>
    </row>
    <row r="9" spans="2:12" ht="21.75" customHeight="1">
      <c r="B9" s="1370"/>
      <c r="C9" s="1370"/>
      <c r="D9" s="1370"/>
      <c r="E9" s="1370"/>
      <c r="F9" s="1361"/>
      <c r="G9" s="1361"/>
      <c r="H9" s="1361"/>
      <c r="I9" s="1361"/>
      <c r="J9" s="1361"/>
      <c r="K9" s="1361"/>
      <c r="L9" s="1361"/>
    </row>
    <row r="10" spans="2:12" ht="18" customHeight="1" thickBot="1">
      <c r="B10" s="1371"/>
      <c r="C10" s="1371"/>
      <c r="D10" s="1371"/>
      <c r="E10" s="1371"/>
      <c r="F10" s="1362"/>
      <c r="G10" s="1362"/>
      <c r="H10" s="1362"/>
      <c r="I10" s="1362"/>
      <c r="J10" s="1362"/>
      <c r="K10" s="1362"/>
      <c r="L10" s="1362"/>
    </row>
    <row r="11" spans="2:12" ht="13.5" thickTop="1">
      <c r="B11" s="1363" t="s">
        <v>545</v>
      </c>
      <c r="C11" s="862" t="s">
        <v>543</v>
      </c>
      <c r="D11" s="863">
        <v>48000</v>
      </c>
      <c r="E11" s="864">
        <f aca="true" t="shared" si="0" ref="E11:E19">SUM(D11)</f>
        <v>48000</v>
      </c>
      <c r="F11" s="865"/>
      <c r="G11" s="865"/>
      <c r="H11" s="865"/>
      <c r="I11" s="865"/>
      <c r="J11" s="865"/>
      <c r="K11" s="865"/>
      <c r="L11" s="865"/>
    </row>
    <row r="12" spans="2:12" ht="12.75">
      <c r="B12" s="1363"/>
      <c r="C12" s="862" t="s">
        <v>544</v>
      </c>
      <c r="D12" s="863">
        <v>1591</v>
      </c>
      <c r="E12" s="864">
        <v>1331</v>
      </c>
      <c r="F12" s="865"/>
      <c r="G12" s="865"/>
      <c r="H12" s="865"/>
      <c r="I12" s="865"/>
      <c r="J12" s="865"/>
      <c r="K12" s="865"/>
      <c r="L12" s="865"/>
    </row>
    <row r="13" spans="2:12" ht="12.75">
      <c r="B13" s="1364" t="s">
        <v>546</v>
      </c>
      <c r="C13" s="862" t="s">
        <v>543</v>
      </c>
      <c r="D13" s="863">
        <v>48000</v>
      </c>
      <c r="E13" s="864">
        <f t="shared" si="0"/>
        <v>48000</v>
      </c>
      <c r="F13" s="865"/>
      <c r="G13" s="865"/>
      <c r="H13" s="865"/>
      <c r="I13" s="865"/>
      <c r="J13" s="865"/>
      <c r="K13" s="865"/>
      <c r="L13" s="865"/>
    </row>
    <row r="14" spans="2:12" ht="12.75">
      <c r="B14" s="1365"/>
      <c r="C14" s="862" t="s">
        <v>544</v>
      </c>
      <c r="D14" s="863">
        <v>1331</v>
      </c>
      <c r="E14" s="864">
        <v>1075</v>
      </c>
      <c r="F14" s="865"/>
      <c r="G14" s="865"/>
      <c r="H14" s="865"/>
      <c r="I14" s="865"/>
      <c r="J14" s="865"/>
      <c r="K14" s="865"/>
      <c r="L14" s="865"/>
    </row>
    <row r="15" spans="2:12" ht="12.75">
      <c r="B15" s="1363" t="s">
        <v>547</v>
      </c>
      <c r="C15" s="862" t="s">
        <v>543</v>
      </c>
      <c r="D15" s="863">
        <v>48000</v>
      </c>
      <c r="E15" s="864">
        <f t="shared" si="0"/>
        <v>48000</v>
      </c>
      <c r="F15" s="865"/>
      <c r="G15" s="865"/>
      <c r="H15" s="865"/>
      <c r="I15" s="865"/>
      <c r="J15" s="865"/>
      <c r="K15" s="865"/>
      <c r="L15" s="865"/>
    </row>
    <row r="16" spans="2:12" ht="12.75">
      <c r="B16" s="1363"/>
      <c r="C16" s="862" t="s">
        <v>544</v>
      </c>
      <c r="D16" s="863">
        <v>1075</v>
      </c>
      <c r="E16" s="864">
        <v>812</v>
      </c>
      <c r="F16" s="865"/>
      <c r="G16" s="865"/>
      <c r="H16" s="865"/>
      <c r="I16" s="865"/>
      <c r="J16" s="865"/>
      <c r="K16" s="865"/>
      <c r="L16" s="865"/>
    </row>
    <row r="17" spans="2:12" ht="12.75">
      <c r="B17" s="1364" t="s">
        <v>548</v>
      </c>
      <c r="C17" s="862" t="s">
        <v>543</v>
      </c>
      <c r="D17" s="863">
        <v>48000</v>
      </c>
      <c r="E17" s="864">
        <f t="shared" si="0"/>
        <v>48000</v>
      </c>
      <c r="F17" s="865"/>
      <c r="G17" s="865"/>
      <c r="H17" s="865"/>
      <c r="I17" s="865"/>
      <c r="J17" s="865"/>
      <c r="K17" s="865"/>
      <c r="L17" s="865"/>
    </row>
    <row r="18" spans="2:12" ht="12.75">
      <c r="B18" s="1365"/>
      <c r="C18" s="862" t="s">
        <v>544</v>
      </c>
      <c r="D18" s="863">
        <v>812</v>
      </c>
      <c r="E18" s="864">
        <v>552</v>
      </c>
      <c r="F18" s="865"/>
      <c r="G18" s="865"/>
      <c r="H18" s="865"/>
      <c r="I18" s="865"/>
      <c r="J18" s="865"/>
      <c r="K18" s="865"/>
      <c r="L18" s="865"/>
    </row>
    <row r="19" spans="2:12" ht="12.75">
      <c r="B19" s="1363" t="s">
        <v>549</v>
      </c>
      <c r="C19" s="862" t="s">
        <v>543</v>
      </c>
      <c r="D19" s="863">
        <v>48000</v>
      </c>
      <c r="E19" s="864">
        <f t="shared" si="0"/>
        <v>48000</v>
      </c>
      <c r="F19" s="865"/>
      <c r="G19" s="865"/>
      <c r="H19" s="865"/>
      <c r="I19" s="865"/>
      <c r="J19" s="865"/>
      <c r="K19" s="865"/>
      <c r="L19" s="865"/>
    </row>
    <row r="20" spans="2:12" ht="12.75">
      <c r="B20" s="1363"/>
      <c r="C20" s="862" t="s">
        <v>544</v>
      </c>
      <c r="D20" s="863">
        <v>552</v>
      </c>
      <c r="E20" s="864">
        <v>292</v>
      </c>
      <c r="F20" s="865"/>
      <c r="G20" s="865"/>
      <c r="H20" s="865"/>
      <c r="I20" s="865"/>
      <c r="J20" s="865"/>
      <c r="K20" s="865"/>
      <c r="L20" s="865"/>
    </row>
    <row r="21" spans="2:12" ht="12.75">
      <c r="B21" s="1364" t="s">
        <v>550</v>
      </c>
      <c r="C21" s="862" t="s">
        <v>543</v>
      </c>
      <c r="D21" s="863">
        <v>48000</v>
      </c>
      <c r="E21" s="864">
        <v>12000</v>
      </c>
      <c r="F21" s="865"/>
      <c r="G21" s="865"/>
      <c r="H21" s="865"/>
      <c r="I21" s="865"/>
      <c r="J21" s="865"/>
      <c r="K21" s="865"/>
      <c r="L21" s="865"/>
    </row>
    <row r="22" spans="2:12" ht="12.75">
      <c r="B22" s="1365"/>
      <c r="C22" s="862" t="s">
        <v>544</v>
      </c>
      <c r="D22" s="863">
        <v>292</v>
      </c>
      <c r="E22" s="864">
        <v>32</v>
      </c>
      <c r="F22" s="865"/>
      <c r="G22" s="865"/>
      <c r="H22" s="865"/>
      <c r="I22" s="865"/>
      <c r="J22" s="865"/>
      <c r="K22" s="865"/>
      <c r="L22" s="865"/>
    </row>
    <row r="23" spans="2:12" ht="12.75">
      <c r="B23" s="866"/>
      <c r="C23" s="866"/>
      <c r="D23" s="865"/>
      <c r="E23" s="865"/>
      <c r="F23" s="865"/>
      <c r="G23" s="865"/>
      <c r="H23" s="865"/>
      <c r="I23" s="865"/>
      <c r="J23" s="865"/>
      <c r="K23" s="865"/>
      <c r="L23" s="865"/>
    </row>
    <row r="24" spans="2:8" ht="12.75">
      <c r="B24" s="875"/>
      <c r="C24" s="875"/>
      <c r="D24" s="865"/>
      <c r="E24" s="865"/>
      <c r="F24" s="865"/>
      <c r="G24" s="865"/>
      <c r="H24" s="865"/>
    </row>
    <row r="25" spans="2:8" ht="12.75">
      <c r="B25" s="867" t="s">
        <v>552</v>
      </c>
      <c r="D25" s="859"/>
      <c r="E25" s="860" t="s">
        <v>378</v>
      </c>
      <c r="F25" s="869"/>
      <c r="G25" s="865"/>
      <c r="H25" s="865"/>
    </row>
    <row r="26" spans="2:8" ht="12.75">
      <c r="B26" s="1377" t="s">
        <v>551</v>
      </c>
      <c r="C26" s="1378"/>
      <c r="D26" s="876" t="s">
        <v>545</v>
      </c>
      <c r="E26" s="870" t="s">
        <v>546</v>
      </c>
      <c r="F26" s="871"/>
      <c r="G26" s="865"/>
      <c r="H26" s="865"/>
    </row>
    <row r="27" spans="2:8" ht="12.75">
      <c r="B27" s="872" t="s">
        <v>553</v>
      </c>
      <c r="C27" s="873"/>
      <c r="D27" s="863">
        <v>1032878</v>
      </c>
      <c r="E27" s="863">
        <v>142037</v>
      </c>
      <c r="F27" s="874"/>
      <c r="G27" s="865"/>
      <c r="H27" s="865"/>
    </row>
    <row r="28" spans="2:8" ht="12.75">
      <c r="B28" s="875"/>
      <c r="C28" s="875"/>
      <c r="D28" s="865"/>
      <c r="E28" s="865"/>
      <c r="F28" s="865"/>
      <c r="G28" s="877"/>
      <c r="H28" s="877"/>
    </row>
    <row r="29" spans="2:9" ht="13.5" customHeight="1">
      <c r="B29" s="878" t="s">
        <v>554</v>
      </c>
      <c r="C29" s="859"/>
      <c r="D29" s="859"/>
      <c r="E29" s="859"/>
      <c r="F29" s="859"/>
      <c r="G29" s="859"/>
      <c r="H29" s="868"/>
      <c r="I29" s="868" t="s">
        <v>378</v>
      </c>
    </row>
    <row r="30" spans="2:9" ht="12.75">
      <c r="B30" s="1377" t="s">
        <v>170</v>
      </c>
      <c r="C30" s="1378"/>
      <c r="D30" s="879" t="s">
        <v>545</v>
      </c>
      <c r="E30" s="879" t="s">
        <v>546</v>
      </c>
      <c r="F30" s="879" t="s">
        <v>547</v>
      </c>
      <c r="G30" s="870" t="s">
        <v>548</v>
      </c>
      <c r="H30" s="870" t="s">
        <v>549</v>
      </c>
      <c r="I30" s="870" t="s">
        <v>550</v>
      </c>
    </row>
    <row r="31" spans="2:9" ht="12.75">
      <c r="B31" s="1086" t="s">
        <v>555</v>
      </c>
      <c r="C31" s="1114"/>
      <c r="D31" s="888">
        <v>5030</v>
      </c>
      <c r="E31" s="888">
        <v>5030</v>
      </c>
      <c r="F31" s="880"/>
      <c r="G31" s="881"/>
      <c r="H31" s="881"/>
      <c r="I31" s="881"/>
    </row>
    <row r="32" spans="2:9" ht="12.75">
      <c r="B32" s="1285" t="s">
        <v>1217</v>
      </c>
      <c r="C32" s="1114"/>
      <c r="D32" s="888"/>
      <c r="E32" s="888">
        <v>10000</v>
      </c>
      <c r="F32" s="880"/>
      <c r="G32" s="881"/>
      <c r="H32" s="881"/>
      <c r="I32" s="881"/>
    </row>
    <row r="33" spans="2:9" ht="12.75">
      <c r="B33" s="1286" t="s">
        <v>1221</v>
      </c>
      <c r="C33" s="1114"/>
      <c r="D33" s="888"/>
      <c r="E33" s="888">
        <v>1906</v>
      </c>
      <c r="F33" s="880"/>
      <c r="G33" s="881"/>
      <c r="H33" s="881"/>
      <c r="I33" s="881"/>
    </row>
    <row r="34" spans="2:9" ht="12.75">
      <c r="B34" s="1286" t="s">
        <v>1222</v>
      </c>
      <c r="C34" s="1114"/>
      <c r="D34" s="888"/>
      <c r="E34" s="888">
        <v>457</v>
      </c>
      <c r="F34" s="880"/>
      <c r="G34" s="881"/>
      <c r="H34" s="881"/>
      <c r="I34" s="881"/>
    </row>
    <row r="35" spans="2:9" ht="12.75">
      <c r="B35" s="1286" t="s">
        <v>1223</v>
      </c>
      <c r="C35" s="1114"/>
      <c r="D35" s="888"/>
      <c r="E35" s="888">
        <v>150</v>
      </c>
      <c r="F35" s="880"/>
      <c r="G35" s="881"/>
      <c r="H35" s="881"/>
      <c r="I35" s="881"/>
    </row>
    <row r="36" spans="2:9" ht="12.75">
      <c r="B36" s="1286" t="s">
        <v>1224</v>
      </c>
      <c r="C36" s="1114"/>
      <c r="D36" s="888"/>
      <c r="E36" s="888">
        <v>756</v>
      </c>
      <c r="F36" s="880"/>
      <c r="G36" s="881"/>
      <c r="H36" s="881"/>
      <c r="I36" s="881"/>
    </row>
    <row r="37" spans="2:9" ht="12.75">
      <c r="B37" s="1086" t="s">
        <v>556</v>
      </c>
      <c r="C37" s="1114"/>
      <c r="D37" s="888">
        <v>356</v>
      </c>
      <c r="E37" s="888">
        <v>711</v>
      </c>
      <c r="F37" s="880"/>
      <c r="G37" s="881"/>
      <c r="H37" s="881"/>
      <c r="I37" s="881"/>
    </row>
    <row r="38" spans="2:9" ht="12.75">
      <c r="B38" s="1286" t="s">
        <v>1226</v>
      </c>
      <c r="C38" s="1114"/>
      <c r="D38" s="888"/>
      <c r="E38" s="888">
        <v>310</v>
      </c>
      <c r="F38" s="880"/>
      <c r="G38" s="881"/>
      <c r="H38" s="881"/>
      <c r="I38" s="881"/>
    </row>
    <row r="39" spans="2:9" ht="12.75">
      <c r="B39" s="1286" t="s">
        <v>1225</v>
      </c>
      <c r="C39" s="1114"/>
      <c r="D39" s="888"/>
      <c r="E39" s="888">
        <v>4070</v>
      </c>
      <c r="F39" s="880"/>
      <c r="G39" s="881"/>
      <c r="H39" s="881"/>
      <c r="I39" s="881"/>
    </row>
    <row r="40" spans="2:9" ht="12.75">
      <c r="B40" s="1286" t="s">
        <v>1218</v>
      </c>
      <c r="C40" s="1114"/>
      <c r="D40" s="888"/>
      <c r="E40" s="888">
        <v>3810</v>
      </c>
      <c r="F40" s="880"/>
      <c r="G40" s="881"/>
      <c r="H40" s="881"/>
      <c r="I40" s="881"/>
    </row>
    <row r="41" spans="2:9" ht="12.75">
      <c r="B41" s="1086" t="s">
        <v>557</v>
      </c>
      <c r="C41" s="1114"/>
      <c r="D41" s="888">
        <v>244</v>
      </c>
      <c r="E41" s="888">
        <v>244</v>
      </c>
      <c r="F41" s="880"/>
      <c r="G41" s="881"/>
      <c r="H41" s="881"/>
      <c r="I41" s="881"/>
    </row>
    <row r="42" spans="2:9" ht="12.75">
      <c r="B42" s="1086" t="s">
        <v>558</v>
      </c>
      <c r="C42" s="1114"/>
      <c r="D42" s="888">
        <v>1125</v>
      </c>
      <c r="E42" s="1115">
        <v>375</v>
      </c>
      <c r="F42" s="880"/>
      <c r="G42" s="881"/>
      <c r="H42" s="881"/>
      <c r="I42" s="881"/>
    </row>
    <row r="43" spans="2:9" ht="12.75">
      <c r="B43" s="1086" t="s">
        <v>559</v>
      </c>
      <c r="C43" s="1114"/>
      <c r="D43" s="888">
        <v>1620</v>
      </c>
      <c r="E43" s="1115">
        <v>1620</v>
      </c>
      <c r="F43" s="880"/>
      <c r="G43" s="881"/>
      <c r="H43" s="881"/>
      <c r="I43" s="881"/>
    </row>
    <row r="44" spans="2:9" ht="12.75">
      <c r="B44" s="1086" t="s">
        <v>560</v>
      </c>
      <c r="C44" s="1114"/>
      <c r="D44" s="888">
        <v>1131</v>
      </c>
      <c r="E44" s="1115">
        <v>189</v>
      </c>
      <c r="F44" s="880"/>
      <c r="G44" s="881"/>
      <c r="H44" s="881"/>
      <c r="I44" s="881"/>
    </row>
    <row r="45" spans="2:9" ht="12.75">
      <c r="B45" s="1086" t="s">
        <v>561</v>
      </c>
      <c r="C45" s="1114"/>
      <c r="D45" s="888">
        <v>7675</v>
      </c>
      <c r="E45" s="1115">
        <v>3892</v>
      </c>
      <c r="F45" s="880"/>
      <c r="G45" s="881"/>
      <c r="H45" s="881"/>
      <c r="I45" s="881"/>
    </row>
    <row r="46" spans="2:9" ht="12.75">
      <c r="B46" s="1086" t="s">
        <v>562</v>
      </c>
      <c r="C46" s="1114"/>
      <c r="D46" s="888">
        <v>5080</v>
      </c>
      <c r="E46" s="1115">
        <v>1016</v>
      </c>
      <c r="F46" s="880"/>
      <c r="G46" s="881"/>
      <c r="H46" s="881"/>
      <c r="I46" s="881"/>
    </row>
    <row r="47" spans="2:9" ht="12.75">
      <c r="B47" s="1086" t="s">
        <v>563</v>
      </c>
      <c r="C47" s="1114"/>
      <c r="D47" s="888">
        <v>1957</v>
      </c>
      <c r="E47" s="1115">
        <v>3913</v>
      </c>
      <c r="F47" s="880"/>
      <c r="G47" s="881"/>
      <c r="H47" s="881"/>
      <c r="I47" s="881"/>
    </row>
    <row r="48" spans="2:9" ht="12.75">
      <c r="B48" s="1086" t="s">
        <v>564</v>
      </c>
      <c r="C48" s="1114"/>
      <c r="D48" s="888">
        <v>3500</v>
      </c>
      <c r="E48" s="1115">
        <v>3500</v>
      </c>
      <c r="F48" s="880"/>
      <c r="G48" s="881"/>
      <c r="H48" s="881"/>
      <c r="I48" s="881"/>
    </row>
    <row r="49" spans="2:9" ht="12.75">
      <c r="B49" s="1086" t="s">
        <v>565</v>
      </c>
      <c r="C49" s="1114"/>
      <c r="D49" s="888">
        <v>1300</v>
      </c>
      <c r="E49" s="1115">
        <v>1964</v>
      </c>
      <c r="F49" s="880"/>
      <c r="G49" s="881"/>
      <c r="H49" s="881"/>
      <c r="I49" s="881"/>
    </row>
    <row r="50" spans="2:9" ht="12.75">
      <c r="B50" s="1373" t="s">
        <v>566</v>
      </c>
      <c r="C50" s="1374"/>
      <c r="D50" s="886">
        <v>8500</v>
      </c>
      <c r="E50" s="887">
        <v>2835</v>
      </c>
      <c r="F50" s="880"/>
      <c r="G50" s="881"/>
      <c r="H50" s="881"/>
      <c r="I50" s="881"/>
    </row>
    <row r="51" spans="2:9" ht="12.75">
      <c r="B51" s="1125" t="s">
        <v>1102</v>
      </c>
      <c r="C51" s="1126"/>
      <c r="D51" s="886">
        <v>2500</v>
      </c>
      <c r="E51" s="887">
        <v>500</v>
      </c>
      <c r="F51" s="880"/>
      <c r="G51" s="881"/>
      <c r="H51" s="881"/>
      <c r="I51" s="881"/>
    </row>
    <row r="52" spans="2:9" ht="12.75">
      <c r="B52" s="1125" t="s">
        <v>1103</v>
      </c>
      <c r="C52" s="1126"/>
      <c r="D52" s="886">
        <v>1750</v>
      </c>
      <c r="E52" s="887">
        <v>1250</v>
      </c>
      <c r="F52" s="880"/>
      <c r="G52" s="881"/>
      <c r="H52" s="881"/>
      <c r="I52" s="881"/>
    </row>
    <row r="53" spans="2:9" ht="12.75">
      <c r="B53" s="1125" t="s">
        <v>1104</v>
      </c>
      <c r="C53" s="1126"/>
      <c r="D53" s="886"/>
      <c r="E53" s="887">
        <v>9500</v>
      </c>
      <c r="F53" s="880">
        <v>9500</v>
      </c>
      <c r="G53" s="881"/>
      <c r="H53" s="881"/>
      <c r="I53" s="881"/>
    </row>
    <row r="54" spans="2:9" ht="12.75">
      <c r="B54" s="1086" t="s">
        <v>567</v>
      </c>
      <c r="C54" s="1087"/>
      <c r="D54" s="886">
        <v>2917</v>
      </c>
      <c r="E54" s="887">
        <v>2083</v>
      </c>
      <c r="F54" s="880"/>
      <c r="G54" s="881"/>
      <c r="H54" s="881"/>
      <c r="I54" s="889"/>
    </row>
    <row r="55" spans="2:9" ht="12.75">
      <c r="B55" s="1086" t="s">
        <v>568</v>
      </c>
      <c r="C55" s="1087"/>
      <c r="D55" s="886">
        <v>2000</v>
      </c>
      <c r="E55" s="887">
        <v>2000</v>
      </c>
      <c r="F55" s="880"/>
      <c r="G55" s="881"/>
      <c r="H55" s="881"/>
      <c r="I55" s="889"/>
    </row>
    <row r="56" spans="2:9" ht="12.75">
      <c r="B56" s="1086" t="s">
        <v>569</v>
      </c>
      <c r="C56" s="1087"/>
      <c r="D56" s="886">
        <v>5833</v>
      </c>
      <c r="E56" s="887">
        <v>1167</v>
      </c>
      <c r="F56" s="880"/>
      <c r="G56" s="881"/>
      <c r="H56" s="881"/>
      <c r="I56" s="889"/>
    </row>
    <row r="57" spans="2:9" ht="12.75">
      <c r="B57" s="1121" t="s">
        <v>570</v>
      </c>
      <c r="C57" s="1122"/>
      <c r="D57" s="1123">
        <v>1167</v>
      </c>
      <c r="E57" s="1124">
        <v>833</v>
      </c>
      <c r="F57" s="880"/>
      <c r="G57" s="881"/>
      <c r="H57" s="881"/>
      <c r="I57" s="889"/>
    </row>
    <row r="58" spans="2:9" ht="12.75">
      <c r="B58" s="1121" t="s">
        <v>1105</v>
      </c>
      <c r="C58" s="1122"/>
      <c r="D58" s="1123">
        <v>800</v>
      </c>
      <c r="E58" s="1124">
        <v>300</v>
      </c>
      <c r="F58" s="880"/>
      <c r="G58" s="881"/>
      <c r="H58" s="881"/>
      <c r="I58" s="889"/>
    </row>
    <row r="59" spans="2:9" ht="12.75">
      <c r="B59" s="1121" t="s">
        <v>1106</v>
      </c>
      <c r="C59" s="1122"/>
      <c r="D59" s="1123"/>
      <c r="E59" s="1124">
        <v>7000</v>
      </c>
      <c r="F59" s="880"/>
      <c r="G59" s="881"/>
      <c r="H59" s="881"/>
      <c r="I59" s="889"/>
    </row>
    <row r="60" spans="2:9" ht="12.75">
      <c r="B60" s="1121" t="s">
        <v>1107</v>
      </c>
      <c r="C60" s="1122"/>
      <c r="D60" s="1123"/>
      <c r="E60" s="1124">
        <v>40000</v>
      </c>
      <c r="F60" s="880"/>
      <c r="G60" s="881"/>
      <c r="H60" s="881"/>
      <c r="I60" s="889"/>
    </row>
    <row r="61" spans="2:9" ht="12.75">
      <c r="B61" s="1086" t="s">
        <v>571</v>
      </c>
      <c r="C61" s="1087"/>
      <c r="D61" s="886">
        <v>10000</v>
      </c>
      <c r="E61" s="887">
        <v>8000</v>
      </c>
      <c r="F61" s="888">
        <v>3333</v>
      </c>
      <c r="G61" s="1116"/>
      <c r="H61" s="881"/>
      <c r="I61" s="889"/>
    </row>
    <row r="62" spans="2:9" ht="12.75">
      <c r="B62" s="1125" t="s">
        <v>1108</v>
      </c>
      <c r="C62" s="1126"/>
      <c r="D62" s="886">
        <v>6858</v>
      </c>
      <c r="E62" s="887">
        <v>9144</v>
      </c>
      <c r="F62" s="888"/>
      <c r="G62" s="1116"/>
      <c r="H62" s="881"/>
      <c r="I62" s="889"/>
    </row>
    <row r="63" spans="2:9" ht="12.75">
      <c r="B63" s="1086" t="s">
        <v>572</v>
      </c>
      <c r="C63" s="1087"/>
      <c r="D63" s="886">
        <v>523</v>
      </c>
      <c r="E63" s="887">
        <v>523</v>
      </c>
      <c r="F63" s="888">
        <v>523</v>
      </c>
      <c r="G63" s="1116">
        <v>523</v>
      </c>
      <c r="H63" s="881"/>
      <c r="I63" s="889"/>
    </row>
    <row r="64" spans="2:9" ht="12.75">
      <c r="B64" s="1373" t="s">
        <v>573</v>
      </c>
      <c r="C64" s="1374"/>
      <c r="D64" s="886">
        <v>150000</v>
      </c>
      <c r="E64" s="887">
        <v>200000</v>
      </c>
      <c r="F64" s="888">
        <v>81000</v>
      </c>
      <c r="G64" s="1116"/>
      <c r="H64" s="881"/>
      <c r="I64" s="889"/>
    </row>
    <row r="65" spans="2:9" ht="12.75">
      <c r="B65" s="1086" t="s">
        <v>574</v>
      </c>
      <c r="C65" s="1087"/>
      <c r="D65" s="886">
        <v>3810</v>
      </c>
      <c r="E65" s="887">
        <v>3810</v>
      </c>
      <c r="F65" s="888">
        <v>3810</v>
      </c>
      <c r="G65" s="1116">
        <v>1588</v>
      </c>
      <c r="H65" s="881"/>
      <c r="I65" s="889"/>
    </row>
    <row r="66" spans="2:9" ht="12.75">
      <c r="B66" s="884" t="s">
        <v>576</v>
      </c>
      <c r="C66" s="885"/>
      <c r="D66" s="882">
        <v>694</v>
      </c>
      <c r="E66" s="883">
        <v>694</v>
      </c>
      <c r="F66" s="882">
        <v>694</v>
      </c>
      <c r="G66" s="863"/>
      <c r="H66" s="863"/>
      <c r="I66" s="889"/>
    </row>
    <row r="67" spans="2:9" ht="12.75">
      <c r="B67" s="884" t="s">
        <v>577</v>
      </c>
      <c r="C67" s="885"/>
      <c r="D67" s="882">
        <v>300</v>
      </c>
      <c r="E67" s="883">
        <v>300</v>
      </c>
      <c r="F67" s="882">
        <v>300</v>
      </c>
      <c r="G67" s="863">
        <v>300</v>
      </c>
      <c r="H67" s="863">
        <v>300</v>
      </c>
      <c r="I67" s="890"/>
    </row>
    <row r="68" spans="2:9" ht="12.75">
      <c r="B68" s="884" t="s">
        <v>578</v>
      </c>
      <c r="C68" s="885"/>
      <c r="D68" s="882">
        <v>108</v>
      </c>
      <c r="E68" s="883">
        <v>108</v>
      </c>
      <c r="F68" s="882">
        <v>108</v>
      </c>
      <c r="G68" s="863">
        <v>108</v>
      </c>
      <c r="H68" s="863">
        <v>108</v>
      </c>
      <c r="I68" s="890"/>
    </row>
    <row r="69" spans="2:9" ht="12.75">
      <c r="B69" s="884" t="s">
        <v>579</v>
      </c>
      <c r="C69" s="885"/>
      <c r="D69" s="882">
        <v>28597</v>
      </c>
      <c r="E69" s="883">
        <v>5720</v>
      </c>
      <c r="F69" s="882"/>
      <c r="G69" s="882"/>
      <c r="H69" s="882"/>
      <c r="I69" s="889"/>
    </row>
    <row r="70" spans="2:9" ht="12.75">
      <c r="B70" s="1208" t="s">
        <v>579</v>
      </c>
      <c r="C70" s="1209"/>
      <c r="D70" s="882"/>
      <c r="E70" s="883">
        <v>37675</v>
      </c>
      <c r="F70" s="882">
        <v>7535</v>
      </c>
      <c r="G70" s="882"/>
      <c r="H70" s="882"/>
      <c r="I70" s="889"/>
    </row>
    <row r="71" spans="2:9" ht="12.75">
      <c r="B71" s="1208" t="s">
        <v>1171</v>
      </c>
      <c r="C71" s="1209"/>
      <c r="D71" s="882"/>
      <c r="E71" s="883">
        <v>13000</v>
      </c>
      <c r="F71" s="882"/>
      <c r="G71" s="882"/>
      <c r="H71" s="882"/>
      <c r="I71" s="889"/>
    </row>
    <row r="72" spans="2:9" ht="12.75">
      <c r="B72" s="1373" t="s">
        <v>148</v>
      </c>
      <c r="C72" s="1374"/>
      <c r="D72" s="882">
        <v>12000</v>
      </c>
      <c r="E72" s="883">
        <v>5698</v>
      </c>
      <c r="F72" s="882"/>
      <c r="G72" s="863"/>
      <c r="H72" s="863"/>
      <c r="I72" s="889"/>
    </row>
    <row r="73" spans="2:9" ht="12.75">
      <c r="B73" s="884" t="s">
        <v>580</v>
      </c>
      <c r="C73" s="885"/>
      <c r="D73" s="882">
        <v>4500</v>
      </c>
      <c r="E73" s="883">
        <v>4500</v>
      </c>
      <c r="F73" s="882">
        <v>4500</v>
      </c>
      <c r="G73" s="863"/>
      <c r="H73" s="863"/>
      <c r="I73" s="889"/>
    </row>
    <row r="74" spans="2:9" ht="12.75">
      <c r="B74" s="884" t="s">
        <v>581</v>
      </c>
      <c r="C74" s="885"/>
      <c r="D74" s="882">
        <v>2500</v>
      </c>
      <c r="E74" s="883">
        <v>2500</v>
      </c>
      <c r="F74" s="882">
        <v>2500</v>
      </c>
      <c r="G74" s="863"/>
      <c r="H74" s="863"/>
      <c r="I74" s="889"/>
    </row>
    <row r="75" spans="2:9" ht="12.75">
      <c r="B75" s="884" t="s">
        <v>582</v>
      </c>
      <c r="C75" s="885"/>
      <c r="D75" s="882">
        <v>5000</v>
      </c>
      <c r="E75" s="883">
        <v>5000</v>
      </c>
      <c r="F75" s="882">
        <v>5000</v>
      </c>
      <c r="G75" s="863"/>
      <c r="H75" s="863"/>
      <c r="I75" s="889"/>
    </row>
    <row r="76" spans="2:9" ht="12.75">
      <c r="B76" s="884" t="s">
        <v>583</v>
      </c>
      <c r="C76" s="885"/>
      <c r="D76" s="882">
        <v>4000</v>
      </c>
      <c r="E76" s="883">
        <v>4000</v>
      </c>
      <c r="F76" s="882">
        <v>4000</v>
      </c>
      <c r="G76" s="863"/>
      <c r="H76" s="863"/>
      <c r="I76" s="889"/>
    </row>
    <row r="77" spans="2:9" ht="12.75">
      <c r="B77" s="884" t="s">
        <v>584</v>
      </c>
      <c r="C77" s="885"/>
      <c r="D77" s="882">
        <v>2000</v>
      </c>
      <c r="E77" s="883">
        <v>2000</v>
      </c>
      <c r="F77" s="882">
        <v>2000</v>
      </c>
      <c r="G77" s="863"/>
      <c r="H77" s="863"/>
      <c r="I77" s="889"/>
    </row>
    <row r="78" spans="2:9" ht="12.75">
      <c r="B78" s="884" t="s">
        <v>585</v>
      </c>
      <c r="C78" s="885"/>
      <c r="D78" s="882">
        <v>2000</v>
      </c>
      <c r="E78" s="883">
        <v>2000</v>
      </c>
      <c r="F78" s="882">
        <v>2000</v>
      </c>
      <c r="G78" s="863"/>
      <c r="H78" s="863"/>
      <c r="I78" s="889"/>
    </row>
    <row r="79" spans="2:9" ht="12.75">
      <c r="B79" s="1132" t="s">
        <v>1019</v>
      </c>
      <c r="C79" s="1133"/>
      <c r="D79" s="882">
        <v>6100</v>
      </c>
      <c r="E79" s="883">
        <v>2333</v>
      </c>
      <c r="F79" s="882"/>
      <c r="G79" s="863"/>
      <c r="H79" s="863"/>
      <c r="I79" s="889"/>
    </row>
    <row r="80" spans="2:9" ht="12.75">
      <c r="B80" s="1132" t="s">
        <v>1130</v>
      </c>
      <c r="C80" s="1133"/>
      <c r="D80" s="882">
        <v>9043</v>
      </c>
      <c r="E80" s="883">
        <v>12459</v>
      </c>
      <c r="F80" s="882"/>
      <c r="G80" s="863"/>
      <c r="H80" s="863"/>
      <c r="I80" s="889"/>
    </row>
    <row r="81" spans="2:9" ht="12.75" customHeight="1">
      <c r="B81" s="1375" t="s">
        <v>586</v>
      </c>
      <c r="C81" s="1376"/>
      <c r="D81" s="882">
        <v>4560</v>
      </c>
      <c r="E81" s="883">
        <v>4560</v>
      </c>
      <c r="F81" s="882">
        <v>4560</v>
      </c>
      <c r="G81" s="863"/>
      <c r="H81" s="863"/>
      <c r="I81" s="889"/>
    </row>
    <row r="82" spans="2:9" ht="12.75" customHeight="1">
      <c r="B82" s="1129" t="s">
        <v>1211</v>
      </c>
      <c r="C82" s="1130"/>
      <c r="D82" s="882"/>
      <c r="E82" s="883">
        <v>95000</v>
      </c>
      <c r="F82" s="882"/>
      <c r="G82" s="863"/>
      <c r="H82" s="863"/>
      <c r="I82" s="889"/>
    </row>
    <row r="83" spans="2:9" ht="12.75" customHeight="1">
      <c r="B83" s="1129" t="s">
        <v>1213</v>
      </c>
      <c r="C83" s="1130"/>
      <c r="D83" s="882"/>
      <c r="E83" s="883">
        <v>340068</v>
      </c>
      <c r="F83" s="882"/>
      <c r="G83" s="863"/>
      <c r="H83" s="863"/>
      <c r="I83" s="889"/>
    </row>
    <row r="84" spans="2:9" ht="12.75" customHeight="1">
      <c r="B84" s="1129" t="s">
        <v>1214</v>
      </c>
      <c r="C84" s="1130"/>
      <c r="D84" s="882">
        <v>519720</v>
      </c>
      <c r="E84" s="883">
        <v>800000</v>
      </c>
      <c r="F84" s="882"/>
      <c r="G84" s="863"/>
      <c r="H84" s="863"/>
      <c r="I84" s="889"/>
    </row>
    <row r="85" spans="2:9" ht="12.75" customHeight="1">
      <c r="B85" s="1129" t="s">
        <v>1220</v>
      </c>
      <c r="C85" s="1130"/>
      <c r="D85" s="882">
        <v>640057</v>
      </c>
      <c r="E85" s="883">
        <v>450729</v>
      </c>
      <c r="F85" s="882"/>
      <c r="G85" s="863"/>
      <c r="H85" s="863"/>
      <c r="I85" s="889"/>
    </row>
    <row r="86" spans="2:9" ht="12.75" customHeight="1">
      <c r="B86" s="1129" t="s">
        <v>1215</v>
      </c>
      <c r="C86" s="1130"/>
      <c r="D86" s="882">
        <v>465818</v>
      </c>
      <c r="E86" s="883">
        <v>444500</v>
      </c>
      <c r="F86" s="882"/>
      <c r="G86" s="863"/>
      <c r="H86" s="863"/>
      <c r="I86" s="889"/>
    </row>
    <row r="87" spans="2:9" ht="12.75" customHeight="1">
      <c r="B87" s="1129" t="s">
        <v>1219</v>
      </c>
      <c r="C87" s="1130"/>
      <c r="D87" s="882">
        <v>35160</v>
      </c>
      <c r="E87" s="883">
        <v>350160</v>
      </c>
      <c r="F87" s="882"/>
      <c r="G87" s="863"/>
      <c r="H87" s="863"/>
      <c r="I87" s="889"/>
    </row>
    <row r="88" spans="2:9" ht="12.75" customHeight="1">
      <c r="B88" s="1129" t="s">
        <v>1212</v>
      </c>
      <c r="C88" s="1130"/>
      <c r="D88" s="882"/>
      <c r="E88" s="883">
        <v>600</v>
      </c>
      <c r="F88" s="882">
        <v>600</v>
      </c>
      <c r="G88" s="863"/>
      <c r="H88" s="863"/>
      <c r="I88" s="889"/>
    </row>
    <row r="89" spans="2:9" ht="12.75" customHeight="1">
      <c r="B89" s="1375" t="s">
        <v>1128</v>
      </c>
      <c r="C89" s="1376"/>
      <c r="D89" s="882">
        <v>4250</v>
      </c>
      <c r="E89" s="883">
        <v>4250</v>
      </c>
      <c r="F89" s="882"/>
      <c r="G89" s="863"/>
      <c r="H89" s="863"/>
      <c r="I89" s="889"/>
    </row>
    <row r="90" spans="2:9" ht="12.75" customHeight="1">
      <c r="B90" s="1129" t="s">
        <v>1129</v>
      </c>
      <c r="C90" s="1130"/>
      <c r="D90" s="882">
        <v>57</v>
      </c>
      <c r="E90" s="883">
        <v>69</v>
      </c>
      <c r="F90" s="882">
        <v>11</v>
      </c>
      <c r="G90" s="863"/>
      <c r="H90" s="863"/>
      <c r="I90" s="889"/>
    </row>
    <row r="91" spans="2:9" ht="12.75" customHeight="1">
      <c r="B91" s="1129" t="s">
        <v>1187</v>
      </c>
      <c r="C91" s="1130"/>
      <c r="D91" s="882">
        <v>186757</v>
      </c>
      <c r="E91" s="883">
        <v>35000</v>
      </c>
      <c r="F91" s="882"/>
      <c r="G91" s="863"/>
      <c r="H91" s="863"/>
      <c r="I91" s="889"/>
    </row>
    <row r="92" spans="2:9" ht="12.75" customHeight="1">
      <c r="B92" s="1129" t="s">
        <v>1187</v>
      </c>
      <c r="C92" s="1130"/>
      <c r="D92" s="882"/>
      <c r="E92" s="883">
        <v>188824</v>
      </c>
      <c r="F92" s="882">
        <v>237918</v>
      </c>
      <c r="G92" s="863">
        <v>249381</v>
      </c>
      <c r="H92" s="863">
        <v>65552</v>
      </c>
      <c r="I92" s="889"/>
    </row>
    <row r="93" spans="2:9" ht="12.75">
      <c r="B93" s="1373" t="s">
        <v>587</v>
      </c>
      <c r="C93" s="1374"/>
      <c r="D93" s="882">
        <v>563647</v>
      </c>
      <c r="E93" s="883">
        <v>571567</v>
      </c>
      <c r="F93" s="882">
        <v>343072</v>
      </c>
      <c r="G93" s="863"/>
      <c r="H93" s="863"/>
      <c r="I93" s="889"/>
    </row>
  </sheetData>
  <sheetProtection/>
  <mergeCells count="28">
    <mergeCell ref="B72:C72"/>
    <mergeCell ref="B81:C81"/>
    <mergeCell ref="B93:C93"/>
    <mergeCell ref="B26:C26"/>
    <mergeCell ref="B30:C30"/>
    <mergeCell ref="B50:C50"/>
    <mergeCell ref="B64:C64"/>
    <mergeCell ref="B89:C89"/>
    <mergeCell ref="B15:B16"/>
    <mergeCell ref="B17:B18"/>
    <mergeCell ref="B19:B20"/>
    <mergeCell ref="B21:B22"/>
    <mergeCell ref="I8:I10"/>
    <mergeCell ref="J8:J10"/>
    <mergeCell ref="E8:E10"/>
    <mergeCell ref="F8:F10"/>
    <mergeCell ref="G8:G10"/>
    <mergeCell ref="H8:H10"/>
    <mergeCell ref="K8:K10"/>
    <mergeCell ref="L8:L10"/>
    <mergeCell ref="B11:B12"/>
    <mergeCell ref="B13:B14"/>
    <mergeCell ref="B2:L2"/>
    <mergeCell ref="B4:L4"/>
    <mergeCell ref="B6:F6"/>
    <mergeCell ref="B8:B10"/>
    <mergeCell ref="C8:C10"/>
    <mergeCell ref="D8:D10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27" max="255" man="1"/>
    <brk id="7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" width="6.875" style="891" customWidth="1"/>
    <col min="2" max="2" width="10.125" style="891" customWidth="1"/>
    <col min="3" max="3" width="32.375" style="891" customWidth="1"/>
    <col min="4" max="4" width="10.625" style="891" customWidth="1"/>
    <col min="5" max="7" width="9.125" style="891" customWidth="1"/>
    <col min="8" max="8" width="18.875" style="891" customWidth="1"/>
    <col min="9" max="9" width="16.375" style="891" customWidth="1"/>
    <col min="10" max="10" width="16.875" style="891" customWidth="1"/>
    <col min="11" max="11" width="14.25390625" style="891" customWidth="1"/>
    <col min="12" max="12" width="15.25390625" style="891" customWidth="1"/>
    <col min="13" max="16384" width="9.125" style="891" customWidth="1"/>
  </cols>
  <sheetData>
    <row r="1" spans="1:9" ht="12.75">
      <c r="A1" s="1379" t="s">
        <v>588</v>
      </c>
      <c r="B1" s="1379"/>
      <c r="C1" s="1379"/>
      <c r="D1" s="1379"/>
      <c r="E1" s="1379"/>
      <c r="F1" s="1379"/>
      <c r="G1" s="1379"/>
      <c r="H1" s="1379"/>
      <c r="I1" s="1379"/>
    </row>
    <row r="2" ht="16.5" customHeight="1"/>
    <row r="3" spans="1:9" ht="14.25" customHeight="1">
      <c r="A3" s="1380" t="s">
        <v>1086</v>
      </c>
      <c r="B3" s="1380"/>
      <c r="C3" s="1380"/>
      <c r="D3" s="1380"/>
      <c r="E3" s="1380"/>
      <c r="F3" s="1380"/>
      <c r="G3" s="1380"/>
      <c r="H3" s="1380"/>
      <c r="I3" s="1380"/>
    </row>
    <row r="4" spans="1:8" ht="14.25">
      <c r="A4" s="892"/>
      <c r="B4" s="892"/>
      <c r="C4" s="892"/>
      <c r="D4" s="892"/>
      <c r="E4" s="892"/>
      <c r="F4" s="892"/>
      <c r="G4" s="892"/>
      <c r="H4" s="892"/>
    </row>
    <row r="5" spans="1:8" ht="9.75" customHeight="1">
      <c r="A5" s="892"/>
      <c r="B5" s="892"/>
      <c r="C5" s="892"/>
      <c r="D5" s="892"/>
      <c r="E5" s="892"/>
      <c r="F5" s="892"/>
      <c r="G5" s="892"/>
      <c r="H5" s="892"/>
    </row>
    <row r="6" spans="4:12" ht="12.75">
      <c r="D6" s="893"/>
      <c r="E6" s="893"/>
      <c r="F6" s="893"/>
      <c r="G6" s="893"/>
      <c r="H6" s="893"/>
      <c r="I6" s="894"/>
      <c r="J6" s="894"/>
      <c r="K6" s="894"/>
      <c r="L6" s="894" t="s">
        <v>189</v>
      </c>
    </row>
    <row r="7" spans="1:12" ht="24.75" customHeight="1">
      <c r="A7" s="1381" t="s">
        <v>288</v>
      </c>
      <c r="B7" s="1383" t="s">
        <v>170</v>
      </c>
      <c r="C7" s="1384"/>
      <c r="D7" s="1383" t="s">
        <v>589</v>
      </c>
      <c r="E7" s="1387"/>
      <c r="F7" s="1387"/>
      <c r="G7" s="1387"/>
      <c r="H7" s="1384"/>
      <c r="I7" s="1392" t="s">
        <v>1132</v>
      </c>
      <c r="J7" s="1392" t="s">
        <v>1173</v>
      </c>
      <c r="K7" s="1392" t="s">
        <v>1191</v>
      </c>
      <c r="L7" s="1392" t="s">
        <v>1194</v>
      </c>
    </row>
    <row r="8" spans="1:12" ht="25.5" customHeight="1" thickBot="1">
      <c r="A8" s="1382"/>
      <c r="B8" s="1385"/>
      <c r="C8" s="1386"/>
      <c r="D8" s="1388"/>
      <c r="E8" s="1389"/>
      <c r="F8" s="1389"/>
      <c r="G8" s="1389"/>
      <c r="H8" s="1390"/>
      <c r="I8" s="1393"/>
      <c r="J8" s="1393"/>
      <c r="K8" s="1393"/>
      <c r="L8" s="1393"/>
    </row>
    <row r="9" spans="1:12" ht="15.75" customHeight="1">
      <c r="A9" s="1394" t="s">
        <v>171</v>
      </c>
      <c r="B9" s="1397" t="s">
        <v>590</v>
      </c>
      <c r="C9" s="1398"/>
      <c r="D9" s="1391" t="s">
        <v>308</v>
      </c>
      <c r="E9" s="895" t="s">
        <v>591</v>
      </c>
      <c r="F9" s="896"/>
      <c r="G9" s="896"/>
      <c r="H9" s="897"/>
      <c r="I9" s="898"/>
      <c r="J9" s="898"/>
      <c r="K9" s="898"/>
      <c r="L9" s="898"/>
    </row>
    <row r="10" spans="1:12" ht="15.75" customHeight="1">
      <c r="A10" s="1395"/>
      <c r="B10" s="1399"/>
      <c r="C10" s="1400"/>
      <c r="D10" s="1391"/>
      <c r="E10" s="895" t="s">
        <v>592</v>
      </c>
      <c r="F10" s="896"/>
      <c r="G10" s="896"/>
      <c r="H10" s="897"/>
      <c r="I10" s="899"/>
      <c r="J10" s="899"/>
      <c r="K10" s="899"/>
      <c r="L10" s="899"/>
    </row>
    <row r="11" spans="1:12" ht="15.75" customHeight="1">
      <c r="A11" s="1395"/>
      <c r="B11" s="1401"/>
      <c r="C11" s="1402"/>
      <c r="D11" s="1405" t="s">
        <v>309</v>
      </c>
      <c r="E11" s="900" t="s">
        <v>310</v>
      </c>
      <c r="F11" s="901"/>
      <c r="G11" s="901"/>
      <c r="H11" s="902"/>
      <c r="I11" s="903"/>
      <c r="J11" s="903">
        <v>308</v>
      </c>
      <c r="K11" s="903">
        <v>308</v>
      </c>
      <c r="L11" s="903">
        <v>308</v>
      </c>
    </row>
    <row r="12" spans="1:12" ht="15.75" customHeight="1">
      <c r="A12" s="1395"/>
      <c r="B12" s="1401"/>
      <c r="C12" s="1402"/>
      <c r="D12" s="1391"/>
      <c r="E12" s="895" t="s">
        <v>593</v>
      </c>
      <c r="F12" s="896"/>
      <c r="G12" s="896"/>
      <c r="H12" s="897"/>
      <c r="I12" s="899"/>
      <c r="J12" s="899">
        <v>179</v>
      </c>
      <c r="K12" s="899">
        <v>179</v>
      </c>
      <c r="L12" s="899">
        <v>179</v>
      </c>
    </row>
    <row r="13" spans="1:12" ht="15.75" customHeight="1">
      <c r="A13" s="1395"/>
      <c r="B13" s="1401"/>
      <c r="C13" s="1402"/>
      <c r="D13" s="1391"/>
      <c r="E13" s="895" t="s">
        <v>311</v>
      </c>
      <c r="F13" s="896"/>
      <c r="G13" s="896"/>
      <c r="H13" s="897"/>
      <c r="I13" s="899"/>
      <c r="J13" s="899">
        <v>1524</v>
      </c>
      <c r="K13" s="899">
        <v>1524</v>
      </c>
      <c r="L13" s="899">
        <v>1524</v>
      </c>
    </row>
    <row r="14" spans="1:12" ht="15.75" customHeight="1">
      <c r="A14" s="1395"/>
      <c r="B14" s="1401"/>
      <c r="C14" s="1402"/>
      <c r="D14" s="1391"/>
      <c r="E14" s="895" t="s">
        <v>105</v>
      </c>
      <c r="F14" s="896"/>
      <c r="G14" s="896"/>
      <c r="H14" s="897"/>
      <c r="I14" s="899"/>
      <c r="J14" s="899"/>
      <c r="K14" s="899"/>
      <c r="L14" s="899"/>
    </row>
    <row r="15" spans="1:12" ht="15.75" customHeight="1">
      <c r="A15" s="1395"/>
      <c r="B15" s="1401"/>
      <c r="C15" s="1402"/>
      <c r="D15" s="1391"/>
      <c r="E15" s="895" t="s">
        <v>594</v>
      </c>
      <c r="F15" s="896"/>
      <c r="G15" s="896"/>
      <c r="H15" s="897"/>
      <c r="I15" s="899"/>
      <c r="J15" s="899">
        <v>20449</v>
      </c>
      <c r="K15" s="899">
        <v>20449</v>
      </c>
      <c r="L15" s="899">
        <v>20449</v>
      </c>
    </row>
    <row r="16" spans="1:12" ht="15.75" customHeight="1">
      <c r="A16" s="1395"/>
      <c r="B16" s="1401"/>
      <c r="C16" s="1402"/>
      <c r="D16" s="1391"/>
      <c r="E16" s="895" t="s">
        <v>595</v>
      </c>
      <c r="F16" s="896"/>
      <c r="G16" s="896"/>
      <c r="H16" s="897"/>
      <c r="I16" s="899"/>
      <c r="J16" s="899"/>
      <c r="K16" s="899"/>
      <c r="L16" s="899"/>
    </row>
    <row r="17" spans="1:12" ht="15.75" customHeight="1" thickBot="1">
      <c r="A17" s="1396"/>
      <c r="B17" s="1403"/>
      <c r="C17" s="1404"/>
      <c r="D17" s="1357"/>
      <c r="E17" s="904" t="s">
        <v>596</v>
      </c>
      <c r="F17" s="905"/>
      <c r="G17" s="905"/>
      <c r="H17" s="906"/>
      <c r="I17" s="907"/>
      <c r="J17" s="907"/>
      <c r="K17" s="907"/>
      <c r="L17" s="907"/>
    </row>
    <row r="18" spans="1:12" ht="15.75" customHeight="1">
      <c r="A18" s="1394" t="s">
        <v>172</v>
      </c>
      <c r="B18" s="1397" t="s">
        <v>597</v>
      </c>
      <c r="C18" s="1398"/>
      <c r="D18" s="1391" t="s">
        <v>308</v>
      </c>
      <c r="E18" s="895" t="s">
        <v>591</v>
      </c>
      <c r="F18" s="896"/>
      <c r="G18" s="896"/>
      <c r="H18" s="897"/>
      <c r="I18" s="908"/>
      <c r="J18" s="908"/>
      <c r="K18" s="908"/>
      <c r="L18" s="908"/>
    </row>
    <row r="19" spans="1:12" ht="15.75" customHeight="1">
      <c r="A19" s="1395"/>
      <c r="B19" s="1399"/>
      <c r="C19" s="1400"/>
      <c r="D19" s="1391"/>
      <c r="E19" s="895" t="s">
        <v>592</v>
      </c>
      <c r="F19" s="896"/>
      <c r="G19" s="896"/>
      <c r="H19" s="897"/>
      <c r="I19" s="909"/>
      <c r="J19" s="909"/>
      <c r="K19" s="909"/>
      <c r="L19" s="909"/>
    </row>
    <row r="20" spans="1:12" ht="15.75" customHeight="1">
      <c r="A20" s="1395"/>
      <c r="B20" s="1401"/>
      <c r="C20" s="1402"/>
      <c r="D20" s="1405" t="s">
        <v>309</v>
      </c>
      <c r="E20" s="900" t="s">
        <v>310</v>
      </c>
      <c r="F20" s="901"/>
      <c r="G20" s="901"/>
      <c r="H20" s="902"/>
      <c r="I20" s="899"/>
      <c r="J20" s="899"/>
      <c r="K20" s="899"/>
      <c r="L20" s="899">
        <v>1046</v>
      </c>
    </row>
    <row r="21" spans="1:12" ht="15.75" customHeight="1">
      <c r="A21" s="1395"/>
      <c r="B21" s="1401"/>
      <c r="C21" s="1402"/>
      <c r="D21" s="1391"/>
      <c r="E21" s="895" t="s">
        <v>593</v>
      </c>
      <c r="F21" s="896"/>
      <c r="G21" s="896"/>
      <c r="H21" s="897"/>
      <c r="I21" s="899"/>
      <c r="J21" s="899"/>
      <c r="K21" s="899"/>
      <c r="L21" s="899">
        <v>204</v>
      </c>
    </row>
    <row r="22" spans="1:12" ht="15.75" customHeight="1">
      <c r="A22" s="1395"/>
      <c r="B22" s="1401"/>
      <c r="C22" s="1402"/>
      <c r="D22" s="1391"/>
      <c r="E22" s="895" t="s">
        <v>311</v>
      </c>
      <c r="F22" s="896"/>
      <c r="G22" s="896"/>
      <c r="H22" s="897"/>
      <c r="I22" s="908"/>
      <c r="J22" s="908"/>
      <c r="K22" s="908"/>
      <c r="L22" s="908">
        <v>1313</v>
      </c>
    </row>
    <row r="23" spans="1:12" ht="15.75" customHeight="1">
      <c r="A23" s="1395"/>
      <c r="B23" s="1401"/>
      <c r="C23" s="1402"/>
      <c r="D23" s="1391"/>
      <c r="E23" s="895" t="s">
        <v>105</v>
      </c>
      <c r="F23" s="896"/>
      <c r="G23" s="896"/>
      <c r="H23" s="897"/>
      <c r="I23" s="908"/>
      <c r="J23" s="908"/>
      <c r="K23" s="908"/>
      <c r="L23" s="908"/>
    </row>
    <row r="24" spans="1:12" ht="15.75" customHeight="1">
      <c r="A24" s="1395"/>
      <c r="B24" s="1401"/>
      <c r="C24" s="1402"/>
      <c r="D24" s="1391"/>
      <c r="E24" s="895" t="s">
        <v>594</v>
      </c>
      <c r="F24" s="896"/>
      <c r="G24" s="896"/>
      <c r="H24" s="897"/>
      <c r="I24" s="899"/>
      <c r="J24" s="899">
        <v>5952</v>
      </c>
      <c r="K24" s="899">
        <v>5952</v>
      </c>
      <c r="L24" s="899">
        <v>3389</v>
      </c>
    </row>
    <row r="25" spans="1:12" ht="15.75" customHeight="1">
      <c r="A25" s="1395"/>
      <c r="B25" s="1401"/>
      <c r="C25" s="1402"/>
      <c r="D25" s="1391"/>
      <c r="E25" s="895" t="s">
        <v>595</v>
      </c>
      <c r="F25" s="896"/>
      <c r="G25" s="896"/>
      <c r="H25" s="897"/>
      <c r="I25" s="908"/>
      <c r="J25" s="908"/>
      <c r="K25" s="908"/>
      <c r="L25" s="908"/>
    </row>
    <row r="26" spans="1:12" ht="15.75" customHeight="1" thickBot="1">
      <c r="A26" s="1396"/>
      <c r="B26" s="1403"/>
      <c r="C26" s="1404"/>
      <c r="D26" s="1357"/>
      <c r="E26" s="904" t="s">
        <v>596</v>
      </c>
      <c r="F26" s="905"/>
      <c r="G26" s="905"/>
      <c r="H26" s="906"/>
      <c r="I26" s="908"/>
      <c r="J26" s="908"/>
      <c r="K26" s="908"/>
      <c r="L26" s="908"/>
    </row>
    <row r="27" spans="1:12" ht="13.5" customHeight="1">
      <c r="A27" s="1394"/>
      <c r="B27" s="1408" t="s">
        <v>185</v>
      </c>
      <c r="C27" s="1409"/>
      <c r="D27" s="1416" t="s">
        <v>308</v>
      </c>
      <c r="E27" s="910" t="s">
        <v>591</v>
      </c>
      <c r="F27" s="911"/>
      <c r="G27" s="911"/>
      <c r="H27" s="912"/>
      <c r="I27" s="913">
        <v>0</v>
      </c>
      <c r="J27" s="913">
        <v>0</v>
      </c>
      <c r="K27" s="913">
        <v>0</v>
      </c>
      <c r="L27" s="913">
        <v>0</v>
      </c>
    </row>
    <row r="28" spans="1:12" ht="13.5" customHeight="1" thickBot="1">
      <c r="A28" s="1406"/>
      <c r="B28" s="1410"/>
      <c r="C28" s="1411"/>
      <c r="D28" s="1417"/>
      <c r="E28" s="914" t="s">
        <v>592</v>
      </c>
      <c r="F28" s="905"/>
      <c r="G28" s="905"/>
      <c r="H28" s="906"/>
      <c r="I28" s="915"/>
      <c r="J28" s="915"/>
      <c r="K28" s="915"/>
      <c r="L28" s="915"/>
    </row>
    <row r="29" spans="1:12" ht="13.5" customHeight="1">
      <c r="A29" s="1395"/>
      <c r="B29" s="1412"/>
      <c r="C29" s="1413"/>
      <c r="D29" s="1391" t="s">
        <v>309</v>
      </c>
      <c r="E29" s="895" t="s">
        <v>310</v>
      </c>
      <c r="F29" s="896"/>
      <c r="G29" s="896"/>
      <c r="H29" s="897"/>
      <c r="I29" s="917">
        <f>SUM(I20+I11)</f>
        <v>0</v>
      </c>
      <c r="J29" s="917">
        <f>SUM(J20+J11)</f>
        <v>308</v>
      </c>
      <c r="K29" s="917">
        <f>SUM(K20+K11)</f>
        <v>308</v>
      </c>
      <c r="L29" s="917">
        <f>SUM(L20+L11)</f>
        <v>1354</v>
      </c>
    </row>
    <row r="30" spans="1:12" ht="13.5" customHeight="1">
      <c r="A30" s="1395"/>
      <c r="B30" s="1412"/>
      <c r="C30" s="1413"/>
      <c r="D30" s="1391"/>
      <c r="E30" s="895" t="s">
        <v>593</v>
      </c>
      <c r="F30" s="896"/>
      <c r="G30" s="896"/>
      <c r="H30" s="897"/>
      <c r="I30" s="917">
        <f>SUM(I12+I21)</f>
        <v>0</v>
      </c>
      <c r="J30" s="917">
        <f>SUM(J12+J21)</f>
        <v>179</v>
      </c>
      <c r="K30" s="917">
        <f>SUM(K12+K21)</f>
        <v>179</v>
      </c>
      <c r="L30" s="917">
        <f>SUM(L12+L21)</f>
        <v>383</v>
      </c>
    </row>
    <row r="31" spans="1:12" ht="13.5" customHeight="1">
      <c r="A31" s="1395"/>
      <c r="B31" s="1412"/>
      <c r="C31" s="1413"/>
      <c r="D31" s="1391"/>
      <c r="E31" s="895" t="s">
        <v>311</v>
      </c>
      <c r="F31" s="896"/>
      <c r="G31" s="896"/>
      <c r="H31" s="897"/>
      <c r="I31" s="917"/>
      <c r="J31" s="917">
        <f>SUM(J13)</f>
        <v>1524</v>
      </c>
      <c r="K31" s="917">
        <f>SUM(K13)</f>
        <v>1524</v>
      </c>
      <c r="L31" s="917">
        <f>SUM(L13)</f>
        <v>1524</v>
      </c>
    </row>
    <row r="32" spans="1:12" ht="13.5" customHeight="1">
      <c r="A32" s="1395"/>
      <c r="B32" s="1412"/>
      <c r="C32" s="1413"/>
      <c r="D32" s="1391"/>
      <c r="E32" s="895" t="s">
        <v>105</v>
      </c>
      <c r="F32" s="896"/>
      <c r="G32" s="896"/>
      <c r="H32" s="897"/>
      <c r="I32" s="918">
        <v>0</v>
      </c>
      <c r="J32" s="918">
        <v>0</v>
      </c>
      <c r="K32" s="918">
        <v>0</v>
      </c>
      <c r="L32" s="918">
        <v>0</v>
      </c>
    </row>
    <row r="33" spans="1:12" ht="13.5" customHeight="1">
      <c r="A33" s="1395"/>
      <c r="B33" s="1412"/>
      <c r="C33" s="1413"/>
      <c r="D33" s="1391"/>
      <c r="E33" s="895" t="s">
        <v>106</v>
      </c>
      <c r="F33" s="896"/>
      <c r="G33" s="896"/>
      <c r="H33" s="897"/>
      <c r="I33" s="899">
        <v>0</v>
      </c>
      <c r="J33" s="899">
        <v>0</v>
      </c>
      <c r="K33" s="899">
        <v>0</v>
      </c>
      <c r="L33" s="899">
        <v>0</v>
      </c>
    </row>
    <row r="34" spans="1:12" ht="13.5" customHeight="1">
      <c r="A34" s="1395"/>
      <c r="B34" s="1412"/>
      <c r="C34" s="1413"/>
      <c r="D34" s="1391"/>
      <c r="E34" s="895" t="s">
        <v>595</v>
      </c>
      <c r="F34" s="896"/>
      <c r="G34" s="896"/>
      <c r="H34" s="897"/>
      <c r="I34" s="918">
        <v>0</v>
      </c>
      <c r="J34" s="918">
        <v>0</v>
      </c>
      <c r="K34" s="918">
        <v>0</v>
      </c>
      <c r="L34" s="918">
        <v>0</v>
      </c>
    </row>
    <row r="35" spans="1:12" ht="13.5" customHeight="1">
      <c r="A35" s="1395"/>
      <c r="B35" s="1412"/>
      <c r="C35" s="1413"/>
      <c r="D35" s="1391"/>
      <c r="E35" s="919" t="s">
        <v>596</v>
      </c>
      <c r="F35" s="896"/>
      <c r="G35" s="896"/>
      <c r="H35" s="897"/>
      <c r="I35" s="920">
        <v>0</v>
      </c>
      <c r="J35" s="920">
        <v>0</v>
      </c>
      <c r="K35" s="920">
        <v>0</v>
      </c>
      <c r="L35" s="920">
        <v>0</v>
      </c>
    </row>
    <row r="36" spans="1:12" ht="13.5" customHeight="1">
      <c r="A36" s="1395"/>
      <c r="B36" s="1412"/>
      <c r="C36" s="1413"/>
      <c r="D36" s="1391"/>
      <c r="E36" s="895" t="s">
        <v>594</v>
      </c>
      <c r="F36" s="896"/>
      <c r="G36" s="896"/>
      <c r="H36" s="897"/>
      <c r="I36" s="918"/>
      <c r="J36" s="918">
        <f>SUM(J15+J24)</f>
        <v>26401</v>
      </c>
      <c r="K36" s="918">
        <f>SUM(K15+K24)</f>
        <v>26401</v>
      </c>
      <c r="L36" s="918">
        <f>SUM(L15+L24)</f>
        <v>23838</v>
      </c>
    </row>
    <row r="37" spans="1:12" ht="13.5" customHeight="1" thickBot="1">
      <c r="A37" s="1407"/>
      <c r="B37" s="1414"/>
      <c r="C37" s="1415"/>
      <c r="D37" s="1417"/>
      <c r="E37" s="904" t="s">
        <v>596</v>
      </c>
      <c r="F37" s="905"/>
      <c r="G37" s="905"/>
      <c r="H37" s="906"/>
      <c r="I37" s="907"/>
      <c r="J37" s="907"/>
      <c r="K37" s="907"/>
      <c r="L37" s="907"/>
    </row>
    <row r="38" spans="1:8" ht="13.5" customHeight="1">
      <c r="A38" s="921"/>
      <c r="B38" s="916"/>
      <c r="C38" s="916"/>
      <c r="D38" s="922"/>
      <c r="E38" s="896"/>
      <c r="F38" s="896"/>
      <c r="G38" s="896"/>
      <c r="H38" s="896"/>
    </row>
  </sheetData>
  <sheetProtection/>
  <mergeCells count="21">
    <mergeCell ref="A27:A37"/>
    <mergeCell ref="B27:C37"/>
    <mergeCell ref="D27:D28"/>
    <mergeCell ref="D29:D37"/>
    <mergeCell ref="A9:A17"/>
    <mergeCell ref="B9:C17"/>
    <mergeCell ref="L7:L8"/>
    <mergeCell ref="A18:A26"/>
    <mergeCell ref="B18:C26"/>
    <mergeCell ref="D18:D19"/>
    <mergeCell ref="D20:D26"/>
    <mergeCell ref="D11:D17"/>
    <mergeCell ref="I7:I8"/>
    <mergeCell ref="K7:K8"/>
    <mergeCell ref="J7:J8"/>
    <mergeCell ref="A1:I1"/>
    <mergeCell ref="A3:I3"/>
    <mergeCell ref="A7:A8"/>
    <mergeCell ref="B7:C8"/>
    <mergeCell ref="D7:H8"/>
    <mergeCell ref="D9:D10"/>
  </mergeCells>
  <printOptions/>
  <pageMargins left="1.3779527559055118" right="1.3779527559055118" top="0.31496062992125984" bottom="0" header="0.5118110236220472" footer="0.11811023622047245"/>
  <pageSetup firstPageNumber="5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E12" sqref="E12:E13"/>
    </sheetView>
  </sheetViews>
  <sheetFormatPr defaultColWidth="9.00390625" defaultRowHeight="12.75"/>
  <cols>
    <col min="1" max="1" width="4.875" style="923" customWidth="1"/>
    <col min="2" max="2" width="14.125" style="923" customWidth="1"/>
    <col min="3" max="3" width="13.875" style="923" customWidth="1"/>
    <col min="4" max="4" width="14.125" style="923" customWidth="1"/>
    <col min="5" max="5" width="13.125" style="923" customWidth="1"/>
    <col min="6" max="10" width="12.125" style="923" customWidth="1"/>
    <col min="11" max="16384" width="9.125" style="923" customWidth="1"/>
  </cols>
  <sheetData>
    <row r="2" spans="2:10" ht="12.75">
      <c r="B2" s="1418" t="s">
        <v>598</v>
      </c>
      <c r="C2" s="1418"/>
      <c r="D2" s="1418"/>
      <c r="E2" s="1418"/>
      <c r="F2" s="1418"/>
      <c r="G2" s="1418"/>
      <c r="H2" s="1418"/>
      <c r="I2" s="1418"/>
      <c r="J2" s="1418"/>
    </row>
    <row r="4" spans="2:10" ht="12.75">
      <c r="B4" s="1419" t="s">
        <v>1087</v>
      </c>
      <c r="C4" s="1420"/>
      <c r="D4" s="1420"/>
      <c r="E4" s="1420"/>
      <c r="F4" s="1420"/>
      <c r="G4" s="1420"/>
      <c r="H4" s="1420"/>
      <c r="I4" s="1420"/>
      <c r="J4" s="1420"/>
    </row>
    <row r="5" spans="2:10" ht="12.75">
      <c r="B5" s="924"/>
      <c r="C5" s="925"/>
      <c r="D5" s="925"/>
      <c r="E5" s="925"/>
      <c r="F5" s="925"/>
      <c r="G5" s="925"/>
      <c r="H5" s="925"/>
      <c r="I5" s="925"/>
      <c r="J5" s="925"/>
    </row>
    <row r="6" spans="2:10" ht="12.75">
      <c r="B6" s="924"/>
      <c r="C6" s="925"/>
      <c r="D6" s="925"/>
      <c r="E6" s="925"/>
      <c r="F6" s="925"/>
      <c r="G6" s="925"/>
      <c r="H6" s="925"/>
      <c r="I6" s="925"/>
      <c r="J6" s="925"/>
    </row>
    <row r="7" spans="1:10" ht="12.75">
      <c r="A7" s="926"/>
      <c r="J7" s="927"/>
    </row>
    <row r="8" spans="1:10" ht="12.75" customHeight="1">
      <c r="A8" s="1421" t="s">
        <v>599</v>
      </c>
      <c r="B8" s="1424" t="s">
        <v>600</v>
      </c>
      <c r="C8" s="1425"/>
      <c r="D8" s="1426"/>
      <c r="E8" s="1433" t="s">
        <v>1206</v>
      </c>
      <c r="F8" s="1436" t="s">
        <v>601</v>
      </c>
      <c r="G8" s="1437"/>
      <c r="H8" s="1438"/>
      <c r="I8" s="1438"/>
      <c r="J8" s="928"/>
    </row>
    <row r="9" spans="1:10" ht="12.75">
      <c r="A9" s="1422"/>
      <c r="B9" s="1427"/>
      <c r="C9" s="1428"/>
      <c r="D9" s="1429"/>
      <c r="E9" s="1434"/>
      <c r="F9" s="1436" t="s">
        <v>602</v>
      </c>
      <c r="G9" s="1437"/>
      <c r="H9" s="1436" t="s">
        <v>603</v>
      </c>
      <c r="I9" s="1439"/>
      <c r="J9" s="1440" t="s">
        <v>604</v>
      </c>
    </row>
    <row r="10" spans="1:10" ht="12.75" customHeight="1">
      <c r="A10" s="1422"/>
      <c r="B10" s="1427"/>
      <c r="C10" s="1428"/>
      <c r="D10" s="1429"/>
      <c r="E10" s="1434"/>
      <c r="F10" s="1440" t="s">
        <v>605</v>
      </c>
      <c r="G10" s="1443" t="s">
        <v>606</v>
      </c>
      <c r="H10" s="1440" t="s">
        <v>607</v>
      </c>
      <c r="I10" s="1440" t="s">
        <v>608</v>
      </c>
      <c r="J10" s="1441"/>
    </row>
    <row r="11" spans="1:10" ht="37.5" customHeight="1">
      <c r="A11" s="1423"/>
      <c r="B11" s="1430"/>
      <c r="C11" s="1431"/>
      <c r="D11" s="1432"/>
      <c r="E11" s="1435"/>
      <c r="F11" s="1442"/>
      <c r="G11" s="1444"/>
      <c r="H11" s="1442"/>
      <c r="I11" s="1442"/>
      <c r="J11" s="1442"/>
    </row>
    <row r="12" spans="1:10" ht="12.75">
      <c r="A12" s="1445"/>
      <c r="B12" s="1447" t="s">
        <v>609</v>
      </c>
      <c r="C12" s="1448"/>
      <c r="D12" s="1449"/>
      <c r="E12" s="1453"/>
      <c r="F12" s="1453"/>
      <c r="G12" s="1453"/>
      <c r="H12" s="1453"/>
      <c r="I12" s="1453"/>
      <c r="J12" s="1453"/>
    </row>
    <row r="13" spans="1:10" ht="12.75">
      <c r="A13" s="1446"/>
      <c r="B13" s="1450"/>
      <c r="C13" s="1451"/>
      <c r="D13" s="1452"/>
      <c r="E13" s="1454"/>
      <c r="F13" s="1454"/>
      <c r="G13" s="1454"/>
      <c r="H13" s="1454"/>
      <c r="I13" s="1454"/>
      <c r="J13" s="1454"/>
    </row>
    <row r="14" spans="1:10" ht="12.75">
      <c r="A14" s="1455" t="s">
        <v>171</v>
      </c>
      <c r="B14" s="1456" t="s">
        <v>610</v>
      </c>
      <c r="C14" s="1457"/>
      <c r="D14" s="1458"/>
      <c r="E14" s="1453">
        <f>SUM(F14+G14+H14+I14)</f>
        <v>17</v>
      </c>
      <c r="F14" s="1453">
        <v>14</v>
      </c>
      <c r="G14" s="1453">
        <v>1</v>
      </c>
      <c r="H14" s="1453">
        <v>2</v>
      </c>
      <c r="I14" s="1453"/>
      <c r="J14" s="1453"/>
    </row>
    <row r="15" spans="1:10" ht="12.75">
      <c r="A15" s="1446"/>
      <c r="B15" s="1459"/>
      <c r="C15" s="1460"/>
      <c r="D15" s="1461"/>
      <c r="E15" s="1454"/>
      <c r="F15" s="1454"/>
      <c r="G15" s="1454"/>
      <c r="H15" s="1454"/>
      <c r="I15" s="1454"/>
      <c r="J15" s="1454"/>
    </row>
    <row r="16" spans="1:10" ht="12.75">
      <c r="A16" s="1445" t="s">
        <v>172</v>
      </c>
      <c r="B16" s="1456" t="s">
        <v>611</v>
      </c>
      <c r="C16" s="1457"/>
      <c r="D16" s="1458"/>
      <c r="E16" s="1453">
        <f>SUM(F16+G16+H16+I16)</f>
        <v>3</v>
      </c>
      <c r="F16" s="1453">
        <v>3</v>
      </c>
      <c r="G16" s="1453"/>
      <c r="H16" s="1453"/>
      <c r="I16" s="1453"/>
      <c r="J16" s="1453"/>
    </row>
    <row r="17" spans="1:10" ht="12.75">
      <c r="A17" s="1446"/>
      <c r="B17" s="1459"/>
      <c r="C17" s="1460"/>
      <c r="D17" s="1461"/>
      <c r="E17" s="1454"/>
      <c r="F17" s="1454"/>
      <c r="G17" s="1454"/>
      <c r="H17" s="1454"/>
      <c r="I17" s="1454"/>
      <c r="J17" s="1454"/>
    </row>
    <row r="18" spans="1:10" ht="12.75">
      <c r="A18" s="1445" t="s">
        <v>173</v>
      </c>
      <c r="B18" s="1456" t="s">
        <v>612</v>
      </c>
      <c r="C18" s="1457"/>
      <c r="D18" s="1458"/>
      <c r="E18" s="1453">
        <f>SUM(F18+G18+H18+I18)</f>
        <v>21</v>
      </c>
      <c r="F18" s="1453">
        <v>21</v>
      </c>
      <c r="G18" s="1453"/>
      <c r="H18" s="1453"/>
      <c r="I18" s="1453"/>
      <c r="J18" s="1453"/>
    </row>
    <row r="19" spans="1:10" ht="12.75">
      <c r="A19" s="1446"/>
      <c r="B19" s="1459"/>
      <c r="C19" s="1460"/>
      <c r="D19" s="1461"/>
      <c r="E19" s="1454"/>
      <c r="F19" s="1454"/>
      <c r="G19" s="1454"/>
      <c r="H19" s="1454"/>
      <c r="I19" s="1454"/>
      <c r="J19" s="1454"/>
    </row>
    <row r="20" spans="1:10" ht="12.75">
      <c r="A20" s="1455" t="s">
        <v>174</v>
      </c>
      <c r="B20" s="1456" t="s">
        <v>613</v>
      </c>
      <c r="C20" s="1457"/>
      <c r="D20" s="1458"/>
      <c r="E20" s="1453">
        <f>SUM(F20+G20+H20+I20)</f>
        <v>32</v>
      </c>
      <c r="F20" s="1453">
        <v>30</v>
      </c>
      <c r="G20" s="1453"/>
      <c r="H20" s="1453">
        <v>2</v>
      </c>
      <c r="I20" s="1453"/>
      <c r="J20" s="1453"/>
    </row>
    <row r="21" spans="1:10" ht="12.75">
      <c r="A21" s="1446"/>
      <c r="B21" s="1459"/>
      <c r="C21" s="1460"/>
      <c r="D21" s="1461"/>
      <c r="E21" s="1454"/>
      <c r="F21" s="1454"/>
      <c r="G21" s="1454"/>
      <c r="H21" s="1454"/>
      <c r="I21" s="1454"/>
      <c r="J21" s="1454"/>
    </row>
    <row r="22" spans="1:10" ht="12.75">
      <c r="A22" s="1445" t="s">
        <v>175</v>
      </c>
      <c r="B22" s="1456" t="s">
        <v>614</v>
      </c>
      <c r="C22" s="1457"/>
      <c r="D22" s="1458"/>
      <c r="E22" s="1453">
        <f>SUM(F22+G22+H22+I22)</f>
        <v>23</v>
      </c>
      <c r="F22" s="1453">
        <v>18</v>
      </c>
      <c r="G22" s="1453"/>
      <c r="H22" s="1453">
        <v>5</v>
      </c>
      <c r="I22" s="1453"/>
      <c r="J22" s="1453"/>
    </row>
    <row r="23" spans="1:10" ht="12.75">
      <c r="A23" s="1446"/>
      <c r="B23" s="1459"/>
      <c r="C23" s="1460"/>
      <c r="D23" s="1461"/>
      <c r="E23" s="1454"/>
      <c r="F23" s="1454"/>
      <c r="G23" s="1454"/>
      <c r="H23" s="1454"/>
      <c r="I23" s="1454"/>
      <c r="J23" s="1454"/>
    </row>
    <row r="24" spans="1:10" ht="12.75">
      <c r="A24" s="1455" t="s">
        <v>46</v>
      </c>
      <c r="B24" s="1456" t="s">
        <v>615</v>
      </c>
      <c r="C24" s="1457"/>
      <c r="D24" s="1458"/>
      <c r="E24" s="1453">
        <f>SUM(F24+G24+H24+I24)</f>
        <v>13</v>
      </c>
      <c r="F24" s="1453">
        <v>12</v>
      </c>
      <c r="G24" s="1453"/>
      <c r="H24" s="1453">
        <v>1</v>
      </c>
      <c r="I24" s="1453"/>
      <c r="J24" s="1453"/>
    </row>
    <row r="25" spans="1:10" ht="12.75">
      <c r="A25" s="1446"/>
      <c r="B25" s="1459"/>
      <c r="C25" s="1460"/>
      <c r="D25" s="1461"/>
      <c r="E25" s="1454"/>
      <c r="F25" s="1454"/>
      <c r="G25" s="1454"/>
      <c r="H25" s="1454"/>
      <c r="I25" s="1454"/>
      <c r="J25" s="1454"/>
    </row>
    <row r="26" spans="1:10" ht="12.75">
      <c r="A26" s="1455" t="s">
        <v>379</v>
      </c>
      <c r="B26" s="1456" t="s">
        <v>616</v>
      </c>
      <c r="C26" s="1457"/>
      <c r="D26" s="1458"/>
      <c r="E26" s="1453">
        <f>SUM(F26+G26+H26+I26)</f>
        <v>1</v>
      </c>
      <c r="F26" s="1453">
        <v>1</v>
      </c>
      <c r="G26" s="1453"/>
      <c r="H26" s="1453"/>
      <c r="I26" s="1453"/>
      <c r="J26" s="1453"/>
    </row>
    <row r="27" spans="1:10" ht="12.75">
      <c r="A27" s="1446"/>
      <c r="B27" s="1459"/>
      <c r="C27" s="1460"/>
      <c r="D27" s="1461"/>
      <c r="E27" s="1454"/>
      <c r="F27" s="1454"/>
      <c r="G27" s="1454"/>
      <c r="H27" s="1454"/>
      <c r="I27" s="1454"/>
      <c r="J27" s="1454"/>
    </row>
    <row r="28" spans="1:10" ht="12.75">
      <c r="A28" s="1445" t="s">
        <v>617</v>
      </c>
      <c r="B28" s="1456" t="s">
        <v>618</v>
      </c>
      <c r="C28" s="1457"/>
      <c r="D28" s="1458"/>
      <c r="E28" s="1453">
        <f>SUM(F28+G28+H28+I28)</f>
        <v>25</v>
      </c>
      <c r="F28" s="1453">
        <v>25</v>
      </c>
      <c r="G28" s="1453"/>
      <c r="H28" s="1453"/>
      <c r="I28" s="1453"/>
      <c r="J28" s="1453"/>
    </row>
    <row r="29" spans="1:10" ht="12.75">
      <c r="A29" s="1446"/>
      <c r="B29" s="1459"/>
      <c r="C29" s="1460"/>
      <c r="D29" s="1461"/>
      <c r="E29" s="1454"/>
      <c r="F29" s="1454"/>
      <c r="G29" s="1454"/>
      <c r="H29" s="1454"/>
      <c r="I29" s="1454"/>
      <c r="J29" s="1454"/>
    </row>
    <row r="30" spans="1:10" ht="12.75">
      <c r="A30" s="1445" t="s">
        <v>619</v>
      </c>
      <c r="B30" s="1456" t="s">
        <v>620</v>
      </c>
      <c r="C30" s="1457"/>
      <c r="D30" s="1458"/>
      <c r="E30" s="1453">
        <f>SUM(F30+G30+H30+I30)</f>
        <v>29</v>
      </c>
      <c r="F30" s="1453">
        <v>29</v>
      </c>
      <c r="G30" s="1453"/>
      <c r="H30" s="1453"/>
      <c r="I30" s="1453"/>
      <c r="J30" s="1453"/>
    </row>
    <row r="31" spans="1:10" ht="12.75">
      <c r="A31" s="1446"/>
      <c r="B31" s="1459"/>
      <c r="C31" s="1460"/>
      <c r="D31" s="1461"/>
      <c r="E31" s="1454"/>
      <c r="F31" s="1454"/>
      <c r="G31" s="1454"/>
      <c r="H31" s="1454"/>
      <c r="I31" s="1454"/>
      <c r="J31" s="1454"/>
    </row>
    <row r="32" spans="1:10" ht="12.75">
      <c r="A32" s="1455" t="s">
        <v>621</v>
      </c>
      <c r="B32" s="1456" t="s">
        <v>622</v>
      </c>
      <c r="C32" s="1457"/>
      <c r="D32" s="1458"/>
      <c r="E32" s="1453">
        <f>SUM(F32+G32+H32+I32)</f>
        <v>12</v>
      </c>
      <c r="F32" s="1453">
        <v>10</v>
      </c>
      <c r="G32" s="1453">
        <v>1</v>
      </c>
      <c r="H32" s="1453"/>
      <c r="I32" s="1453">
        <v>1</v>
      </c>
      <c r="J32" s="1453"/>
    </row>
    <row r="33" spans="1:10" ht="12.75">
      <c r="A33" s="1446"/>
      <c r="B33" s="1459"/>
      <c r="C33" s="1460"/>
      <c r="D33" s="1461"/>
      <c r="E33" s="1454"/>
      <c r="F33" s="1454"/>
      <c r="G33" s="1454"/>
      <c r="H33" s="1454"/>
      <c r="I33" s="1454"/>
      <c r="J33" s="1454"/>
    </row>
    <row r="34" spans="1:10" ht="12.75">
      <c r="A34" s="1455" t="s">
        <v>623</v>
      </c>
      <c r="B34" s="1456" t="s">
        <v>624</v>
      </c>
      <c r="C34" s="1457"/>
      <c r="D34" s="1458"/>
      <c r="E34" s="1453">
        <f>SUM(F34+G34+H34+I34)</f>
        <v>23</v>
      </c>
      <c r="F34" s="1453">
        <v>22</v>
      </c>
      <c r="G34" s="1453"/>
      <c r="H34" s="1453">
        <v>1</v>
      </c>
      <c r="I34" s="1453"/>
      <c r="J34" s="1453"/>
    </row>
    <row r="35" spans="1:10" ht="12.75">
      <c r="A35" s="1446"/>
      <c r="B35" s="1459"/>
      <c r="C35" s="1460"/>
      <c r="D35" s="1461"/>
      <c r="E35" s="1454"/>
      <c r="F35" s="1454"/>
      <c r="G35" s="1454"/>
      <c r="H35" s="1454"/>
      <c r="I35" s="1454"/>
      <c r="J35" s="1454"/>
    </row>
    <row r="36" spans="1:10" ht="12.75">
      <c r="A36" s="1455" t="s">
        <v>625</v>
      </c>
      <c r="B36" s="1456" t="s">
        <v>626</v>
      </c>
      <c r="C36" s="1457"/>
      <c r="D36" s="1458"/>
      <c r="E36" s="1453">
        <f>SUM(F36+G36+H36+I36)</f>
        <v>20</v>
      </c>
      <c r="F36" s="1453">
        <v>19</v>
      </c>
      <c r="G36" s="1453"/>
      <c r="H36" s="1453">
        <v>1</v>
      </c>
      <c r="I36" s="1453"/>
      <c r="J36" s="1453"/>
    </row>
    <row r="37" spans="1:10" ht="12.75">
      <c r="A37" s="1446"/>
      <c r="B37" s="1459"/>
      <c r="C37" s="1460"/>
      <c r="D37" s="1461"/>
      <c r="E37" s="1454"/>
      <c r="F37" s="1454"/>
      <c r="G37" s="1454"/>
      <c r="H37" s="1454"/>
      <c r="I37" s="1454"/>
      <c r="J37" s="1454"/>
    </row>
    <row r="38" spans="1:10" ht="12.75">
      <c r="A38" s="1455" t="s">
        <v>627</v>
      </c>
      <c r="B38" s="1456" t="s">
        <v>628</v>
      </c>
      <c r="C38" s="1457"/>
      <c r="D38" s="1458"/>
      <c r="E38" s="1453">
        <f>SUM(F38+G38+H38+I38)</f>
        <v>18</v>
      </c>
      <c r="F38" s="1453">
        <v>17</v>
      </c>
      <c r="G38" s="1453"/>
      <c r="H38" s="1453">
        <v>1</v>
      </c>
      <c r="I38" s="1453"/>
      <c r="J38" s="1453"/>
    </row>
    <row r="39" spans="1:10" ht="12.75">
      <c r="A39" s="1446"/>
      <c r="B39" s="1459"/>
      <c r="C39" s="1460"/>
      <c r="D39" s="1461"/>
      <c r="E39" s="1454"/>
      <c r="F39" s="1454"/>
      <c r="G39" s="1454"/>
      <c r="H39" s="1454"/>
      <c r="I39" s="1454"/>
      <c r="J39" s="1454"/>
    </row>
    <row r="40" spans="1:10" ht="12" customHeight="1">
      <c r="A40" s="1455"/>
      <c r="B40" s="1447" t="s">
        <v>157</v>
      </c>
      <c r="C40" s="1448"/>
      <c r="D40" s="1449"/>
      <c r="E40" s="1462">
        <f>SUM(E14:E39)</f>
        <v>237</v>
      </c>
      <c r="F40" s="1462">
        <f>SUM(F14:F39)</f>
        <v>221</v>
      </c>
      <c r="G40" s="1462">
        <f>SUM(G14:G39)</f>
        <v>2</v>
      </c>
      <c r="H40" s="1462">
        <f>SUM(H14:H39)</f>
        <v>13</v>
      </c>
      <c r="I40" s="1462">
        <f>SUM(I14:I39)</f>
        <v>1</v>
      </c>
      <c r="J40" s="1462"/>
    </row>
    <row r="41" spans="1:10" ht="12" customHeight="1">
      <c r="A41" s="1446"/>
      <c r="B41" s="1450"/>
      <c r="C41" s="1451"/>
      <c r="D41" s="1452"/>
      <c r="E41" s="1463"/>
      <c r="F41" s="1463"/>
      <c r="G41" s="1463"/>
      <c r="H41" s="1463"/>
      <c r="I41" s="1463"/>
      <c r="J41" s="1463"/>
    </row>
    <row r="42" spans="1:10" ht="12" customHeight="1">
      <c r="A42" s="1445" t="s">
        <v>629</v>
      </c>
      <c r="B42" s="1447" t="s">
        <v>630</v>
      </c>
      <c r="C42" s="1448"/>
      <c r="D42" s="1449"/>
      <c r="E42" s="1462">
        <f>SUM(F42+G42+H42+I42)</f>
        <v>88</v>
      </c>
      <c r="F42" s="1462">
        <v>61</v>
      </c>
      <c r="G42" s="1462"/>
      <c r="H42" s="1462">
        <v>27</v>
      </c>
      <c r="I42" s="1462"/>
      <c r="J42" s="1462"/>
    </row>
    <row r="43" spans="1:10" ht="12" customHeight="1">
      <c r="A43" s="1446"/>
      <c r="B43" s="1450"/>
      <c r="C43" s="1451"/>
      <c r="D43" s="1452"/>
      <c r="E43" s="1463"/>
      <c r="F43" s="1463"/>
      <c r="G43" s="1463"/>
      <c r="H43" s="1463"/>
      <c r="I43" s="1463"/>
      <c r="J43" s="1463"/>
    </row>
    <row r="44" spans="1:10" ht="12.75">
      <c r="A44" s="930"/>
      <c r="B44" s="929"/>
      <c r="C44" s="929"/>
      <c r="D44" s="929"/>
      <c r="E44" s="931"/>
      <c r="F44" s="931"/>
      <c r="G44" s="931"/>
      <c r="H44" s="931"/>
      <c r="I44" s="931"/>
      <c r="J44" s="931"/>
    </row>
    <row r="45" spans="1:10" ht="12.75">
      <c r="A45" s="932"/>
      <c r="B45" s="933"/>
      <c r="C45" s="933"/>
      <c r="D45" s="933"/>
      <c r="E45" s="934"/>
      <c r="F45" s="934"/>
      <c r="G45" s="934"/>
      <c r="H45" s="934"/>
      <c r="I45" s="934"/>
      <c r="J45" s="934"/>
    </row>
    <row r="46" spans="1:10" ht="12.75">
      <c r="A46" s="932"/>
      <c r="B46" s="933"/>
      <c r="C46" s="933"/>
      <c r="D46" s="933"/>
      <c r="E46" s="934"/>
      <c r="F46" s="934"/>
      <c r="G46" s="934"/>
      <c r="H46" s="934"/>
      <c r="I46" s="934"/>
      <c r="J46" s="934"/>
    </row>
    <row r="47" spans="1:10" ht="12.75">
      <c r="A47" s="932"/>
      <c r="B47" s="933"/>
      <c r="C47" s="933"/>
      <c r="D47" s="933"/>
      <c r="E47" s="934"/>
      <c r="F47" s="934"/>
      <c r="G47" s="934"/>
      <c r="H47" s="934"/>
      <c r="I47" s="934"/>
      <c r="J47" s="934"/>
    </row>
    <row r="48" spans="1:10" ht="12.75">
      <c r="A48" s="932"/>
      <c r="B48" s="933"/>
      <c r="C48" s="933"/>
      <c r="D48" s="933"/>
      <c r="E48" s="934"/>
      <c r="F48" s="934"/>
      <c r="G48" s="934"/>
      <c r="H48" s="934"/>
      <c r="I48" s="934"/>
      <c r="J48" s="934"/>
    </row>
    <row r="49" spans="1:10" ht="12.75">
      <c r="A49" s="932"/>
      <c r="B49" s="933"/>
      <c r="C49" s="933"/>
      <c r="D49" s="933"/>
      <c r="E49" s="934"/>
      <c r="F49" s="934"/>
      <c r="G49" s="934"/>
      <c r="H49" s="934"/>
      <c r="I49" s="934"/>
      <c r="J49" s="934"/>
    </row>
    <row r="50" spans="1:10" ht="12.75">
      <c r="A50" s="932"/>
      <c r="B50" s="933"/>
      <c r="C50" s="933"/>
      <c r="D50" s="933"/>
      <c r="E50" s="934"/>
      <c r="F50" s="934"/>
      <c r="G50" s="934"/>
      <c r="H50" s="934"/>
      <c r="I50" s="934"/>
      <c r="J50" s="934"/>
    </row>
    <row r="51" spans="1:10" ht="12.75">
      <c r="A51" s="1445" t="s">
        <v>629</v>
      </c>
      <c r="B51" s="1456" t="s">
        <v>631</v>
      </c>
      <c r="C51" s="1457"/>
      <c r="D51" s="1458"/>
      <c r="E51" s="1453">
        <f>SUM(F51+G51+H51+I51)</f>
        <v>32</v>
      </c>
      <c r="F51" s="1453">
        <v>29</v>
      </c>
      <c r="G51" s="1453"/>
      <c r="H51" s="1453">
        <v>3</v>
      </c>
      <c r="I51" s="1453"/>
      <c r="J51" s="1453"/>
    </row>
    <row r="52" spans="1:10" ht="12.75">
      <c r="A52" s="1446"/>
      <c r="B52" s="1459"/>
      <c r="C52" s="1460"/>
      <c r="D52" s="1461"/>
      <c r="E52" s="1454"/>
      <c r="F52" s="1454"/>
      <c r="G52" s="1454"/>
      <c r="H52" s="1454"/>
      <c r="I52" s="1454"/>
      <c r="J52" s="1454"/>
    </row>
    <row r="53" spans="1:10" ht="12.75">
      <c r="A53" s="1455" t="s">
        <v>632</v>
      </c>
      <c r="B53" s="1456" t="s">
        <v>633</v>
      </c>
      <c r="C53" s="1457"/>
      <c r="D53" s="1458"/>
      <c r="E53" s="1453">
        <f>SUM(F53+G53+H53+I53)</f>
        <v>31</v>
      </c>
      <c r="F53" s="1453">
        <v>29</v>
      </c>
      <c r="G53" s="1453"/>
      <c r="H53" s="1453">
        <v>2</v>
      </c>
      <c r="I53" s="1453"/>
      <c r="J53" s="1453"/>
    </row>
    <row r="54" spans="1:10" ht="12.75">
      <c r="A54" s="1446"/>
      <c r="B54" s="1459"/>
      <c r="C54" s="1460"/>
      <c r="D54" s="1461"/>
      <c r="E54" s="1454"/>
      <c r="F54" s="1454"/>
      <c r="G54" s="1454"/>
      <c r="H54" s="1454"/>
      <c r="I54" s="1454"/>
      <c r="J54" s="1454"/>
    </row>
    <row r="55" spans="1:10" ht="12.75">
      <c r="A55" s="1455" t="s">
        <v>634</v>
      </c>
      <c r="B55" s="1456" t="s">
        <v>635</v>
      </c>
      <c r="C55" s="1457"/>
      <c r="D55" s="1458"/>
      <c r="E55" s="1453">
        <f>SUM(F55+G55+H55+I55)</f>
        <v>16</v>
      </c>
      <c r="F55" s="1453">
        <v>14</v>
      </c>
      <c r="G55" s="1453"/>
      <c r="H55" s="1453">
        <v>2</v>
      </c>
      <c r="I55" s="1453"/>
      <c r="J55" s="1453"/>
    </row>
    <row r="56" spans="1:10" ht="12.75">
      <c r="A56" s="1446"/>
      <c r="B56" s="1459"/>
      <c r="C56" s="1460"/>
      <c r="D56" s="1461"/>
      <c r="E56" s="1454"/>
      <c r="F56" s="1454"/>
      <c r="G56" s="1454"/>
      <c r="H56" s="1454"/>
      <c r="I56" s="1454"/>
      <c r="J56" s="1454"/>
    </row>
    <row r="57" spans="1:10" ht="12.75">
      <c r="A57" s="1445" t="s">
        <v>636</v>
      </c>
      <c r="B57" s="1456" t="s">
        <v>637</v>
      </c>
      <c r="C57" s="1457"/>
      <c r="D57" s="1458"/>
      <c r="E57" s="1453">
        <f>SUM(F57+G57+H57+I57)</f>
        <v>61</v>
      </c>
      <c r="F57" s="1453">
        <v>57</v>
      </c>
      <c r="G57" s="1453"/>
      <c r="H57" s="1453">
        <v>4</v>
      </c>
      <c r="I57" s="1453"/>
      <c r="J57" s="1453"/>
    </row>
    <row r="58" spans="1:10" ht="12.75">
      <c r="A58" s="1446"/>
      <c r="B58" s="1459"/>
      <c r="C58" s="1460"/>
      <c r="D58" s="1461"/>
      <c r="E58" s="1454"/>
      <c r="F58" s="1454"/>
      <c r="G58" s="1454"/>
      <c r="H58" s="1454"/>
      <c r="I58" s="1454"/>
      <c r="J58" s="1454"/>
    </row>
    <row r="59" spans="1:10" ht="12.75">
      <c r="A59" s="1455" t="s">
        <v>638</v>
      </c>
      <c r="B59" s="1456" t="s">
        <v>639</v>
      </c>
      <c r="C59" s="1457"/>
      <c r="D59" s="1458"/>
      <c r="E59" s="1453">
        <f>SUM(F59+G59+H59+I59)</f>
        <v>32</v>
      </c>
      <c r="F59" s="1453">
        <v>31</v>
      </c>
      <c r="G59" s="1453"/>
      <c r="H59" s="1453">
        <v>1</v>
      </c>
      <c r="I59" s="1453"/>
      <c r="J59" s="1453"/>
    </row>
    <row r="60" spans="1:10" ht="12.75">
      <c r="A60" s="1446"/>
      <c r="B60" s="1459"/>
      <c r="C60" s="1460"/>
      <c r="D60" s="1461"/>
      <c r="E60" s="1454"/>
      <c r="F60" s="1454"/>
      <c r="G60" s="1454"/>
      <c r="H60" s="1454"/>
      <c r="I60" s="1454"/>
      <c r="J60" s="1454"/>
    </row>
    <row r="61" spans="1:10" ht="12.75">
      <c r="A61" s="1455" t="s">
        <v>640</v>
      </c>
      <c r="B61" s="1456" t="s">
        <v>641</v>
      </c>
      <c r="C61" s="1457"/>
      <c r="D61" s="1458"/>
      <c r="E61" s="1453">
        <f>SUM(F61+G61+H61+I61)</f>
        <v>25</v>
      </c>
      <c r="F61" s="1453">
        <v>23</v>
      </c>
      <c r="G61" s="1453"/>
      <c r="H61" s="1453">
        <v>2</v>
      </c>
      <c r="I61" s="1453"/>
      <c r="J61" s="1453"/>
    </row>
    <row r="62" spans="1:10" ht="12.75">
      <c r="A62" s="1446"/>
      <c r="B62" s="1459"/>
      <c r="C62" s="1460"/>
      <c r="D62" s="1461"/>
      <c r="E62" s="1454"/>
      <c r="F62" s="1454"/>
      <c r="G62" s="1454"/>
      <c r="H62" s="1454"/>
      <c r="I62" s="1454"/>
      <c r="J62" s="1454"/>
    </row>
    <row r="63" spans="1:10" ht="12.75">
      <c r="A63" s="1455" t="s">
        <v>642</v>
      </c>
      <c r="B63" s="1456" t="s">
        <v>643</v>
      </c>
      <c r="C63" s="1457"/>
      <c r="D63" s="1458"/>
      <c r="E63" s="1453">
        <f>SUM(F63+G63+H63+I63)</f>
        <v>16</v>
      </c>
      <c r="F63" s="1453">
        <v>15</v>
      </c>
      <c r="G63" s="1453"/>
      <c r="H63" s="1453">
        <v>1</v>
      </c>
      <c r="I63" s="1453"/>
      <c r="J63" s="1453"/>
    </row>
    <row r="64" spans="1:10" ht="12.75">
      <c r="A64" s="1446"/>
      <c r="B64" s="1459"/>
      <c r="C64" s="1460"/>
      <c r="D64" s="1461"/>
      <c r="E64" s="1454"/>
      <c r="F64" s="1454"/>
      <c r="G64" s="1454"/>
      <c r="H64" s="1454"/>
      <c r="I64" s="1454"/>
      <c r="J64" s="1454"/>
    </row>
    <row r="65" spans="1:10" ht="12.75">
      <c r="A65" s="1455" t="s">
        <v>644</v>
      </c>
      <c r="B65" s="1456" t="s">
        <v>645</v>
      </c>
      <c r="C65" s="1457"/>
      <c r="D65" s="1458"/>
      <c r="E65" s="1453">
        <f>SUM(F65+G65+H65+I65)</f>
        <v>16</v>
      </c>
      <c r="F65" s="1453">
        <v>15</v>
      </c>
      <c r="G65" s="1453"/>
      <c r="H65" s="1453">
        <v>1</v>
      </c>
      <c r="I65" s="1453"/>
      <c r="J65" s="1453"/>
    </row>
    <row r="66" spans="1:10" ht="12.75">
      <c r="A66" s="1446"/>
      <c r="B66" s="1459"/>
      <c r="C66" s="1460"/>
      <c r="D66" s="1461"/>
      <c r="E66" s="1454"/>
      <c r="F66" s="1454"/>
      <c r="G66" s="1454"/>
      <c r="H66" s="1454"/>
      <c r="I66" s="1454"/>
      <c r="J66" s="1454"/>
    </row>
    <row r="67" spans="1:10" ht="12.75">
      <c r="A67" s="1455" t="s">
        <v>646</v>
      </c>
      <c r="B67" s="1456" t="s">
        <v>647</v>
      </c>
      <c r="C67" s="1457"/>
      <c r="D67" s="1458"/>
      <c r="E67" s="1453">
        <f>SUM(F67+G67+H67+I67)</f>
        <v>16</v>
      </c>
      <c r="F67" s="1453">
        <v>14</v>
      </c>
      <c r="G67" s="1453"/>
      <c r="H67" s="1453">
        <v>2</v>
      </c>
      <c r="I67" s="1453"/>
      <c r="J67" s="1453"/>
    </row>
    <row r="68" spans="1:10" ht="12.75">
      <c r="A68" s="1446"/>
      <c r="B68" s="1459"/>
      <c r="C68" s="1460"/>
      <c r="D68" s="1461"/>
      <c r="E68" s="1454"/>
      <c r="F68" s="1454"/>
      <c r="G68" s="1454"/>
      <c r="H68" s="1454"/>
      <c r="I68" s="1454"/>
      <c r="J68" s="1454"/>
    </row>
    <row r="69" spans="1:10" ht="12.75">
      <c r="A69" s="1455" t="s">
        <v>648</v>
      </c>
      <c r="B69" s="1456" t="s">
        <v>649</v>
      </c>
      <c r="C69" s="1457"/>
      <c r="D69" s="1458"/>
      <c r="E69" s="1453">
        <f>SUM(F69+G69+H69+I69)</f>
        <v>141</v>
      </c>
      <c r="F69" s="1453">
        <v>141</v>
      </c>
      <c r="G69" s="1453"/>
      <c r="H69" s="1453"/>
      <c r="I69" s="1453"/>
      <c r="J69" s="1453"/>
    </row>
    <row r="70" spans="1:10" ht="12.75">
      <c r="A70" s="1446"/>
      <c r="B70" s="1459"/>
      <c r="C70" s="1460"/>
      <c r="D70" s="1461"/>
      <c r="E70" s="1454"/>
      <c r="F70" s="1454"/>
      <c r="G70" s="1454"/>
      <c r="H70" s="1454"/>
      <c r="I70" s="1454"/>
      <c r="J70" s="1454"/>
    </row>
    <row r="71" spans="1:10" ht="12.75">
      <c r="A71" s="1455" t="s">
        <v>650</v>
      </c>
      <c r="B71" s="1456" t="s">
        <v>651</v>
      </c>
      <c r="C71" s="1457"/>
      <c r="D71" s="1458"/>
      <c r="E71" s="1453">
        <f>SUM(F71+G71+H71+I71)</f>
        <v>115</v>
      </c>
      <c r="F71" s="1453">
        <v>69</v>
      </c>
      <c r="G71" s="1453">
        <v>1</v>
      </c>
      <c r="H71" s="1453">
        <v>45</v>
      </c>
      <c r="I71" s="1453"/>
      <c r="J71" s="1453"/>
    </row>
    <row r="72" spans="1:10" ht="12.75">
      <c r="A72" s="1446"/>
      <c r="B72" s="1459"/>
      <c r="C72" s="1460"/>
      <c r="D72" s="1461"/>
      <c r="E72" s="1454"/>
      <c r="F72" s="1454"/>
      <c r="G72" s="1454"/>
      <c r="H72" s="1454"/>
      <c r="I72" s="1454"/>
      <c r="J72" s="1454"/>
    </row>
    <row r="73" spans="1:10" ht="12.75">
      <c r="A73" s="1455" t="s">
        <v>652</v>
      </c>
      <c r="B73" s="1456" t="s">
        <v>317</v>
      </c>
      <c r="C73" s="1457"/>
      <c r="D73" s="1458"/>
      <c r="E73" s="1453">
        <f>SUM(F73+G73+H73+I73)</f>
        <v>168</v>
      </c>
      <c r="F73" s="1453">
        <v>138</v>
      </c>
      <c r="G73" s="1453">
        <v>8</v>
      </c>
      <c r="H73" s="1453">
        <v>20</v>
      </c>
      <c r="I73" s="1453">
        <v>2</v>
      </c>
      <c r="J73" s="1453"/>
    </row>
    <row r="74" spans="1:10" ht="12" customHeight="1">
      <c r="A74" s="1446"/>
      <c r="B74" s="1459"/>
      <c r="C74" s="1460"/>
      <c r="D74" s="1461"/>
      <c r="E74" s="1454"/>
      <c r="F74" s="1454"/>
      <c r="G74" s="1454"/>
      <c r="H74" s="1454"/>
      <c r="I74" s="1454"/>
      <c r="J74" s="1454"/>
    </row>
    <row r="75" spans="1:10" ht="12.75">
      <c r="A75" s="1455" t="s">
        <v>653</v>
      </c>
      <c r="B75" s="1456" t="s">
        <v>654</v>
      </c>
      <c r="C75" s="1457"/>
      <c r="D75" s="1458"/>
      <c r="E75" s="1453">
        <f>SUM(F75+G75+H75+I75)</f>
        <v>25</v>
      </c>
      <c r="F75" s="1453">
        <v>25</v>
      </c>
      <c r="G75" s="1453"/>
      <c r="H75" s="1453"/>
      <c r="I75" s="1453"/>
      <c r="J75" s="1453"/>
    </row>
    <row r="76" spans="1:10" ht="11.25" customHeight="1">
      <c r="A76" s="1446"/>
      <c r="B76" s="1459"/>
      <c r="C76" s="1460"/>
      <c r="D76" s="1461"/>
      <c r="E76" s="1454"/>
      <c r="F76" s="1454"/>
      <c r="G76" s="1454"/>
      <c r="H76" s="1454"/>
      <c r="I76" s="1454"/>
      <c r="J76" s="1454"/>
    </row>
    <row r="77" spans="1:10" ht="11.25" customHeight="1">
      <c r="A77" s="1455" t="s">
        <v>655</v>
      </c>
      <c r="B77" s="1456" t="s">
        <v>656</v>
      </c>
      <c r="C77" s="1457"/>
      <c r="D77" s="1458"/>
      <c r="E77" s="1453">
        <f>SUM(F77+G77+H77+I77)</f>
        <v>11</v>
      </c>
      <c r="F77" s="1453">
        <v>11</v>
      </c>
      <c r="G77" s="935"/>
      <c r="H77" s="935"/>
      <c r="I77" s="935"/>
      <c r="J77" s="935"/>
    </row>
    <row r="78" spans="1:10" ht="11.25" customHeight="1">
      <c r="A78" s="1446"/>
      <c r="B78" s="1459"/>
      <c r="C78" s="1460"/>
      <c r="D78" s="1461"/>
      <c r="E78" s="1454"/>
      <c r="F78" s="1454"/>
      <c r="G78" s="935"/>
      <c r="H78" s="935"/>
      <c r="I78" s="935"/>
      <c r="J78" s="935"/>
    </row>
    <row r="79" spans="1:10" ht="12" customHeight="1">
      <c r="A79" s="1445"/>
      <c r="B79" s="1464" t="s">
        <v>657</v>
      </c>
      <c r="C79" s="1465"/>
      <c r="D79" s="1466"/>
      <c r="E79" s="1462">
        <f>SUM(E51:E78)</f>
        <v>705</v>
      </c>
      <c r="F79" s="1462">
        <f>SUM(F51:F78)</f>
        <v>611</v>
      </c>
      <c r="G79" s="1462">
        <f>SUM(G51:G76)</f>
        <v>9</v>
      </c>
      <c r="H79" s="1462">
        <f>SUM(H51:H76)</f>
        <v>83</v>
      </c>
      <c r="I79" s="1462">
        <f>SUM(I51:I76)</f>
        <v>2</v>
      </c>
      <c r="J79" s="1462">
        <f>SUM(J51:J76)</f>
        <v>0</v>
      </c>
    </row>
    <row r="80" spans="1:10" ht="12" customHeight="1">
      <c r="A80" s="1446"/>
      <c r="B80" s="1467"/>
      <c r="C80" s="1468"/>
      <c r="D80" s="1469"/>
      <c r="E80" s="1463"/>
      <c r="F80" s="1463"/>
      <c r="G80" s="1463"/>
      <c r="H80" s="1463"/>
      <c r="I80" s="1463"/>
      <c r="J80" s="1463"/>
    </row>
    <row r="81" spans="1:10" ht="12" customHeight="1">
      <c r="A81" s="1445"/>
      <c r="B81" s="1470" t="s">
        <v>658</v>
      </c>
      <c r="C81" s="1471"/>
      <c r="D81" s="1472"/>
      <c r="E81" s="1462">
        <f aca="true" t="shared" si="0" ref="E81:J81">SUM(E79+E42+E40)</f>
        <v>1030</v>
      </c>
      <c r="F81" s="1462">
        <f t="shared" si="0"/>
        <v>893</v>
      </c>
      <c r="G81" s="1462">
        <f t="shared" si="0"/>
        <v>11</v>
      </c>
      <c r="H81" s="1462">
        <f t="shared" si="0"/>
        <v>123</v>
      </c>
      <c r="I81" s="1462">
        <f t="shared" si="0"/>
        <v>3</v>
      </c>
      <c r="J81" s="1462">
        <f t="shared" si="0"/>
        <v>0</v>
      </c>
    </row>
    <row r="82" spans="1:10" ht="12" customHeight="1">
      <c r="A82" s="1446"/>
      <c r="B82" s="1473"/>
      <c r="C82" s="1474"/>
      <c r="D82" s="1475"/>
      <c r="E82" s="1463"/>
      <c r="F82" s="1463"/>
      <c r="G82" s="1463"/>
      <c r="H82" s="1463"/>
      <c r="I82" s="1463"/>
      <c r="J82" s="1463"/>
    </row>
    <row r="83" ht="12.75">
      <c r="J83" s="936"/>
    </row>
    <row r="84" ht="12.75">
      <c r="J84" s="936"/>
    </row>
    <row r="85" ht="12.75">
      <c r="J85" s="936"/>
    </row>
    <row r="86" ht="12.75">
      <c r="J86" s="936"/>
    </row>
  </sheetData>
  <sheetProtection/>
  <mergeCells count="265">
    <mergeCell ref="J81:J82"/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A79:A80"/>
    <mergeCell ref="B79:D80"/>
    <mergeCell ref="E79:E80"/>
    <mergeCell ref="F79:F80"/>
    <mergeCell ref="G79:G80"/>
    <mergeCell ref="H79:H80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G75:G76"/>
    <mergeCell ref="H75:H76"/>
    <mergeCell ref="A73:A74"/>
    <mergeCell ref="B73:D74"/>
    <mergeCell ref="E73:E74"/>
    <mergeCell ref="F73:F74"/>
    <mergeCell ref="G73:G74"/>
    <mergeCell ref="H73:H74"/>
    <mergeCell ref="I73:I74"/>
    <mergeCell ref="J73:J74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A67:A68"/>
    <mergeCell ref="B67:D68"/>
    <mergeCell ref="E67:E68"/>
    <mergeCell ref="F67:F68"/>
    <mergeCell ref="G67:G68"/>
    <mergeCell ref="H67:H68"/>
    <mergeCell ref="A65:A66"/>
    <mergeCell ref="B65:D66"/>
    <mergeCell ref="E65:E66"/>
    <mergeCell ref="F65:F66"/>
    <mergeCell ref="G65:G66"/>
    <mergeCell ref="H65:H66"/>
    <mergeCell ref="I65:I66"/>
    <mergeCell ref="J65:J66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A59:A60"/>
    <mergeCell ref="B59:D60"/>
    <mergeCell ref="E59:E60"/>
    <mergeCell ref="F59:F60"/>
    <mergeCell ref="G59:G60"/>
    <mergeCell ref="H59:H60"/>
    <mergeCell ref="A57:A58"/>
    <mergeCell ref="B57:D58"/>
    <mergeCell ref="E57:E58"/>
    <mergeCell ref="F57:F58"/>
    <mergeCell ref="G57:G58"/>
    <mergeCell ref="H57:H58"/>
    <mergeCell ref="I57:I58"/>
    <mergeCell ref="J57:J58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A51:A52"/>
    <mergeCell ref="B51:D52"/>
    <mergeCell ref="E51:E52"/>
    <mergeCell ref="F51:F52"/>
    <mergeCell ref="G51:G52"/>
    <mergeCell ref="H51:H52"/>
    <mergeCell ref="A42:A43"/>
    <mergeCell ref="B42:D43"/>
    <mergeCell ref="E42:E43"/>
    <mergeCell ref="F42:F43"/>
    <mergeCell ref="G42:G43"/>
    <mergeCell ref="H42:H43"/>
    <mergeCell ref="I42:I43"/>
    <mergeCell ref="J42:J43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A36:A37"/>
    <mergeCell ref="B36:D37"/>
    <mergeCell ref="E36:E37"/>
    <mergeCell ref="F36:F37"/>
    <mergeCell ref="G36:G37"/>
    <mergeCell ref="H36:H37"/>
    <mergeCell ref="A34:A35"/>
    <mergeCell ref="B34:D35"/>
    <mergeCell ref="E34:E35"/>
    <mergeCell ref="F34:F35"/>
    <mergeCell ref="G34:G35"/>
    <mergeCell ref="H34:H35"/>
    <mergeCell ref="I34:I35"/>
    <mergeCell ref="J34:J35"/>
    <mergeCell ref="J30:J31"/>
    <mergeCell ref="A32:A33"/>
    <mergeCell ref="B32:D33"/>
    <mergeCell ref="E32:E33"/>
    <mergeCell ref="F32:F33"/>
    <mergeCell ref="G32:G33"/>
    <mergeCell ref="H32:H33"/>
    <mergeCell ref="I32:I33"/>
    <mergeCell ref="J32:J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A28:A29"/>
    <mergeCell ref="B28:D29"/>
    <mergeCell ref="E28:E29"/>
    <mergeCell ref="F28:F29"/>
    <mergeCell ref="G28:G29"/>
    <mergeCell ref="H28:H29"/>
    <mergeCell ref="A26:A27"/>
    <mergeCell ref="B26:D27"/>
    <mergeCell ref="E26:E27"/>
    <mergeCell ref="F26:F27"/>
    <mergeCell ref="G26:G27"/>
    <mergeCell ref="H26:H27"/>
    <mergeCell ref="I26:I27"/>
    <mergeCell ref="J26:J27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A20:A21"/>
    <mergeCell ref="B20:D21"/>
    <mergeCell ref="E20:E21"/>
    <mergeCell ref="F20:F21"/>
    <mergeCell ref="G20:G21"/>
    <mergeCell ref="H20:H21"/>
    <mergeCell ref="A18:A19"/>
    <mergeCell ref="B18:D19"/>
    <mergeCell ref="E18:E19"/>
    <mergeCell ref="F18:F19"/>
    <mergeCell ref="G18:G19"/>
    <mergeCell ref="H18:H19"/>
    <mergeCell ref="I18:I19"/>
    <mergeCell ref="J18:J19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6.875" style="937" customWidth="1"/>
    <col min="2" max="4" width="9.125" style="937" customWidth="1"/>
    <col min="5" max="5" width="23.625" style="937" customWidth="1"/>
    <col min="6" max="6" width="20.875" style="937" customWidth="1"/>
    <col min="7" max="7" width="18.375" style="937" customWidth="1"/>
    <col min="8" max="8" width="21.125" style="937" customWidth="1"/>
    <col min="9" max="9" width="18.375" style="937" customWidth="1"/>
    <col min="10" max="16384" width="9.125" style="937" customWidth="1"/>
  </cols>
  <sheetData>
    <row r="2" spans="1:9" ht="15.75">
      <c r="A2" s="1476" t="s">
        <v>659</v>
      </c>
      <c r="B2" s="1476"/>
      <c r="C2" s="1476"/>
      <c r="D2" s="1476"/>
      <c r="E2" s="1476"/>
      <c r="F2" s="1477"/>
      <c r="G2" s="1477"/>
      <c r="H2" s="1477"/>
      <c r="I2" s="1477"/>
    </row>
    <row r="3" spans="1:9" ht="18" customHeight="1">
      <c r="A3" s="1476" t="s">
        <v>1068</v>
      </c>
      <c r="B3" s="1476"/>
      <c r="C3" s="1476"/>
      <c r="D3" s="1476"/>
      <c r="E3" s="1476"/>
      <c r="F3" s="1477"/>
      <c r="G3" s="1477"/>
      <c r="H3" s="1477"/>
      <c r="I3" s="1477"/>
    </row>
    <row r="7" spans="1:9" ht="16.5" customHeight="1">
      <c r="A7" s="938"/>
      <c r="B7" s="938"/>
      <c r="C7" s="938"/>
      <c r="D7" s="938"/>
      <c r="E7" s="938"/>
      <c r="F7" s="938"/>
      <c r="G7" s="938"/>
      <c r="H7" s="938"/>
      <c r="I7" s="939" t="s">
        <v>189</v>
      </c>
    </row>
    <row r="8" spans="1:9" ht="21.75" customHeight="1">
      <c r="A8" s="1478" t="s">
        <v>288</v>
      </c>
      <c r="B8" s="1480" t="s">
        <v>660</v>
      </c>
      <c r="C8" s="1480"/>
      <c r="D8" s="1480"/>
      <c r="E8" s="1480"/>
      <c r="F8" s="1482" t="s">
        <v>661</v>
      </c>
      <c r="G8" s="1483"/>
      <c r="H8" s="1482" t="s">
        <v>662</v>
      </c>
      <c r="I8" s="1483"/>
    </row>
    <row r="9" spans="1:9" ht="27" customHeight="1">
      <c r="A9" s="1479"/>
      <c r="B9" s="1481"/>
      <c r="C9" s="1481"/>
      <c r="D9" s="1481"/>
      <c r="E9" s="1481"/>
      <c r="F9" s="940" t="s">
        <v>663</v>
      </c>
      <c r="G9" s="940" t="s">
        <v>664</v>
      </c>
      <c r="H9" s="940" t="s">
        <v>663</v>
      </c>
      <c r="I9" s="940" t="s">
        <v>664</v>
      </c>
    </row>
    <row r="10" spans="1:9" ht="21.75" customHeight="1">
      <c r="A10" s="941" t="s">
        <v>171</v>
      </c>
      <c r="B10" s="942" t="s">
        <v>665</v>
      </c>
      <c r="C10" s="943"/>
      <c r="D10" s="943"/>
      <c r="E10" s="943"/>
      <c r="F10" s="944" t="s">
        <v>666</v>
      </c>
      <c r="G10" s="945">
        <v>500</v>
      </c>
      <c r="H10" s="946" t="s">
        <v>667</v>
      </c>
      <c r="I10" s="945">
        <v>300000</v>
      </c>
    </row>
    <row r="11" spans="1:9" ht="21.75" customHeight="1">
      <c r="A11" s="941" t="s">
        <v>172</v>
      </c>
      <c r="B11" s="942" t="s">
        <v>668</v>
      </c>
      <c r="C11" s="943"/>
      <c r="D11" s="943"/>
      <c r="E11" s="943"/>
      <c r="F11" s="944" t="s">
        <v>666</v>
      </c>
      <c r="G11" s="945"/>
      <c r="H11" s="946" t="s">
        <v>667</v>
      </c>
      <c r="I11" s="945">
        <v>140000</v>
      </c>
    </row>
    <row r="12" spans="1:9" ht="21.75" customHeight="1">
      <c r="A12" s="941" t="s">
        <v>173</v>
      </c>
      <c r="B12" s="942" t="s">
        <v>669</v>
      </c>
      <c r="C12" s="943"/>
      <c r="D12" s="943"/>
      <c r="E12" s="943"/>
      <c r="F12" s="946" t="s">
        <v>666</v>
      </c>
      <c r="G12" s="945">
        <v>250</v>
      </c>
      <c r="H12" s="946" t="s">
        <v>667</v>
      </c>
      <c r="I12" s="945">
        <v>2000</v>
      </c>
    </row>
    <row r="13" spans="1:9" ht="21.75" customHeight="1">
      <c r="A13" s="941" t="s">
        <v>174</v>
      </c>
      <c r="B13" s="943" t="s">
        <v>670</v>
      </c>
      <c r="C13" s="943"/>
      <c r="D13" s="943"/>
      <c r="E13" s="943"/>
      <c r="F13" s="944"/>
      <c r="G13" s="945"/>
      <c r="H13" s="946" t="s">
        <v>671</v>
      </c>
      <c r="I13" s="945">
        <v>244</v>
      </c>
    </row>
    <row r="14" spans="1:9" ht="21.75" customHeight="1">
      <c r="A14" s="941" t="s">
        <v>175</v>
      </c>
      <c r="B14" s="943" t="s">
        <v>672</v>
      </c>
      <c r="C14" s="943"/>
      <c r="D14" s="943"/>
      <c r="E14" s="943"/>
      <c r="F14" s="944"/>
      <c r="G14" s="945"/>
      <c r="H14" s="946" t="s">
        <v>671</v>
      </c>
      <c r="I14" s="945">
        <v>5824</v>
      </c>
    </row>
    <row r="15" spans="1:9" ht="21.75" customHeight="1">
      <c r="A15" s="947" t="s">
        <v>46</v>
      </c>
      <c r="B15" s="948" t="s">
        <v>673</v>
      </c>
      <c r="C15" s="948"/>
      <c r="D15" s="948"/>
      <c r="E15" s="948"/>
      <c r="F15" s="949"/>
      <c r="G15" s="950"/>
      <c r="H15" s="951" t="s">
        <v>674</v>
      </c>
      <c r="I15" s="950">
        <v>53900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60"/>
  <sheetViews>
    <sheetView zoomScale="75" zoomScaleNormal="75" zoomScaleSheetLayoutView="75" zoomScalePageLayoutView="0" workbookViewId="0" topLeftCell="A127">
      <selection activeCell="F152" sqref="F152"/>
    </sheetView>
  </sheetViews>
  <sheetFormatPr defaultColWidth="9.00390625" defaultRowHeight="12.75"/>
  <cols>
    <col min="1" max="1" width="4.625" style="952" customWidth="1"/>
    <col min="2" max="2" width="61.625" style="952" bestFit="1" customWidth="1"/>
    <col min="3" max="3" width="17.125" style="952" bestFit="1" customWidth="1"/>
    <col min="4" max="4" width="12.875" style="952" bestFit="1" customWidth="1"/>
    <col min="5" max="5" width="15.875" style="952" customWidth="1"/>
    <col min="6" max="6" width="12.375" style="952" customWidth="1"/>
    <col min="7" max="7" width="12.375" style="952" bestFit="1" customWidth="1"/>
    <col min="8" max="8" width="10.375" style="952" bestFit="1" customWidth="1"/>
    <col min="9" max="9" width="12.125" style="952" bestFit="1" customWidth="1"/>
    <col min="10" max="10" width="10.375" style="952" bestFit="1" customWidth="1"/>
    <col min="11" max="12" width="13.875" style="952" bestFit="1" customWidth="1"/>
    <col min="13" max="13" width="13.625" style="952" bestFit="1" customWidth="1"/>
    <col min="14" max="14" width="14.75390625" style="952" bestFit="1" customWidth="1"/>
    <col min="15" max="15" width="11.625" style="952" bestFit="1" customWidth="1"/>
    <col min="16" max="16384" width="9.125" style="952" customWidth="1"/>
  </cols>
  <sheetData>
    <row r="3" spans="1:14" ht="18.75" customHeight="1">
      <c r="A3" s="1484" t="s">
        <v>675</v>
      </c>
      <c r="B3" s="1484"/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1484"/>
    </row>
    <row r="4" spans="1:14" ht="15.75">
      <c r="A4" s="953"/>
      <c r="B4" s="1485" t="s">
        <v>676</v>
      </c>
      <c r="C4" s="1485"/>
      <c r="D4" s="1485"/>
      <c r="E4" s="1485"/>
      <c r="F4" s="1485"/>
      <c r="G4" s="1485"/>
      <c r="H4" s="1485"/>
      <c r="I4" s="1485"/>
      <c r="J4" s="1485"/>
      <c r="K4" s="1485"/>
      <c r="L4" s="1485"/>
      <c r="M4" s="1485"/>
      <c r="N4" s="953"/>
    </row>
    <row r="5" spans="1:14" ht="15.75">
      <c r="A5" s="953"/>
      <c r="B5" s="1485" t="s">
        <v>1080</v>
      </c>
      <c r="C5" s="1485"/>
      <c r="D5" s="1485"/>
      <c r="E5" s="1485"/>
      <c r="F5" s="1485"/>
      <c r="G5" s="1485"/>
      <c r="H5" s="1485"/>
      <c r="I5" s="1485"/>
      <c r="J5" s="1485"/>
      <c r="K5" s="1485"/>
      <c r="L5" s="1485"/>
      <c r="M5" s="1485"/>
      <c r="N5" s="953"/>
    </row>
    <row r="6" spans="2:13" ht="18.75">
      <c r="B6" s="954"/>
      <c r="C6" s="954"/>
      <c r="D6" s="954"/>
      <c r="E6" s="954"/>
      <c r="F6" s="954"/>
      <c r="G6" s="954"/>
      <c r="H6" s="954"/>
      <c r="I6" s="954"/>
      <c r="J6" s="954"/>
      <c r="K6" s="954"/>
      <c r="L6" s="954"/>
      <c r="M6" s="954"/>
    </row>
    <row r="7" ht="12.75">
      <c r="N7" s="955" t="s">
        <v>378</v>
      </c>
    </row>
    <row r="8" spans="1:14" ht="32.25" customHeight="1">
      <c r="A8" s="956"/>
      <c r="B8" s="1486" t="s">
        <v>677</v>
      </c>
      <c r="C8" s="1488" t="s">
        <v>1193</v>
      </c>
      <c r="D8" s="1490" t="s">
        <v>678</v>
      </c>
      <c r="E8" s="1486" t="s">
        <v>679</v>
      </c>
      <c r="F8" s="1492" t="s">
        <v>680</v>
      </c>
      <c r="G8" s="957" t="s">
        <v>681</v>
      </c>
      <c r="H8" s="1494" t="s">
        <v>682</v>
      </c>
      <c r="I8" s="1495"/>
      <c r="J8" s="1496" t="s">
        <v>683</v>
      </c>
      <c r="K8" s="1496"/>
      <c r="L8" s="1497" t="s">
        <v>684</v>
      </c>
      <c r="M8" s="1499" t="s">
        <v>685</v>
      </c>
      <c r="N8" s="1500" t="s">
        <v>686</v>
      </c>
    </row>
    <row r="9" spans="1:14" ht="52.5" customHeight="1">
      <c r="A9" s="958"/>
      <c r="B9" s="1487"/>
      <c r="C9" s="1489"/>
      <c r="D9" s="1491"/>
      <c r="E9" s="1487"/>
      <c r="F9" s="1493"/>
      <c r="G9" s="957" t="s">
        <v>687</v>
      </c>
      <c r="H9" s="959" t="s">
        <v>688</v>
      </c>
      <c r="I9" s="959" t="s">
        <v>689</v>
      </c>
      <c r="J9" s="959" t="s">
        <v>688</v>
      </c>
      <c r="K9" s="959" t="s">
        <v>690</v>
      </c>
      <c r="L9" s="1498"/>
      <c r="M9" s="1304"/>
      <c r="N9" s="1501"/>
    </row>
    <row r="10" spans="1:14" ht="21" customHeight="1">
      <c r="A10" s="960" t="s">
        <v>171</v>
      </c>
      <c r="B10" s="961" t="s">
        <v>691</v>
      </c>
      <c r="C10" s="962">
        <f>SUM(C11:C30)</f>
        <v>2605128</v>
      </c>
      <c r="D10" s="963">
        <f>SUM(E10:M10)</f>
        <v>2605128</v>
      </c>
      <c r="E10" s="964"/>
      <c r="F10" s="964">
        <v>734129</v>
      </c>
      <c r="G10" s="964"/>
      <c r="H10" s="964"/>
      <c r="I10" s="964"/>
      <c r="J10" s="964">
        <v>2500</v>
      </c>
      <c r="K10" s="964"/>
      <c r="L10" s="964">
        <v>1868499</v>
      </c>
      <c r="M10" s="964"/>
      <c r="N10" s="965"/>
    </row>
    <row r="11" spans="1:14" ht="21" customHeight="1">
      <c r="A11" s="960"/>
      <c r="B11" s="966" t="s">
        <v>692</v>
      </c>
      <c r="C11" s="967">
        <f>SUM('3c.m.'!F25)</f>
        <v>5000</v>
      </c>
      <c r="D11" s="964"/>
      <c r="E11" s="964"/>
      <c r="F11" s="964"/>
      <c r="G11" s="964"/>
      <c r="H11" s="964"/>
      <c r="I11" s="964"/>
      <c r="J11" s="964"/>
      <c r="K11" s="964"/>
      <c r="L11" s="964"/>
      <c r="M11" s="964"/>
      <c r="N11" s="965"/>
    </row>
    <row r="12" spans="1:14" ht="21" customHeight="1">
      <c r="A12" s="960"/>
      <c r="B12" s="966" t="s">
        <v>1147</v>
      </c>
      <c r="C12" s="967">
        <f>SUM('3c.m.'!F33)</f>
        <v>40000</v>
      </c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5"/>
    </row>
    <row r="13" spans="1:14" ht="21" customHeight="1">
      <c r="A13" s="960"/>
      <c r="B13" s="966" t="s">
        <v>1079</v>
      </c>
      <c r="C13" s="968">
        <f>SUM('3c.m.'!F42)</f>
        <v>4287</v>
      </c>
      <c r="D13" s="969"/>
      <c r="E13" s="970"/>
      <c r="F13" s="970"/>
      <c r="G13" s="970"/>
      <c r="H13" s="970"/>
      <c r="I13" s="970"/>
      <c r="J13" s="970"/>
      <c r="K13" s="970"/>
      <c r="L13" s="970"/>
      <c r="M13" s="971"/>
      <c r="N13" s="965"/>
    </row>
    <row r="14" spans="1:14" ht="21" customHeight="1">
      <c r="A14" s="960"/>
      <c r="B14" s="966" t="s">
        <v>693</v>
      </c>
      <c r="C14" s="968">
        <f>SUM('3c.m.'!F50)</f>
        <v>8017</v>
      </c>
      <c r="D14" s="969"/>
      <c r="E14" s="970"/>
      <c r="F14" s="970"/>
      <c r="G14" s="970"/>
      <c r="H14" s="970"/>
      <c r="I14" s="970"/>
      <c r="J14" s="970"/>
      <c r="K14" s="970"/>
      <c r="L14" s="970"/>
      <c r="M14" s="971"/>
      <c r="N14" s="965"/>
    </row>
    <row r="15" spans="1:14" ht="21" customHeight="1">
      <c r="A15" s="960"/>
      <c r="B15" s="966" t="s">
        <v>1175</v>
      </c>
      <c r="C15" s="968">
        <f>SUM('3c.m.'!F58)</f>
        <v>20000</v>
      </c>
      <c r="D15" s="969"/>
      <c r="E15" s="970"/>
      <c r="F15" s="970"/>
      <c r="G15" s="970"/>
      <c r="H15" s="970"/>
      <c r="I15" s="970"/>
      <c r="J15" s="970"/>
      <c r="K15" s="970"/>
      <c r="L15" s="970"/>
      <c r="M15" s="971"/>
      <c r="N15" s="965"/>
    </row>
    <row r="16" spans="1:14" ht="21" customHeight="1">
      <c r="A16" s="960"/>
      <c r="B16" s="966" t="s">
        <v>694</v>
      </c>
      <c r="C16" s="968">
        <f>SUM('3c.m.'!F85)</f>
        <v>69995</v>
      </c>
      <c r="D16" s="969"/>
      <c r="E16" s="970"/>
      <c r="F16" s="970"/>
      <c r="G16" s="970"/>
      <c r="H16" s="970"/>
      <c r="I16" s="970"/>
      <c r="J16" s="970"/>
      <c r="K16" s="970"/>
      <c r="L16" s="970"/>
      <c r="M16" s="971"/>
      <c r="N16" s="965"/>
    </row>
    <row r="17" spans="1:14" ht="21" customHeight="1">
      <c r="A17" s="960"/>
      <c r="B17" s="972" t="s">
        <v>695</v>
      </c>
      <c r="C17" s="968">
        <f>SUM('3c.m.'!F238)</f>
        <v>8000</v>
      </c>
      <c r="D17" s="969"/>
      <c r="E17" s="970"/>
      <c r="F17" s="970"/>
      <c r="G17" s="970"/>
      <c r="H17" s="970"/>
      <c r="I17" s="970"/>
      <c r="J17" s="970"/>
      <c r="K17" s="970"/>
      <c r="L17" s="970"/>
      <c r="M17" s="971"/>
      <c r="N17" s="965"/>
    </row>
    <row r="18" spans="1:14" ht="21" customHeight="1">
      <c r="A18" s="960"/>
      <c r="B18" s="966" t="s">
        <v>696</v>
      </c>
      <c r="C18" s="968">
        <f>SUM('3c.m.'!F255)</f>
        <v>44257</v>
      </c>
      <c r="D18" s="969"/>
      <c r="E18" s="970"/>
      <c r="F18" s="970"/>
      <c r="G18" s="970"/>
      <c r="H18" s="970"/>
      <c r="I18" s="970"/>
      <c r="J18" s="970"/>
      <c r="K18" s="970"/>
      <c r="L18" s="970"/>
      <c r="M18" s="971"/>
      <c r="N18" s="965"/>
    </row>
    <row r="19" spans="1:14" ht="21" customHeight="1">
      <c r="A19" s="960"/>
      <c r="B19" s="966" t="s">
        <v>697</v>
      </c>
      <c r="C19" s="968">
        <f>SUM('3c.m.'!F321)</f>
        <v>641272</v>
      </c>
      <c r="D19" s="969"/>
      <c r="E19" s="970"/>
      <c r="F19" s="970"/>
      <c r="G19" s="970"/>
      <c r="H19" s="970"/>
      <c r="I19" s="970"/>
      <c r="J19" s="970"/>
      <c r="K19" s="970"/>
      <c r="L19" s="970"/>
      <c r="M19" s="971"/>
      <c r="N19" s="965"/>
    </row>
    <row r="20" spans="1:14" ht="21" customHeight="1">
      <c r="A20" s="960"/>
      <c r="B20" s="966" t="s">
        <v>698</v>
      </c>
      <c r="C20" s="968">
        <f>SUM('4.mell.'!F10)</f>
        <v>425459</v>
      </c>
      <c r="D20" s="969"/>
      <c r="E20" s="970"/>
      <c r="F20" s="970"/>
      <c r="G20" s="970"/>
      <c r="H20" s="970"/>
      <c r="I20" s="970"/>
      <c r="J20" s="970"/>
      <c r="K20" s="970"/>
      <c r="L20" s="970"/>
      <c r="M20" s="971"/>
      <c r="N20" s="965"/>
    </row>
    <row r="21" spans="1:14" ht="25.5" customHeight="1">
      <c r="A21" s="960"/>
      <c r="B21" s="973" t="s">
        <v>699</v>
      </c>
      <c r="C21" s="968">
        <f>SUM('4.mell.'!F14)</f>
        <v>397980</v>
      </c>
      <c r="D21" s="969"/>
      <c r="E21" s="970"/>
      <c r="F21" s="970"/>
      <c r="G21" s="970"/>
      <c r="H21" s="970"/>
      <c r="I21" s="970"/>
      <c r="J21" s="970"/>
      <c r="K21" s="970"/>
      <c r="L21" s="970"/>
      <c r="M21" s="971"/>
      <c r="N21" s="965"/>
    </row>
    <row r="22" spans="1:14" ht="25.5" customHeight="1">
      <c r="A22" s="960"/>
      <c r="B22" s="973" t="s">
        <v>1181</v>
      </c>
      <c r="C22" s="968">
        <f>SUM('5.mell. '!F28)</f>
        <v>25000</v>
      </c>
      <c r="D22" s="969"/>
      <c r="E22" s="970"/>
      <c r="F22" s="970"/>
      <c r="G22" s="970"/>
      <c r="H22" s="970"/>
      <c r="I22" s="970"/>
      <c r="J22" s="970"/>
      <c r="K22" s="970"/>
      <c r="L22" s="970"/>
      <c r="M22" s="971"/>
      <c r="N22" s="965"/>
    </row>
    <row r="23" spans="1:14" ht="25.5" customHeight="1">
      <c r="A23" s="960"/>
      <c r="B23" s="973" t="s">
        <v>1146</v>
      </c>
      <c r="C23" s="968">
        <f>SUM('4.mell.'!F17)</f>
        <v>360000</v>
      </c>
      <c r="D23" s="969"/>
      <c r="E23" s="970"/>
      <c r="F23" s="970"/>
      <c r="G23" s="970"/>
      <c r="H23" s="970"/>
      <c r="I23" s="970"/>
      <c r="J23" s="970"/>
      <c r="K23" s="970"/>
      <c r="L23" s="970"/>
      <c r="M23" s="971"/>
      <c r="N23" s="965"/>
    </row>
    <row r="24" spans="1:14" ht="25.5" customHeight="1">
      <c r="A24" s="960"/>
      <c r="B24" s="973" t="s">
        <v>1149</v>
      </c>
      <c r="C24" s="968">
        <f>SUM('4.mell.'!F18)</f>
        <v>29957</v>
      </c>
      <c r="D24" s="969"/>
      <c r="E24" s="970"/>
      <c r="F24" s="970"/>
      <c r="G24" s="970"/>
      <c r="H24" s="970"/>
      <c r="I24" s="970"/>
      <c r="J24" s="970"/>
      <c r="K24" s="970"/>
      <c r="L24" s="970"/>
      <c r="M24" s="971"/>
      <c r="N24" s="965"/>
    </row>
    <row r="25" spans="1:14" ht="25.5" customHeight="1">
      <c r="A25" s="960" t="s">
        <v>1150</v>
      </c>
      <c r="B25" s="973" t="s">
        <v>1151</v>
      </c>
      <c r="C25" s="968">
        <f>SUM('4.mell.'!F19)</f>
        <v>480000</v>
      </c>
      <c r="D25" s="969"/>
      <c r="E25" s="970"/>
      <c r="F25" s="970"/>
      <c r="G25" s="970"/>
      <c r="H25" s="970"/>
      <c r="I25" s="970"/>
      <c r="J25" s="970"/>
      <c r="K25" s="970"/>
      <c r="L25" s="970"/>
      <c r="M25" s="971"/>
      <c r="N25" s="965"/>
    </row>
    <row r="26" spans="1:14" ht="21" customHeight="1">
      <c r="A26" s="960"/>
      <c r="B26" s="966" t="s">
        <v>700</v>
      </c>
      <c r="C26" s="968">
        <f>SUM('5.mell. '!F11)</f>
        <v>4000</v>
      </c>
      <c r="D26" s="969"/>
      <c r="E26" s="970"/>
      <c r="F26" s="970"/>
      <c r="G26" s="970"/>
      <c r="H26" s="970"/>
      <c r="I26" s="970"/>
      <c r="J26" s="970"/>
      <c r="K26" s="970"/>
      <c r="L26" s="970"/>
      <c r="M26" s="971"/>
      <c r="N26" s="965"/>
    </row>
    <row r="27" spans="1:14" ht="21" customHeight="1">
      <c r="A27" s="960"/>
      <c r="B27" s="966" t="s">
        <v>1152</v>
      </c>
      <c r="C27" s="968">
        <f>SUM('5.mell. '!F26)</f>
        <v>14971</v>
      </c>
      <c r="D27" s="969"/>
      <c r="E27" s="970"/>
      <c r="F27" s="970"/>
      <c r="G27" s="970"/>
      <c r="H27" s="970"/>
      <c r="I27" s="970"/>
      <c r="J27" s="970"/>
      <c r="K27" s="970"/>
      <c r="L27" s="970"/>
      <c r="M27" s="971"/>
      <c r="N27" s="965"/>
    </row>
    <row r="28" spans="1:14" ht="21" customHeight="1">
      <c r="A28" s="960"/>
      <c r="B28" s="966" t="s">
        <v>1153</v>
      </c>
      <c r="C28" s="968">
        <f>SUM('5.mell. '!F27)</f>
        <v>5956</v>
      </c>
      <c r="D28" s="969"/>
      <c r="E28" s="970"/>
      <c r="F28" s="970"/>
      <c r="G28" s="970"/>
      <c r="H28" s="970"/>
      <c r="I28" s="970"/>
      <c r="J28" s="970"/>
      <c r="K28" s="970"/>
      <c r="L28" s="970"/>
      <c r="M28" s="971"/>
      <c r="N28" s="965"/>
    </row>
    <row r="29" spans="1:14" ht="21" customHeight="1">
      <c r="A29" s="960"/>
      <c r="B29" s="966" t="s">
        <v>1148</v>
      </c>
      <c r="C29" s="968">
        <f>SUM('5.mell. '!F35)</f>
        <v>5980</v>
      </c>
      <c r="D29" s="969"/>
      <c r="E29" s="970"/>
      <c r="F29" s="970"/>
      <c r="G29" s="970"/>
      <c r="H29" s="970"/>
      <c r="I29" s="970"/>
      <c r="J29" s="970"/>
      <c r="K29" s="970"/>
      <c r="L29" s="970"/>
      <c r="M29" s="971"/>
      <c r="N29" s="965"/>
    </row>
    <row r="30" spans="1:14" ht="21" customHeight="1">
      <c r="A30" s="960"/>
      <c r="B30" s="966" t="s">
        <v>1154</v>
      </c>
      <c r="C30" s="968">
        <f>SUM('5.mell. '!F41)</f>
        <v>14997</v>
      </c>
      <c r="D30" s="969"/>
      <c r="E30" s="970"/>
      <c r="F30" s="970"/>
      <c r="G30" s="970"/>
      <c r="H30" s="970"/>
      <c r="I30" s="970"/>
      <c r="J30" s="970"/>
      <c r="K30" s="970"/>
      <c r="L30" s="970"/>
      <c r="M30" s="971"/>
      <c r="N30" s="965"/>
    </row>
    <row r="31" spans="1:14" ht="21" customHeight="1">
      <c r="A31" s="960" t="s">
        <v>172</v>
      </c>
      <c r="B31" s="974" t="s">
        <v>701</v>
      </c>
      <c r="C31" s="975">
        <f>SUM(C32)</f>
        <v>18400</v>
      </c>
      <c r="D31" s="963">
        <f>SUM(E31:N31)</f>
        <v>18400</v>
      </c>
      <c r="E31" s="963"/>
      <c r="F31" s="963"/>
      <c r="G31" s="963">
        <v>18400</v>
      </c>
      <c r="H31" s="963"/>
      <c r="I31" s="963"/>
      <c r="J31" s="963"/>
      <c r="K31" s="963"/>
      <c r="L31" s="963"/>
      <c r="M31" s="963"/>
      <c r="N31" s="965"/>
    </row>
    <row r="32" spans="1:14" ht="21" customHeight="1">
      <c r="A32" s="960"/>
      <c r="B32" s="976" t="s">
        <v>702</v>
      </c>
      <c r="C32" s="977">
        <f>SUM('3d.m.'!F9)</f>
        <v>18400</v>
      </c>
      <c r="D32" s="977"/>
      <c r="E32" s="978"/>
      <c r="F32" s="978"/>
      <c r="G32" s="978"/>
      <c r="H32" s="978"/>
      <c r="I32" s="978"/>
      <c r="J32" s="978"/>
      <c r="K32" s="978"/>
      <c r="L32" s="978"/>
      <c r="M32" s="979"/>
      <c r="N32" s="965"/>
    </row>
    <row r="33" spans="1:14" ht="21" customHeight="1">
      <c r="A33" s="960" t="s">
        <v>173</v>
      </c>
      <c r="B33" s="974" t="s">
        <v>703</v>
      </c>
      <c r="C33" s="975">
        <f>SUM(C34:C34)</f>
        <v>1416994</v>
      </c>
      <c r="D33" s="963">
        <f>SUM(E33:M33)</f>
        <v>1416994</v>
      </c>
      <c r="E33" s="978"/>
      <c r="F33" s="980">
        <v>71904</v>
      </c>
      <c r="G33" s="980">
        <v>1302182</v>
      </c>
      <c r="H33" s="978"/>
      <c r="I33" s="978"/>
      <c r="J33" s="978"/>
      <c r="K33" s="978"/>
      <c r="L33" s="980">
        <v>42908</v>
      </c>
      <c r="M33" s="979"/>
      <c r="N33" s="965"/>
    </row>
    <row r="34" spans="1:14" ht="28.5" customHeight="1">
      <c r="A34" s="960"/>
      <c r="B34" s="981" t="s">
        <v>704</v>
      </c>
      <c r="C34" s="977">
        <f>SUM('3c.m.'!F297)</f>
        <v>1416994</v>
      </c>
      <c r="D34" s="977"/>
      <c r="E34" s="978"/>
      <c r="F34" s="978"/>
      <c r="G34" s="978"/>
      <c r="H34" s="978"/>
      <c r="I34" s="978"/>
      <c r="J34" s="978"/>
      <c r="K34" s="978"/>
      <c r="L34" s="978"/>
      <c r="M34" s="979"/>
      <c r="N34" s="965"/>
    </row>
    <row r="35" spans="1:14" ht="21" customHeight="1">
      <c r="A35" s="960" t="s">
        <v>174</v>
      </c>
      <c r="B35" s="974" t="s">
        <v>705</v>
      </c>
      <c r="C35" s="975">
        <f>SUM(C36)</f>
        <v>811862</v>
      </c>
      <c r="D35" s="963">
        <f>SUM(E35:N35)</f>
        <v>811862</v>
      </c>
      <c r="E35" s="980"/>
      <c r="F35" s="980">
        <v>20000</v>
      </c>
      <c r="G35" s="980">
        <v>684807</v>
      </c>
      <c r="H35" s="978"/>
      <c r="I35" s="978"/>
      <c r="J35" s="978"/>
      <c r="K35" s="978"/>
      <c r="L35" s="980">
        <v>107055</v>
      </c>
      <c r="M35" s="979"/>
      <c r="N35" s="982"/>
    </row>
    <row r="36" spans="1:14" ht="21" customHeight="1">
      <c r="A36" s="960"/>
      <c r="B36" s="976" t="s">
        <v>706</v>
      </c>
      <c r="C36" s="977">
        <f>SUM('3b.m.'!F48)</f>
        <v>811862</v>
      </c>
      <c r="D36" s="977"/>
      <c r="E36" s="978"/>
      <c r="F36" s="978"/>
      <c r="G36" s="978"/>
      <c r="H36" s="978"/>
      <c r="I36" s="978"/>
      <c r="J36" s="978"/>
      <c r="K36" s="978"/>
      <c r="L36" s="978"/>
      <c r="M36" s="979"/>
      <c r="N36" s="965"/>
    </row>
    <row r="37" spans="1:14" ht="21" customHeight="1">
      <c r="A37" s="960" t="s">
        <v>175</v>
      </c>
      <c r="B37" s="974" t="s">
        <v>707</v>
      </c>
      <c r="C37" s="975">
        <f>SUM(C38:C48)</f>
        <v>1963901</v>
      </c>
      <c r="D37" s="963">
        <f>SUM(E37:N37)</f>
        <v>1963901</v>
      </c>
      <c r="E37" s="978"/>
      <c r="F37" s="980">
        <v>158024</v>
      </c>
      <c r="G37" s="980">
        <v>280000</v>
      </c>
      <c r="H37" s="978"/>
      <c r="I37" s="980"/>
      <c r="J37" s="978"/>
      <c r="K37" s="980"/>
      <c r="L37" s="980">
        <v>1525877</v>
      </c>
      <c r="M37" s="983"/>
      <c r="N37" s="984"/>
    </row>
    <row r="38" spans="1:14" ht="21" customHeight="1">
      <c r="A38" s="960"/>
      <c r="B38" s="976" t="s">
        <v>708</v>
      </c>
      <c r="C38" s="977">
        <f>SUM('3c.m.'!F289)</f>
        <v>465818</v>
      </c>
      <c r="D38" s="977"/>
      <c r="E38" s="978"/>
      <c r="F38" s="978"/>
      <c r="G38" s="978"/>
      <c r="H38" s="978"/>
      <c r="I38" s="978"/>
      <c r="J38" s="978"/>
      <c r="K38" s="978"/>
      <c r="L38" s="978"/>
      <c r="M38" s="979"/>
      <c r="N38" s="965"/>
    </row>
    <row r="39" spans="1:14" ht="21" customHeight="1">
      <c r="A39" s="960"/>
      <c r="B39" s="976" t="s">
        <v>1155</v>
      </c>
      <c r="C39" s="977">
        <f>SUM('3c.m.'!F313)</f>
        <v>56990</v>
      </c>
      <c r="D39" s="977"/>
      <c r="E39" s="978"/>
      <c r="F39" s="978"/>
      <c r="G39" s="978"/>
      <c r="H39" s="978"/>
      <c r="I39" s="978"/>
      <c r="J39" s="978"/>
      <c r="K39" s="978"/>
      <c r="L39" s="978"/>
      <c r="M39" s="979"/>
      <c r="N39" s="965"/>
    </row>
    <row r="40" spans="1:14" ht="21" customHeight="1">
      <c r="A40" s="960"/>
      <c r="B40" s="976" t="s">
        <v>1114</v>
      </c>
      <c r="C40" s="977">
        <f>SUM('3c.m.'!F111)</f>
        <v>5334</v>
      </c>
      <c r="D40" s="977"/>
      <c r="E40" s="978"/>
      <c r="F40" s="978"/>
      <c r="G40" s="978"/>
      <c r="H40" s="978"/>
      <c r="I40" s="978"/>
      <c r="J40" s="978"/>
      <c r="K40" s="978"/>
      <c r="L40" s="978"/>
      <c r="M40" s="979"/>
      <c r="N40" s="965"/>
    </row>
    <row r="41" spans="1:14" ht="24.75" customHeight="1">
      <c r="A41" s="960"/>
      <c r="B41" s="981" t="s">
        <v>709</v>
      </c>
      <c r="C41" s="977">
        <f>SUM('4.mell.'!F24)</f>
        <v>1032878</v>
      </c>
      <c r="D41" s="977"/>
      <c r="E41" s="978"/>
      <c r="F41" s="978"/>
      <c r="G41" s="978"/>
      <c r="H41" s="978"/>
      <c r="I41" s="978"/>
      <c r="J41" s="978"/>
      <c r="K41" s="978"/>
      <c r="L41" s="978"/>
      <c r="M41" s="979"/>
      <c r="N41" s="965"/>
    </row>
    <row r="42" spans="1:14" ht="24.75" customHeight="1">
      <c r="A42" s="960"/>
      <c r="B42" s="981" t="s">
        <v>1156</v>
      </c>
      <c r="C42" s="977">
        <f>SUM('4.mell.'!F25)</f>
        <v>3980</v>
      </c>
      <c r="D42" s="977"/>
      <c r="E42" s="978"/>
      <c r="F42" s="978"/>
      <c r="G42" s="978"/>
      <c r="H42" s="978"/>
      <c r="I42" s="978"/>
      <c r="J42" s="978"/>
      <c r="K42" s="978"/>
      <c r="L42" s="978"/>
      <c r="M42" s="979"/>
      <c r="N42" s="965"/>
    </row>
    <row r="43" spans="1:14" ht="21" customHeight="1">
      <c r="A43" s="960"/>
      <c r="B43" s="976" t="s">
        <v>710</v>
      </c>
      <c r="C43" s="977">
        <f>SUM('4.mell.'!F27)</f>
        <v>107697</v>
      </c>
      <c r="D43" s="977"/>
      <c r="E43" s="978"/>
      <c r="F43" s="978"/>
      <c r="G43" s="978"/>
      <c r="H43" s="978"/>
      <c r="I43" s="978"/>
      <c r="J43" s="978"/>
      <c r="K43" s="978"/>
      <c r="L43" s="978"/>
      <c r="M43" s="979"/>
      <c r="N43" s="965"/>
    </row>
    <row r="44" spans="1:14" ht="21" customHeight="1">
      <c r="A44" s="960"/>
      <c r="B44" s="976" t="s">
        <v>711</v>
      </c>
      <c r="C44" s="977">
        <f>SUM('4.mell.'!F47)</f>
        <v>82645</v>
      </c>
      <c r="D44" s="977"/>
      <c r="E44" s="978"/>
      <c r="F44" s="978"/>
      <c r="G44" s="978"/>
      <c r="H44" s="978"/>
      <c r="I44" s="978"/>
      <c r="J44" s="978"/>
      <c r="K44" s="978"/>
      <c r="L44" s="978"/>
      <c r="M44" s="979"/>
      <c r="N44" s="965"/>
    </row>
    <row r="45" spans="1:14" ht="21" customHeight="1">
      <c r="A45" s="960"/>
      <c r="B45" s="976" t="s">
        <v>712</v>
      </c>
      <c r="C45" s="977">
        <f>SUM('4.mell.'!F51)</f>
        <v>81308</v>
      </c>
      <c r="D45" s="977"/>
      <c r="E45" s="978"/>
      <c r="F45" s="978"/>
      <c r="G45" s="978"/>
      <c r="H45" s="978"/>
      <c r="I45" s="978"/>
      <c r="J45" s="978"/>
      <c r="K45" s="978"/>
      <c r="L45" s="978"/>
      <c r="M45" s="979"/>
      <c r="N45" s="965"/>
    </row>
    <row r="46" spans="1:14" ht="21" customHeight="1">
      <c r="A46" s="960"/>
      <c r="B46" s="976" t="s">
        <v>713</v>
      </c>
      <c r="C46" s="977">
        <f>SUM('5.mell. '!F14)</f>
        <v>23560</v>
      </c>
      <c r="D46" s="977"/>
      <c r="E46" s="978"/>
      <c r="F46" s="978"/>
      <c r="G46" s="978"/>
      <c r="H46" s="978"/>
      <c r="I46" s="978"/>
      <c r="J46" s="978"/>
      <c r="K46" s="978"/>
      <c r="L46" s="978"/>
      <c r="M46" s="979"/>
      <c r="N46" s="965"/>
    </row>
    <row r="47" spans="1:14" ht="21" customHeight="1">
      <c r="A47" s="960"/>
      <c r="B47" s="976" t="s">
        <v>1157</v>
      </c>
      <c r="C47" s="977">
        <f>SUM('5.mell. '!F30)</f>
        <v>5454</v>
      </c>
      <c r="D47" s="977"/>
      <c r="E47" s="978"/>
      <c r="F47" s="978"/>
      <c r="G47" s="978"/>
      <c r="H47" s="978"/>
      <c r="I47" s="978"/>
      <c r="J47" s="978"/>
      <c r="K47" s="978"/>
      <c r="L47" s="978"/>
      <c r="M47" s="979"/>
      <c r="N47" s="965"/>
    </row>
    <row r="48" spans="1:14" ht="21" customHeight="1">
      <c r="A48" s="960"/>
      <c r="B48" s="976" t="s">
        <v>1158</v>
      </c>
      <c r="C48" s="977">
        <f>SUM('5.mell. '!F34)</f>
        <v>98237</v>
      </c>
      <c r="D48" s="977"/>
      <c r="E48" s="978"/>
      <c r="F48" s="978"/>
      <c r="G48" s="978"/>
      <c r="H48" s="978"/>
      <c r="I48" s="978"/>
      <c r="J48" s="978"/>
      <c r="K48" s="978"/>
      <c r="L48" s="978"/>
      <c r="M48" s="979"/>
      <c r="N48" s="965"/>
    </row>
    <row r="49" spans="1:14" ht="21" customHeight="1">
      <c r="A49" s="960" t="s">
        <v>46</v>
      </c>
      <c r="B49" s="974" t="s">
        <v>714</v>
      </c>
      <c r="C49" s="977"/>
      <c r="D49" s="963">
        <f>SUM(E49:M49)</f>
        <v>0</v>
      </c>
      <c r="E49" s="978"/>
      <c r="F49" s="978"/>
      <c r="G49" s="978"/>
      <c r="H49" s="978"/>
      <c r="I49" s="978"/>
      <c r="J49" s="978"/>
      <c r="K49" s="978"/>
      <c r="L49" s="978"/>
      <c r="M49" s="979"/>
      <c r="N49" s="965"/>
    </row>
    <row r="50" spans="1:14" ht="21" customHeight="1">
      <c r="A50" s="960" t="s">
        <v>379</v>
      </c>
      <c r="B50" s="974" t="s">
        <v>715</v>
      </c>
      <c r="C50" s="977"/>
      <c r="D50" s="963">
        <f>SUM(E50:M50)</f>
        <v>0</v>
      </c>
      <c r="E50" s="978"/>
      <c r="F50" s="978"/>
      <c r="G50" s="978"/>
      <c r="H50" s="978"/>
      <c r="I50" s="978"/>
      <c r="J50" s="978"/>
      <c r="K50" s="978"/>
      <c r="L50" s="978"/>
      <c r="M50" s="979"/>
      <c r="N50" s="965"/>
    </row>
    <row r="51" spans="1:14" ht="21" customHeight="1">
      <c r="A51" s="960" t="s">
        <v>617</v>
      </c>
      <c r="B51" s="974" t="s">
        <v>716</v>
      </c>
      <c r="C51" s="977"/>
      <c r="D51" s="963">
        <f>SUM(E51:M51)</f>
        <v>0</v>
      </c>
      <c r="E51" s="978"/>
      <c r="F51" s="978"/>
      <c r="G51" s="978"/>
      <c r="H51" s="978"/>
      <c r="I51" s="978"/>
      <c r="J51" s="978"/>
      <c r="K51" s="978"/>
      <c r="L51" s="978"/>
      <c r="M51" s="979"/>
      <c r="N51" s="965"/>
    </row>
    <row r="52" spans="1:14" ht="21" customHeight="1">
      <c r="A52" s="960" t="s">
        <v>619</v>
      </c>
      <c r="B52" s="974" t="s">
        <v>717</v>
      </c>
      <c r="C52" s="975">
        <f>SUM(C53:C55)</f>
        <v>98075</v>
      </c>
      <c r="D52" s="963">
        <f>SUM(E52:M52)</f>
        <v>98075</v>
      </c>
      <c r="E52" s="980"/>
      <c r="F52" s="980">
        <v>73400</v>
      </c>
      <c r="G52" s="980"/>
      <c r="H52" s="978"/>
      <c r="I52" s="978"/>
      <c r="J52" s="978"/>
      <c r="K52" s="978"/>
      <c r="L52" s="980">
        <v>24675</v>
      </c>
      <c r="M52" s="979"/>
      <c r="N52" s="965"/>
    </row>
    <row r="53" spans="1:14" ht="21" customHeight="1">
      <c r="A53" s="960"/>
      <c r="B53" s="976" t="s">
        <v>718</v>
      </c>
      <c r="C53" s="977">
        <f>SUM('3c.m.'!F347)</f>
        <v>16475</v>
      </c>
      <c r="D53" s="977"/>
      <c r="E53" s="978"/>
      <c r="F53" s="978"/>
      <c r="G53" s="978"/>
      <c r="H53" s="978"/>
      <c r="I53" s="978"/>
      <c r="J53" s="978"/>
      <c r="K53" s="978"/>
      <c r="L53" s="978"/>
      <c r="M53" s="979"/>
      <c r="N53" s="965"/>
    </row>
    <row r="54" spans="1:14" ht="21" customHeight="1">
      <c r="A54" s="960"/>
      <c r="B54" s="976" t="s">
        <v>719</v>
      </c>
      <c r="C54" s="977">
        <f>SUM('3c.m.'!F577)</f>
        <v>400</v>
      </c>
      <c r="D54" s="977"/>
      <c r="E54" s="978"/>
      <c r="F54" s="978"/>
      <c r="G54" s="978"/>
      <c r="H54" s="978"/>
      <c r="I54" s="978"/>
      <c r="J54" s="978"/>
      <c r="K54" s="978"/>
      <c r="L54" s="978"/>
      <c r="M54" s="979"/>
      <c r="N54" s="965"/>
    </row>
    <row r="55" spans="1:14" ht="21" customHeight="1">
      <c r="A55" s="960"/>
      <c r="B55" s="976" t="s">
        <v>720</v>
      </c>
      <c r="C55" s="977">
        <f>SUM('3c.m.'!F355)-'12.mell'!C16</f>
        <v>81200</v>
      </c>
      <c r="D55" s="977"/>
      <c r="E55" s="978"/>
      <c r="F55" s="978"/>
      <c r="G55" s="978"/>
      <c r="H55" s="978"/>
      <c r="I55" s="978"/>
      <c r="J55" s="978"/>
      <c r="K55" s="978"/>
      <c r="L55" s="978"/>
      <c r="M55" s="979"/>
      <c r="N55" s="965"/>
    </row>
    <row r="56" spans="1:14" ht="21" customHeight="1">
      <c r="A56" s="960" t="s">
        <v>621</v>
      </c>
      <c r="B56" s="974" t="s">
        <v>721</v>
      </c>
      <c r="C56" s="975">
        <f>SUM(C57:C66)</f>
        <v>1284665</v>
      </c>
      <c r="D56" s="963">
        <f>SUM(E56:N56)</f>
        <v>1284665</v>
      </c>
      <c r="E56" s="980">
        <v>667406</v>
      </c>
      <c r="F56" s="980">
        <v>584701</v>
      </c>
      <c r="G56" s="963">
        <v>19522</v>
      </c>
      <c r="H56" s="980">
        <v>2741</v>
      </c>
      <c r="I56" s="980"/>
      <c r="J56" s="980"/>
      <c r="K56" s="978"/>
      <c r="L56" s="980">
        <v>10295</v>
      </c>
      <c r="M56" s="979"/>
      <c r="N56" s="965"/>
    </row>
    <row r="57" spans="1:14" ht="21" customHeight="1">
      <c r="A57" s="960"/>
      <c r="B57" s="976" t="s">
        <v>722</v>
      </c>
      <c r="C57" s="977">
        <f>SUM('2.mell'!F41)</f>
        <v>164203</v>
      </c>
      <c r="D57" s="963"/>
      <c r="E57" s="980"/>
      <c r="F57" s="978"/>
      <c r="G57" s="978"/>
      <c r="H57" s="978"/>
      <c r="I57" s="978"/>
      <c r="J57" s="978"/>
      <c r="K57" s="978"/>
      <c r="L57" s="978"/>
      <c r="M57" s="979"/>
      <c r="N57" s="965"/>
    </row>
    <row r="58" spans="1:14" ht="21" customHeight="1">
      <c r="A58" s="960"/>
      <c r="B58" s="976" t="s">
        <v>723</v>
      </c>
      <c r="C58" s="977">
        <f>SUM('2.mell'!F75)</f>
        <v>171246</v>
      </c>
      <c r="D58" s="963"/>
      <c r="E58" s="980"/>
      <c r="F58" s="978"/>
      <c r="G58" s="978"/>
      <c r="H58" s="978"/>
      <c r="I58" s="978"/>
      <c r="J58" s="978"/>
      <c r="K58" s="978"/>
      <c r="L58" s="978"/>
      <c r="M58" s="979"/>
      <c r="N58" s="965"/>
    </row>
    <row r="59" spans="1:14" ht="21" customHeight="1">
      <c r="A59" s="960"/>
      <c r="B59" s="976" t="s">
        <v>724</v>
      </c>
      <c r="C59" s="977">
        <f>SUM('2.mell'!F108)</f>
        <v>84057</v>
      </c>
      <c r="D59" s="963"/>
      <c r="E59" s="980"/>
      <c r="F59" s="978"/>
      <c r="G59" s="978"/>
      <c r="H59" s="978"/>
      <c r="I59" s="978"/>
      <c r="J59" s="978"/>
      <c r="K59" s="978"/>
      <c r="L59" s="978"/>
      <c r="M59" s="979"/>
      <c r="N59" s="965"/>
    </row>
    <row r="60" spans="1:14" ht="21" customHeight="1">
      <c r="A60" s="960"/>
      <c r="B60" s="976" t="s">
        <v>725</v>
      </c>
      <c r="C60" s="977">
        <f>SUM('2.mell'!F175)</f>
        <v>167653</v>
      </c>
      <c r="D60" s="963"/>
      <c r="E60" s="980"/>
      <c r="F60" s="978"/>
      <c r="G60" s="978"/>
      <c r="H60" s="978"/>
      <c r="I60" s="978"/>
      <c r="J60" s="978"/>
      <c r="K60" s="978"/>
      <c r="L60" s="978"/>
      <c r="M60" s="979"/>
      <c r="N60" s="965"/>
    </row>
    <row r="61" spans="1:14" ht="21" customHeight="1">
      <c r="A61" s="960"/>
      <c r="B61" s="976" t="s">
        <v>726</v>
      </c>
      <c r="C61" s="977">
        <f>SUM('2.mell'!F142)</f>
        <v>291031</v>
      </c>
      <c r="D61" s="963"/>
      <c r="E61" s="980"/>
      <c r="F61" s="978"/>
      <c r="G61" s="978"/>
      <c r="H61" s="978"/>
      <c r="I61" s="978"/>
      <c r="J61" s="978"/>
      <c r="K61" s="978"/>
      <c r="L61" s="978"/>
      <c r="M61" s="979"/>
      <c r="N61" s="965"/>
    </row>
    <row r="62" spans="1:14" ht="21" customHeight="1">
      <c r="A62" s="960"/>
      <c r="B62" s="976" t="s">
        <v>727</v>
      </c>
      <c r="C62" s="977">
        <f>SUM('2.mell'!F206)</f>
        <v>123012</v>
      </c>
      <c r="D62" s="963"/>
      <c r="E62" s="980"/>
      <c r="F62" s="978"/>
      <c r="G62" s="978"/>
      <c r="H62" s="978"/>
      <c r="I62" s="978"/>
      <c r="J62" s="978"/>
      <c r="K62" s="978"/>
      <c r="L62" s="978"/>
      <c r="M62" s="979"/>
      <c r="N62" s="965"/>
    </row>
    <row r="63" spans="1:14" ht="21" customHeight="1">
      <c r="A63" s="960"/>
      <c r="B63" s="976" t="s">
        <v>728</v>
      </c>
      <c r="C63" s="977">
        <f>SUM('2.mell'!F239)</f>
        <v>98211</v>
      </c>
      <c r="D63" s="963"/>
      <c r="E63" s="980"/>
      <c r="F63" s="978"/>
      <c r="G63" s="978"/>
      <c r="H63" s="978"/>
      <c r="I63" s="978"/>
      <c r="J63" s="978"/>
      <c r="K63" s="978"/>
      <c r="L63" s="978"/>
      <c r="M63" s="979"/>
      <c r="N63" s="965"/>
    </row>
    <row r="64" spans="1:14" ht="21" customHeight="1">
      <c r="A64" s="960"/>
      <c r="B64" s="976" t="s">
        <v>729</v>
      </c>
      <c r="C64" s="977">
        <f>SUM('2.mell'!F272)</f>
        <v>89492</v>
      </c>
      <c r="D64" s="963"/>
      <c r="E64" s="980"/>
      <c r="F64" s="978"/>
      <c r="G64" s="978"/>
      <c r="H64" s="978"/>
      <c r="I64" s="978"/>
      <c r="J64" s="978"/>
      <c r="K64" s="978"/>
      <c r="L64" s="978"/>
      <c r="M64" s="979"/>
      <c r="N64" s="965"/>
    </row>
    <row r="65" spans="1:14" ht="21" customHeight="1">
      <c r="A65" s="960"/>
      <c r="B65" s="976" t="s">
        <v>730</v>
      </c>
      <c r="C65" s="977">
        <f>SUM('2.mell'!F305)</f>
        <v>86590</v>
      </c>
      <c r="D65" s="963"/>
      <c r="E65" s="980"/>
      <c r="F65" s="978"/>
      <c r="G65" s="978"/>
      <c r="H65" s="978"/>
      <c r="I65" s="978"/>
      <c r="J65" s="978"/>
      <c r="K65" s="978"/>
      <c r="L65" s="978"/>
      <c r="M65" s="979"/>
      <c r="N65" s="965"/>
    </row>
    <row r="66" spans="1:14" ht="21" customHeight="1">
      <c r="A66" s="960"/>
      <c r="B66" s="976" t="s">
        <v>1115</v>
      </c>
      <c r="C66" s="977">
        <f>SUM('3c.m.'!F204)</f>
        <v>9170</v>
      </c>
      <c r="D66" s="963"/>
      <c r="E66" s="980"/>
      <c r="F66" s="978"/>
      <c r="G66" s="978"/>
      <c r="H66" s="978"/>
      <c r="I66" s="978"/>
      <c r="J66" s="978"/>
      <c r="K66" s="978"/>
      <c r="L66" s="978"/>
      <c r="M66" s="979"/>
      <c r="N66" s="965"/>
    </row>
    <row r="67" spans="1:14" ht="21" customHeight="1">
      <c r="A67" s="960" t="s">
        <v>623</v>
      </c>
      <c r="B67" s="974" t="s">
        <v>731</v>
      </c>
      <c r="C67" s="975">
        <f>SUM(C68:C79)</f>
        <v>75505</v>
      </c>
      <c r="D67" s="963">
        <f>SUM(E67:N67)</f>
        <v>75505</v>
      </c>
      <c r="E67" s="980"/>
      <c r="F67" s="980">
        <v>26464</v>
      </c>
      <c r="G67" s="980">
        <v>37596</v>
      </c>
      <c r="H67" s="980">
        <v>1843</v>
      </c>
      <c r="I67" s="978"/>
      <c r="J67" s="978"/>
      <c r="K67" s="978"/>
      <c r="L67" s="980">
        <v>9602</v>
      </c>
      <c r="M67" s="979"/>
      <c r="N67" s="965"/>
    </row>
    <row r="68" spans="1:14" ht="21" customHeight="1">
      <c r="A68" s="985"/>
      <c r="B68" s="976" t="s">
        <v>732</v>
      </c>
      <c r="C68" s="977">
        <f>SUM('3c.m.'!F67)</f>
        <v>30303</v>
      </c>
      <c r="D68" s="977"/>
      <c r="E68" s="978"/>
      <c r="F68" s="978"/>
      <c r="G68" s="978"/>
      <c r="H68" s="978"/>
      <c r="I68" s="978"/>
      <c r="J68" s="978"/>
      <c r="K68" s="978"/>
      <c r="L68" s="978"/>
      <c r="M68" s="979"/>
      <c r="N68" s="965"/>
    </row>
    <row r="69" spans="1:14" ht="21" customHeight="1">
      <c r="A69" s="985"/>
      <c r="B69" s="976" t="s">
        <v>733</v>
      </c>
      <c r="C69" s="977">
        <f>SUM('3c.m.'!F398)</f>
        <v>9001</v>
      </c>
      <c r="D69" s="977"/>
      <c r="E69" s="978"/>
      <c r="F69" s="978"/>
      <c r="G69" s="978"/>
      <c r="H69" s="978"/>
      <c r="I69" s="978"/>
      <c r="J69" s="978"/>
      <c r="K69" s="978"/>
      <c r="L69" s="978"/>
      <c r="M69" s="979"/>
      <c r="N69" s="965"/>
    </row>
    <row r="70" spans="1:14" ht="21" customHeight="1">
      <c r="A70" s="985"/>
      <c r="B70" s="976" t="s">
        <v>734</v>
      </c>
      <c r="C70" s="977">
        <f>SUM('3c.m.'!F447)</f>
        <v>5213</v>
      </c>
      <c r="D70" s="977"/>
      <c r="E70" s="978"/>
      <c r="F70" s="978"/>
      <c r="G70" s="978"/>
      <c r="H70" s="978"/>
      <c r="I70" s="978"/>
      <c r="J70" s="978"/>
      <c r="K70" s="978"/>
      <c r="L70" s="978"/>
      <c r="M70" s="979"/>
      <c r="N70" s="965"/>
    </row>
    <row r="71" spans="1:14" ht="21" customHeight="1">
      <c r="A71" s="985"/>
      <c r="B71" s="976" t="s">
        <v>735</v>
      </c>
      <c r="C71" s="977">
        <f>SUM('3c.m.'!F456)</f>
        <v>1151</v>
      </c>
      <c r="D71" s="977"/>
      <c r="E71" s="978"/>
      <c r="F71" s="978"/>
      <c r="G71" s="978"/>
      <c r="H71" s="978"/>
      <c r="I71" s="978"/>
      <c r="J71" s="978"/>
      <c r="K71" s="978"/>
      <c r="L71" s="978"/>
      <c r="M71" s="979"/>
      <c r="N71" s="965"/>
    </row>
    <row r="72" spans="1:14" ht="21" customHeight="1">
      <c r="A72" s="985"/>
      <c r="B72" s="976" t="s">
        <v>736</v>
      </c>
      <c r="C72" s="977">
        <f>SUM('3c.m.'!F472)</f>
        <v>7500</v>
      </c>
      <c r="D72" s="977"/>
      <c r="E72" s="978"/>
      <c r="F72" s="978"/>
      <c r="G72" s="978"/>
      <c r="H72" s="978"/>
      <c r="I72" s="978"/>
      <c r="J72" s="978"/>
      <c r="K72" s="978"/>
      <c r="L72" s="978"/>
      <c r="M72" s="979"/>
      <c r="N72" s="965"/>
    </row>
    <row r="73" spans="1:14" ht="21" customHeight="1">
      <c r="A73" s="985"/>
      <c r="B73" s="976" t="s">
        <v>737</v>
      </c>
      <c r="C73" s="977">
        <f>SUM('3c.m.'!F512)</f>
        <v>9884</v>
      </c>
      <c r="D73" s="977"/>
      <c r="E73" s="978"/>
      <c r="F73" s="978"/>
      <c r="G73" s="978"/>
      <c r="H73" s="978"/>
      <c r="I73" s="978"/>
      <c r="J73" s="978"/>
      <c r="K73" s="978"/>
      <c r="L73" s="978"/>
      <c r="M73" s="979"/>
      <c r="N73" s="965"/>
    </row>
    <row r="74" spans="1:14" ht="21" customHeight="1">
      <c r="A74" s="985"/>
      <c r="B74" s="976" t="s">
        <v>738</v>
      </c>
      <c r="C74" s="977">
        <f>SUM('3c.m.'!F520)</f>
        <v>1785</v>
      </c>
      <c r="D74" s="977"/>
      <c r="E74" s="978"/>
      <c r="F74" s="978"/>
      <c r="G74" s="978"/>
      <c r="H74" s="978"/>
      <c r="I74" s="978"/>
      <c r="J74" s="978"/>
      <c r="K74" s="978"/>
      <c r="L74" s="978"/>
      <c r="M74" s="979"/>
      <c r="N74" s="965"/>
    </row>
    <row r="75" spans="1:14" ht="21" customHeight="1">
      <c r="A75" s="985"/>
      <c r="B75" s="976" t="s">
        <v>739</v>
      </c>
      <c r="C75" s="977">
        <f>SUM('3c.m.'!F529)</f>
        <v>880</v>
      </c>
      <c r="D75" s="977"/>
      <c r="E75" s="978"/>
      <c r="F75" s="978"/>
      <c r="G75" s="978"/>
      <c r="H75" s="978"/>
      <c r="I75" s="978"/>
      <c r="J75" s="978"/>
      <c r="K75" s="978"/>
      <c r="L75" s="978"/>
      <c r="M75" s="979"/>
      <c r="N75" s="965"/>
    </row>
    <row r="76" spans="1:14" ht="21" customHeight="1">
      <c r="A76" s="985"/>
      <c r="B76" s="976" t="s">
        <v>740</v>
      </c>
      <c r="C76" s="977">
        <f>SUM('3c.m.'!F553)</f>
        <v>300</v>
      </c>
      <c r="D76" s="977"/>
      <c r="E76" s="978"/>
      <c r="F76" s="978"/>
      <c r="G76" s="978"/>
      <c r="H76" s="978"/>
      <c r="I76" s="978"/>
      <c r="J76" s="978"/>
      <c r="K76" s="978"/>
      <c r="L76" s="978"/>
      <c r="M76" s="979"/>
      <c r="N76" s="965"/>
    </row>
    <row r="77" spans="1:14" ht="21" customHeight="1">
      <c r="A77" s="985"/>
      <c r="B77" s="976" t="s">
        <v>741</v>
      </c>
      <c r="C77" s="977">
        <f>SUM('3c.m.'!F561)</f>
        <v>4368</v>
      </c>
      <c r="D77" s="977"/>
      <c r="E77" s="978"/>
      <c r="F77" s="978"/>
      <c r="G77" s="978"/>
      <c r="H77" s="978"/>
      <c r="I77" s="978"/>
      <c r="J77" s="978"/>
      <c r="K77" s="978"/>
      <c r="L77" s="978"/>
      <c r="M77" s="979"/>
      <c r="N77" s="965"/>
    </row>
    <row r="78" spans="1:14" ht="21" customHeight="1">
      <c r="A78" s="985"/>
      <c r="B78" s="976" t="s">
        <v>742</v>
      </c>
      <c r="C78" s="977">
        <f>SUM('3c.m.'!F569)</f>
        <v>2000</v>
      </c>
      <c r="D78" s="977"/>
      <c r="E78" s="978"/>
      <c r="F78" s="978"/>
      <c r="G78" s="978"/>
      <c r="H78" s="978"/>
      <c r="I78" s="978"/>
      <c r="J78" s="978"/>
      <c r="K78" s="978"/>
      <c r="L78" s="978"/>
      <c r="M78" s="979"/>
      <c r="N78" s="965"/>
    </row>
    <row r="79" spans="1:14" ht="21" customHeight="1">
      <c r="A79" s="985"/>
      <c r="B79" s="976" t="s">
        <v>743</v>
      </c>
      <c r="C79" s="977">
        <f>SUM('3c.m.'!F585)</f>
        <v>3120</v>
      </c>
      <c r="D79" s="977"/>
      <c r="E79" s="978"/>
      <c r="F79" s="978"/>
      <c r="G79" s="978"/>
      <c r="H79" s="978"/>
      <c r="I79" s="978"/>
      <c r="J79" s="978"/>
      <c r="K79" s="978"/>
      <c r="L79" s="978"/>
      <c r="M79" s="979"/>
      <c r="N79" s="965"/>
    </row>
    <row r="80" spans="1:14" ht="21" customHeight="1">
      <c r="A80" s="960" t="s">
        <v>625</v>
      </c>
      <c r="B80" s="974" t="s">
        <v>744</v>
      </c>
      <c r="C80" s="975">
        <f>SUM(C81:C82)</f>
        <v>1790</v>
      </c>
      <c r="D80" s="963">
        <f>SUM(E80:N80)</f>
        <v>1790</v>
      </c>
      <c r="E80" s="978"/>
      <c r="F80" s="980"/>
      <c r="G80" s="980">
        <v>1277</v>
      </c>
      <c r="H80" s="978"/>
      <c r="I80" s="978"/>
      <c r="J80" s="978"/>
      <c r="K80" s="978"/>
      <c r="L80" s="978">
        <v>513</v>
      </c>
      <c r="M80" s="979"/>
      <c r="N80" s="965"/>
    </row>
    <row r="81" spans="1:14" ht="21" customHeight="1">
      <c r="A81" s="960"/>
      <c r="B81" s="976" t="s">
        <v>745</v>
      </c>
      <c r="C81" s="977">
        <f>SUM('3c.m.'!F537)</f>
        <v>250</v>
      </c>
      <c r="D81" s="977"/>
      <c r="E81" s="978"/>
      <c r="F81" s="978"/>
      <c r="G81" s="978"/>
      <c r="H81" s="978"/>
      <c r="I81" s="978"/>
      <c r="J81" s="978"/>
      <c r="K81" s="978"/>
      <c r="L81" s="978"/>
      <c r="M81" s="979"/>
      <c r="N81" s="965"/>
    </row>
    <row r="82" spans="1:14" ht="21" customHeight="1">
      <c r="A82" s="960"/>
      <c r="B82" s="976" t="s">
        <v>746</v>
      </c>
      <c r="C82" s="977">
        <f>SUM('3c.m.'!F545)</f>
        <v>1540</v>
      </c>
      <c r="D82" s="977"/>
      <c r="E82" s="978"/>
      <c r="F82" s="978"/>
      <c r="G82" s="978"/>
      <c r="H82" s="978"/>
      <c r="I82" s="978"/>
      <c r="J82" s="978"/>
      <c r="K82" s="978"/>
      <c r="L82" s="978"/>
      <c r="M82" s="979"/>
      <c r="N82" s="965"/>
    </row>
    <row r="83" spans="1:14" ht="21" customHeight="1">
      <c r="A83" s="960" t="s">
        <v>627</v>
      </c>
      <c r="B83" s="974" t="s">
        <v>747</v>
      </c>
      <c r="C83" s="975">
        <f>SUM(C84:C93)</f>
        <v>280200</v>
      </c>
      <c r="D83" s="963">
        <f>SUM(E83:N83)</f>
        <v>280200</v>
      </c>
      <c r="E83" s="980">
        <v>210000</v>
      </c>
      <c r="F83" s="980">
        <v>28300</v>
      </c>
      <c r="G83" s="980"/>
      <c r="H83" s="978"/>
      <c r="I83" s="978"/>
      <c r="J83" s="978"/>
      <c r="K83" s="978"/>
      <c r="L83" s="980">
        <v>41900</v>
      </c>
      <c r="M83" s="979"/>
      <c r="N83" s="965"/>
    </row>
    <row r="84" spans="1:14" ht="21" customHeight="1">
      <c r="A84" s="985"/>
      <c r="B84" s="976" t="s">
        <v>748</v>
      </c>
      <c r="C84" s="977">
        <f>SUM('3c.m.'!F758)</f>
        <v>3000</v>
      </c>
      <c r="D84" s="977"/>
      <c r="E84" s="978"/>
      <c r="F84" s="978"/>
      <c r="G84" s="978"/>
      <c r="H84" s="978"/>
      <c r="I84" s="978"/>
      <c r="J84" s="978"/>
      <c r="K84" s="978"/>
      <c r="L84" s="978"/>
      <c r="M84" s="979"/>
      <c r="N84" s="965"/>
    </row>
    <row r="85" spans="1:14" ht="21" customHeight="1">
      <c r="A85" s="985"/>
      <c r="B85" s="976" t="s">
        <v>749</v>
      </c>
      <c r="C85" s="977">
        <f>SUM('3c.m.'!E766)</f>
        <v>2500</v>
      </c>
      <c r="D85" s="977"/>
      <c r="E85" s="978"/>
      <c r="F85" s="978"/>
      <c r="G85" s="978"/>
      <c r="H85" s="978"/>
      <c r="I85" s="978"/>
      <c r="J85" s="978"/>
      <c r="K85" s="978"/>
      <c r="L85" s="978"/>
      <c r="M85" s="979"/>
      <c r="N85" s="965"/>
    </row>
    <row r="86" spans="1:14" ht="21" customHeight="1">
      <c r="A86" s="985"/>
      <c r="B86" s="976" t="s">
        <v>750</v>
      </c>
      <c r="C86" s="977">
        <f>SUM('3c.m.'!F774)</f>
        <v>5000</v>
      </c>
      <c r="D86" s="977"/>
      <c r="E86" s="978"/>
      <c r="F86" s="978"/>
      <c r="G86" s="978"/>
      <c r="H86" s="978"/>
      <c r="I86" s="978"/>
      <c r="J86" s="978"/>
      <c r="K86" s="978"/>
      <c r="L86" s="978"/>
      <c r="M86" s="979"/>
      <c r="N86" s="965"/>
    </row>
    <row r="87" spans="1:14" ht="21" customHeight="1">
      <c r="A87" s="985"/>
      <c r="B87" s="976" t="s">
        <v>751</v>
      </c>
      <c r="C87" s="977">
        <f>SUM('3c.m.'!F782)</f>
        <v>5000</v>
      </c>
      <c r="D87" s="977"/>
      <c r="E87" s="978"/>
      <c r="F87" s="978"/>
      <c r="G87" s="978"/>
      <c r="H87" s="978"/>
      <c r="I87" s="978"/>
      <c r="J87" s="978"/>
      <c r="K87" s="978"/>
      <c r="L87" s="978"/>
      <c r="M87" s="979"/>
      <c r="N87" s="965"/>
    </row>
    <row r="88" spans="1:14" ht="21" customHeight="1">
      <c r="A88" s="985"/>
      <c r="B88" s="976" t="s">
        <v>752</v>
      </c>
      <c r="C88" s="977">
        <f>SUM('3c.m.'!F791)</f>
        <v>3000</v>
      </c>
      <c r="D88" s="977"/>
      <c r="E88" s="978"/>
      <c r="F88" s="978"/>
      <c r="G88" s="978"/>
      <c r="H88" s="978"/>
      <c r="I88" s="978"/>
      <c r="J88" s="978"/>
      <c r="K88" s="978"/>
      <c r="L88" s="978"/>
      <c r="M88" s="979"/>
      <c r="N88" s="965"/>
    </row>
    <row r="89" spans="1:14" ht="21" customHeight="1">
      <c r="A89" s="985"/>
      <c r="B89" s="976" t="s">
        <v>753</v>
      </c>
      <c r="C89" s="977">
        <f>SUM('3c.m.'!F799)</f>
        <v>3300</v>
      </c>
      <c r="D89" s="977"/>
      <c r="E89" s="978"/>
      <c r="F89" s="978"/>
      <c r="G89" s="978"/>
      <c r="H89" s="978"/>
      <c r="I89" s="978"/>
      <c r="J89" s="978"/>
      <c r="K89" s="978"/>
      <c r="L89" s="978"/>
      <c r="M89" s="979"/>
      <c r="N89" s="965"/>
    </row>
    <row r="90" spans="1:14" ht="21" customHeight="1">
      <c r="A90" s="985"/>
      <c r="B90" s="976" t="s">
        <v>754</v>
      </c>
      <c r="C90" s="977">
        <f>SUM('3c.m.'!F807)</f>
        <v>1500</v>
      </c>
      <c r="D90" s="977"/>
      <c r="E90" s="978"/>
      <c r="F90" s="978"/>
      <c r="G90" s="978"/>
      <c r="H90" s="978"/>
      <c r="I90" s="978"/>
      <c r="J90" s="978"/>
      <c r="K90" s="978"/>
      <c r="L90" s="978"/>
      <c r="M90" s="979"/>
      <c r="N90" s="965"/>
    </row>
    <row r="91" spans="1:14" ht="21" customHeight="1">
      <c r="A91" s="985"/>
      <c r="B91" s="976" t="s">
        <v>755</v>
      </c>
      <c r="C91" s="977">
        <f>SUM('3d.m.'!F25)</f>
        <v>5000</v>
      </c>
      <c r="D91" s="977"/>
      <c r="E91" s="978"/>
      <c r="F91" s="978"/>
      <c r="G91" s="978"/>
      <c r="H91" s="978"/>
      <c r="I91" s="978"/>
      <c r="J91" s="978"/>
      <c r="K91" s="978"/>
      <c r="L91" s="978"/>
      <c r="M91" s="979"/>
      <c r="N91" s="965"/>
    </row>
    <row r="92" spans="1:14" ht="21" customHeight="1">
      <c r="A92" s="985"/>
      <c r="B92" s="976" t="s">
        <v>756</v>
      </c>
      <c r="C92" s="977">
        <f>SUM('3d.m.'!F41)</f>
        <v>210000</v>
      </c>
      <c r="D92" s="977"/>
      <c r="E92" s="978"/>
      <c r="F92" s="978"/>
      <c r="G92" s="978"/>
      <c r="H92" s="978"/>
      <c r="I92" s="978"/>
      <c r="J92" s="978"/>
      <c r="K92" s="978"/>
      <c r="L92" s="978"/>
      <c r="M92" s="979"/>
      <c r="N92" s="965"/>
    </row>
    <row r="93" spans="1:14" ht="21" customHeight="1">
      <c r="A93" s="985"/>
      <c r="B93" s="986" t="s">
        <v>757</v>
      </c>
      <c r="C93" s="977">
        <f>SUM('3d.m.'!F43)</f>
        <v>41900</v>
      </c>
      <c r="D93" s="977"/>
      <c r="E93" s="978"/>
      <c r="F93" s="978"/>
      <c r="G93" s="978"/>
      <c r="H93" s="978"/>
      <c r="I93" s="978"/>
      <c r="J93" s="978"/>
      <c r="K93" s="978"/>
      <c r="L93" s="978"/>
      <c r="M93" s="979"/>
      <c r="N93" s="965"/>
    </row>
    <row r="94" spans="1:14" ht="21" customHeight="1">
      <c r="A94" s="960" t="s">
        <v>629</v>
      </c>
      <c r="B94" s="974" t="s">
        <v>758</v>
      </c>
      <c r="C94" s="975">
        <f>SUM(C95:C114)</f>
        <v>3050642</v>
      </c>
      <c r="D94" s="963">
        <f>SUM(E94:N94)</f>
        <v>3050642</v>
      </c>
      <c r="E94" s="978"/>
      <c r="F94" s="980">
        <v>10000</v>
      </c>
      <c r="G94" s="980">
        <v>146670</v>
      </c>
      <c r="H94" s="980"/>
      <c r="I94" s="980"/>
      <c r="J94" s="978"/>
      <c r="K94" s="978"/>
      <c r="L94" s="980">
        <v>918972</v>
      </c>
      <c r="M94" s="983">
        <v>1975000</v>
      </c>
      <c r="N94" s="987"/>
    </row>
    <row r="95" spans="1:14" ht="21" customHeight="1">
      <c r="A95" s="985"/>
      <c r="B95" s="976" t="s">
        <v>759</v>
      </c>
      <c r="C95" s="977">
        <f>SUM('3c.m.'!F77)</f>
        <v>476139</v>
      </c>
      <c r="D95" s="977"/>
      <c r="E95" s="978"/>
      <c r="F95" s="978"/>
      <c r="G95" s="978"/>
      <c r="H95" s="978"/>
      <c r="I95" s="978"/>
      <c r="J95" s="978"/>
      <c r="K95" s="978"/>
      <c r="L95" s="978"/>
      <c r="M95" s="979"/>
      <c r="N95" s="965"/>
    </row>
    <row r="96" spans="1:14" ht="21" customHeight="1">
      <c r="A96" s="985"/>
      <c r="B96" s="976" t="s">
        <v>760</v>
      </c>
      <c r="C96" s="977">
        <f>SUM('3c.m.'!F95)</f>
        <v>161691</v>
      </c>
      <c r="D96" s="977"/>
      <c r="E96" s="978"/>
      <c r="F96" s="978"/>
      <c r="G96" s="978"/>
      <c r="H96" s="978"/>
      <c r="I96" s="978"/>
      <c r="J96" s="978"/>
      <c r="K96" s="978"/>
      <c r="L96" s="978"/>
      <c r="M96" s="979"/>
      <c r="N96" s="965"/>
    </row>
    <row r="97" spans="1:14" ht="21" customHeight="1">
      <c r="A97" s="985"/>
      <c r="B97" s="966" t="s">
        <v>761</v>
      </c>
      <c r="C97" s="977">
        <f>SUM('3c.m.'!F103)</f>
        <v>71244</v>
      </c>
      <c r="D97" s="977"/>
      <c r="E97" s="978"/>
      <c r="F97" s="978"/>
      <c r="G97" s="978"/>
      <c r="H97" s="978"/>
      <c r="I97" s="978"/>
      <c r="J97" s="978"/>
      <c r="K97" s="978"/>
      <c r="L97" s="978"/>
      <c r="M97" s="979"/>
      <c r="N97" s="965"/>
    </row>
    <row r="98" spans="1:14" ht="21" customHeight="1">
      <c r="A98" s="985"/>
      <c r="B98" s="966" t="s">
        <v>762</v>
      </c>
      <c r="C98" s="977">
        <f>SUM('3c.m.'!F120)</f>
        <v>17300</v>
      </c>
      <c r="D98" s="977"/>
      <c r="E98" s="978"/>
      <c r="F98" s="978"/>
      <c r="G98" s="978"/>
      <c r="H98" s="978"/>
      <c r="I98" s="978"/>
      <c r="J98" s="978"/>
      <c r="K98" s="978"/>
      <c r="L98" s="978"/>
      <c r="M98" s="979"/>
      <c r="N98" s="965"/>
    </row>
    <row r="99" spans="1:14" ht="21" customHeight="1">
      <c r="A99" s="985"/>
      <c r="B99" s="966" t="s">
        <v>763</v>
      </c>
      <c r="C99" s="977">
        <f>SUM('3c.m.'!F128)</f>
        <v>26035</v>
      </c>
      <c r="D99" s="977"/>
      <c r="E99" s="978"/>
      <c r="F99" s="978"/>
      <c r="G99" s="978"/>
      <c r="H99" s="978"/>
      <c r="I99" s="978"/>
      <c r="J99" s="978"/>
      <c r="K99" s="978"/>
      <c r="L99" s="978"/>
      <c r="M99" s="979"/>
      <c r="N99" s="965"/>
    </row>
    <row r="100" spans="1:14" ht="21" customHeight="1">
      <c r="A100" s="985"/>
      <c r="B100" s="966" t="s">
        <v>764</v>
      </c>
      <c r="C100" s="977">
        <f>SUM('3c.m.'!F136)</f>
        <v>31905</v>
      </c>
      <c r="D100" s="977"/>
      <c r="E100" s="978"/>
      <c r="F100" s="978"/>
      <c r="G100" s="978"/>
      <c r="H100" s="978"/>
      <c r="I100" s="978"/>
      <c r="J100" s="978"/>
      <c r="K100" s="978"/>
      <c r="L100" s="978"/>
      <c r="M100" s="979"/>
      <c r="N100" s="965"/>
    </row>
    <row r="101" spans="1:14" ht="21" customHeight="1">
      <c r="A101" s="985"/>
      <c r="B101" s="966" t="s">
        <v>765</v>
      </c>
      <c r="C101" s="977">
        <f>SUM('3c.m.'!F144)</f>
        <v>10522</v>
      </c>
      <c r="D101" s="977"/>
      <c r="E101" s="978"/>
      <c r="F101" s="978"/>
      <c r="G101" s="978"/>
      <c r="H101" s="978"/>
      <c r="I101" s="978"/>
      <c r="J101" s="978"/>
      <c r="K101" s="978"/>
      <c r="L101" s="978"/>
      <c r="M101" s="979"/>
      <c r="N101" s="965"/>
    </row>
    <row r="102" spans="1:14" ht="21" customHeight="1">
      <c r="A102" s="985"/>
      <c r="B102" s="966" t="s">
        <v>766</v>
      </c>
      <c r="C102" s="977">
        <f>SUM('3c.m.'!F305)</f>
        <v>517765</v>
      </c>
      <c r="D102" s="977"/>
      <c r="E102" s="978"/>
      <c r="F102" s="978"/>
      <c r="G102" s="978"/>
      <c r="H102" s="978"/>
      <c r="I102" s="978"/>
      <c r="J102" s="978"/>
      <c r="K102" s="978"/>
      <c r="L102" s="978"/>
      <c r="M102" s="979"/>
      <c r="N102" s="965"/>
    </row>
    <row r="103" spans="1:14" ht="21" customHeight="1">
      <c r="A103" s="985"/>
      <c r="B103" s="976" t="s">
        <v>767</v>
      </c>
      <c r="C103" s="977">
        <f>SUM('4.mell.'!F31)</f>
        <v>245179</v>
      </c>
      <c r="D103" s="977"/>
      <c r="E103" s="978"/>
      <c r="F103" s="978"/>
      <c r="G103" s="978"/>
      <c r="H103" s="978"/>
      <c r="I103" s="978"/>
      <c r="J103" s="978"/>
      <c r="K103" s="978"/>
      <c r="L103" s="978"/>
      <c r="M103" s="979"/>
      <c r="N103" s="965"/>
    </row>
    <row r="104" spans="1:14" ht="21" customHeight="1">
      <c r="A104" s="985"/>
      <c r="B104" s="976" t="s">
        <v>1120</v>
      </c>
      <c r="C104" s="977">
        <f>SUM('4.mell.'!F35)</f>
        <v>12000</v>
      </c>
      <c r="D104" s="977"/>
      <c r="E104" s="978"/>
      <c r="F104" s="978"/>
      <c r="G104" s="978"/>
      <c r="H104" s="978"/>
      <c r="I104" s="978"/>
      <c r="J104" s="978"/>
      <c r="K104" s="978"/>
      <c r="L104" s="978"/>
      <c r="M104" s="979"/>
      <c r="N104" s="965"/>
    </row>
    <row r="105" spans="1:14" ht="21" customHeight="1">
      <c r="A105" s="985"/>
      <c r="B105" s="976" t="s">
        <v>768</v>
      </c>
      <c r="C105" s="977">
        <f>SUM('4.mell.'!F36)</f>
        <v>401320</v>
      </c>
      <c r="D105" s="977"/>
      <c r="E105" s="978"/>
      <c r="F105" s="978"/>
      <c r="G105" s="978"/>
      <c r="H105" s="978"/>
      <c r="I105" s="978"/>
      <c r="J105" s="978"/>
      <c r="K105" s="978"/>
      <c r="L105" s="978"/>
      <c r="M105" s="979"/>
      <c r="N105" s="965"/>
    </row>
    <row r="106" spans="1:14" ht="21" customHeight="1">
      <c r="A106" s="985"/>
      <c r="B106" s="976" t="s">
        <v>769</v>
      </c>
      <c r="C106" s="977">
        <f>SUM('4.mell.'!F41)</f>
        <v>74471</v>
      </c>
      <c r="D106" s="977"/>
      <c r="E106" s="978"/>
      <c r="F106" s="978"/>
      <c r="G106" s="978"/>
      <c r="H106" s="978"/>
      <c r="I106" s="978"/>
      <c r="J106" s="978"/>
      <c r="K106" s="978"/>
      <c r="L106" s="978"/>
      <c r="M106" s="979"/>
      <c r="N106" s="965"/>
    </row>
    <row r="107" spans="1:14" ht="21" customHeight="1">
      <c r="A107" s="985"/>
      <c r="B107" s="976" t="s">
        <v>770</v>
      </c>
      <c r="C107" s="977">
        <f>SUM('4.mell.'!F46)</f>
        <v>189079</v>
      </c>
      <c r="D107" s="977"/>
      <c r="E107" s="978"/>
      <c r="F107" s="978"/>
      <c r="G107" s="978"/>
      <c r="H107" s="978"/>
      <c r="I107" s="978"/>
      <c r="J107" s="978"/>
      <c r="K107" s="978"/>
      <c r="L107" s="978"/>
      <c r="M107" s="979"/>
      <c r="N107" s="965"/>
    </row>
    <row r="108" spans="1:14" ht="21" customHeight="1">
      <c r="A108" s="985"/>
      <c r="B108" s="976" t="s">
        <v>1159</v>
      </c>
      <c r="C108" s="977">
        <f>SUM('4.mell.'!F56)</f>
        <v>494</v>
      </c>
      <c r="D108" s="977"/>
      <c r="E108" s="978"/>
      <c r="F108" s="978"/>
      <c r="G108" s="978"/>
      <c r="H108" s="978"/>
      <c r="I108" s="978"/>
      <c r="J108" s="978"/>
      <c r="K108" s="978"/>
      <c r="L108" s="978"/>
      <c r="M108" s="979"/>
      <c r="N108" s="965"/>
    </row>
    <row r="109" spans="1:14" ht="21" customHeight="1">
      <c r="A109" s="985"/>
      <c r="B109" s="976" t="s">
        <v>1119</v>
      </c>
      <c r="C109" s="977">
        <f>SUM('4.mell.'!F63)</f>
        <v>96327</v>
      </c>
      <c r="D109" s="977"/>
      <c r="E109" s="978"/>
      <c r="F109" s="978"/>
      <c r="G109" s="978"/>
      <c r="H109" s="978"/>
      <c r="I109" s="978"/>
      <c r="J109" s="978"/>
      <c r="K109" s="978"/>
      <c r="L109" s="978"/>
      <c r="M109" s="979"/>
      <c r="N109" s="965"/>
    </row>
    <row r="110" spans="1:14" ht="21" customHeight="1">
      <c r="A110" s="985"/>
      <c r="B110" s="976" t="s">
        <v>1161</v>
      </c>
      <c r="C110" s="977">
        <f>SUM('4.mell.'!F67)</f>
        <v>20000</v>
      </c>
      <c r="D110" s="977"/>
      <c r="E110" s="978"/>
      <c r="F110" s="978"/>
      <c r="G110" s="978"/>
      <c r="H110" s="978"/>
      <c r="I110" s="978"/>
      <c r="J110" s="978"/>
      <c r="K110" s="978"/>
      <c r="L110" s="978"/>
      <c r="M110" s="979"/>
      <c r="N110" s="965"/>
    </row>
    <row r="111" spans="1:14" ht="21" customHeight="1">
      <c r="A111" s="985"/>
      <c r="B111" s="976" t="s">
        <v>1170</v>
      </c>
      <c r="C111" s="977">
        <f>SUM('5.mell. '!F47)</f>
        <v>22000</v>
      </c>
      <c r="D111" s="977"/>
      <c r="E111" s="978"/>
      <c r="F111" s="978"/>
      <c r="G111" s="978"/>
      <c r="H111" s="978"/>
      <c r="I111" s="978"/>
      <c r="J111" s="978"/>
      <c r="K111" s="978"/>
      <c r="L111" s="978"/>
      <c r="M111" s="979"/>
      <c r="N111" s="965"/>
    </row>
    <row r="112" spans="1:14" ht="21" customHeight="1">
      <c r="A112" s="985"/>
      <c r="B112" s="976" t="s">
        <v>771</v>
      </c>
      <c r="C112" s="977">
        <f>SUM('4.mell.'!F68)</f>
        <v>336049</v>
      </c>
      <c r="D112" s="977"/>
      <c r="E112" s="978"/>
      <c r="F112" s="978"/>
      <c r="G112" s="978"/>
      <c r="H112" s="978"/>
      <c r="I112" s="978"/>
      <c r="J112" s="978"/>
      <c r="K112" s="978"/>
      <c r="L112" s="978"/>
      <c r="M112" s="979"/>
      <c r="N112" s="965"/>
    </row>
    <row r="113" spans="1:14" ht="21" customHeight="1">
      <c r="A113" s="985"/>
      <c r="B113" s="976" t="s">
        <v>772</v>
      </c>
      <c r="C113" s="977">
        <f>SUM('4.mell.'!F71)</f>
        <v>309646</v>
      </c>
      <c r="D113" s="977"/>
      <c r="E113" s="978"/>
      <c r="F113" s="978"/>
      <c r="G113" s="978"/>
      <c r="H113" s="978"/>
      <c r="I113" s="978"/>
      <c r="J113" s="978"/>
      <c r="K113" s="978"/>
      <c r="L113" s="978"/>
      <c r="M113" s="979"/>
      <c r="N113" s="965"/>
    </row>
    <row r="114" spans="1:14" ht="21" customHeight="1">
      <c r="A114" s="985"/>
      <c r="B114" s="976" t="s">
        <v>1160</v>
      </c>
      <c r="C114" s="977">
        <f>SUM('4.mell.'!F73)</f>
        <v>31476</v>
      </c>
      <c r="D114" s="977"/>
      <c r="E114" s="978"/>
      <c r="F114" s="978"/>
      <c r="G114" s="978"/>
      <c r="H114" s="978"/>
      <c r="I114" s="978"/>
      <c r="J114" s="978"/>
      <c r="K114" s="978"/>
      <c r="L114" s="978"/>
      <c r="M114" s="979"/>
      <c r="N114" s="965"/>
    </row>
    <row r="115" spans="1:14" ht="21" customHeight="1">
      <c r="A115" s="960" t="s">
        <v>632</v>
      </c>
      <c r="B115" s="974" t="s">
        <v>773</v>
      </c>
      <c r="C115" s="977"/>
      <c r="D115" s="963">
        <f>SUM(E115:M115)</f>
        <v>0</v>
      </c>
      <c r="E115" s="978"/>
      <c r="F115" s="978"/>
      <c r="G115" s="978"/>
      <c r="H115" s="978"/>
      <c r="I115" s="978"/>
      <c r="J115" s="978"/>
      <c r="K115" s="978"/>
      <c r="L115" s="978"/>
      <c r="M115" s="979"/>
      <c r="N115" s="965"/>
    </row>
    <row r="116" spans="1:14" ht="21" customHeight="1">
      <c r="A116" s="960" t="s">
        <v>634</v>
      </c>
      <c r="B116" s="974" t="s">
        <v>774</v>
      </c>
      <c r="C116" s="977"/>
      <c r="D116" s="963">
        <f>SUM(E116:M116)</f>
        <v>0</v>
      </c>
      <c r="E116" s="978"/>
      <c r="F116" s="978"/>
      <c r="G116" s="978"/>
      <c r="H116" s="978"/>
      <c r="I116" s="978"/>
      <c r="J116" s="978"/>
      <c r="K116" s="978"/>
      <c r="L116" s="978"/>
      <c r="M116" s="979"/>
      <c r="N116" s="965"/>
    </row>
    <row r="117" spans="1:14" ht="21" customHeight="1">
      <c r="A117" s="960" t="s">
        <v>636</v>
      </c>
      <c r="B117" s="974" t="s">
        <v>775</v>
      </c>
      <c r="C117" s="975">
        <f>SUM(C118:C126)</f>
        <v>106982</v>
      </c>
      <c r="D117" s="963">
        <f>SUM(E117:M117)</f>
        <v>106982</v>
      </c>
      <c r="E117" s="978"/>
      <c r="F117" s="980">
        <v>83700</v>
      </c>
      <c r="G117" s="980"/>
      <c r="H117" s="980"/>
      <c r="I117" s="978"/>
      <c r="J117" s="978"/>
      <c r="K117" s="978"/>
      <c r="L117" s="980">
        <v>23282</v>
      </c>
      <c r="M117" s="979"/>
      <c r="N117" s="965"/>
    </row>
    <row r="118" spans="1:14" ht="21" customHeight="1">
      <c r="A118" s="960"/>
      <c r="B118" s="976" t="s">
        <v>776</v>
      </c>
      <c r="C118" s="977">
        <f>SUM('3c.m.'!F162)</f>
        <v>17585</v>
      </c>
      <c r="D118" s="963"/>
      <c r="E118" s="978"/>
      <c r="F118" s="978"/>
      <c r="G118" s="978"/>
      <c r="H118" s="980"/>
      <c r="I118" s="978"/>
      <c r="J118" s="978"/>
      <c r="K118" s="978"/>
      <c r="L118" s="978"/>
      <c r="M118" s="979"/>
      <c r="N118" s="965"/>
    </row>
    <row r="119" spans="1:14" ht="21" customHeight="1">
      <c r="A119" s="960"/>
      <c r="B119" s="976" t="s">
        <v>777</v>
      </c>
      <c r="C119" s="977">
        <f>SUM('3c.m.'!F170)</f>
        <v>17340</v>
      </c>
      <c r="D119" s="963"/>
      <c r="E119" s="978"/>
      <c r="F119" s="978"/>
      <c r="G119" s="978"/>
      <c r="H119" s="980"/>
      <c r="I119" s="978"/>
      <c r="J119" s="978"/>
      <c r="K119" s="978"/>
      <c r="L119" s="978"/>
      <c r="M119" s="979"/>
      <c r="N119" s="965"/>
    </row>
    <row r="120" spans="1:14" ht="21" customHeight="1">
      <c r="A120" s="960"/>
      <c r="B120" s="976" t="s">
        <v>778</v>
      </c>
      <c r="C120" s="977">
        <f>SUM('3c.m.'!F195)</f>
        <v>17996</v>
      </c>
      <c r="D120" s="963"/>
      <c r="E120" s="978"/>
      <c r="F120" s="978"/>
      <c r="G120" s="978"/>
      <c r="H120" s="980"/>
      <c r="I120" s="978"/>
      <c r="J120" s="978"/>
      <c r="K120" s="978"/>
      <c r="L120" s="978"/>
      <c r="M120" s="979"/>
      <c r="N120" s="965"/>
    </row>
    <row r="121" spans="1:14" ht="21" customHeight="1">
      <c r="A121" s="960"/>
      <c r="B121" s="976" t="s">
        <v>779</v>
      </c>
      <c r="C121" s="977">
        <f>SUM('3c.m.'!F186)</f>
        <v>9900</v>
      </c>
      <c r="D121" s="977"/>
      <c r="E121" s="978"/>
      <c r="F121" s="978"/>
      <c r="G121" s="978"/>
      <c r="H121" s="978"/>
      <c r="I121" s="978"/>
      <c r="J121" s="978"/>
      <c r="K121" s="978"/>
      <c r="L121" s="978"/>
      <c r="M121" s="979"/>
      <c r="N121" s="965"/>
    </row>
    <row r="122" spans="1:14" ht="21" customHeight="1">
      <c r="A122" s="960"/>
      <c r="B122" s="976" t="s">
        <v>780</v>
      </c>
      <c r="C122" s="977">
        <f>SUM('3c.m.'!F626)</f>
        <v>12175</v>
      </c>
      <c r="D122" s="977"/>
      <c r="E122" s="978"/>
      <c r="F122" s="978"/>
      <c r="G122" s="978"/>
      <c r="H122" s="978"/>
      <c r="I122" s="978"/>
      <c r="J122" s="978"/>
      <c r="K122" s="978"/>
      <c r="L122" s="978"/>
      <c r="M122" s="979"/>
      <c r="N122" s="965"/>
    </row>
    <row r="123" spans="1:14" ht="21" customHeight="1">
      <c r="A123" s="960"/>
      <c r="B123" s="976" t="s">
        <v>781</v>
      </c>
      <c r="C123" s="977">
        <f>SUM('3c.m.'!F660)</f>
        <v>15044</v>
      </c>
      <c r="D123" s="977"/>
      <c r="E123" s="978"/>
      <c r="F123" s="978"/>
      <c r="G123" s="978"/>
      <c r="H123" s="978"/>
      <c r="I123" s="978"/>
      <c r="J123" s="978"/>
      <c r="K123" s="978"/>
      <c r="L123" s="978"/>
      <c r="M123" s="979"/>
      <c r="N123" s="965"/>
    </row>
    <row r="124" spans="1:14" ht="21" customHeight="1">
      <c r="A124" s="960"/>
      <c r="B124" s="976" t="s">
        <v>782</v>
      </c>
      <c r="C124" s="977">
        <f>SUM('3c.m.'!F668)</f>
        <v>8442</v>
      </c>
      <c r="D124" s="977"/>
      <c r="E124" s="978"/>
      <c r="F124" s="978"/>
      <c r="G124" s="978"/>
      <c r="H124" s="978"/>
      <c r="I124" s="978"/>
      <c r="J124" s="978"/>
      <c r="K124" s="978"/>
      <c r="L124" s="978"/>
      <c r="M124" s="979"/>
      <c r="N124" s="965"/>
    </row>
    <row r="125" spans="1:14" ht="21" customHeight="1">
      <c r="A125" s="960"/>
      <c r="B125" s="976" t="s">
        <v>783</v>
      </c>
      <c r="C125" s="977">
        <f>SUM('3c.m.'!F677)</f>
        <v>4500</v>
      </c>
      <c r="D125" s="977"/>
      <c r="E125" s="978"/>
      <c r="F125" s="978"/>
      <c r="G125" s="978"/>
      <c r="H125" s="978"/>
      <c r="I125" s="978"/>
      <c r="J125" s="978"/>
      <c r="K125" s="978"/>
      <c r="L125" s="978"/>
      <c r="M125" s="979"/>
      <c r="N125" s="965"/>
    </row>
    <row r="126" spans="1:14" ht="21" customHeight="1">
      <c r="A126" s="960"/>
      <c r="B126" s="976" t="s">
        <v>784</v>
      </c>
      <c r="C126" s="977">
        <f>SUM('3c.m.'!F685)</f>
        <v>4000</v>
      </c>
      <c r="D126" s="977"/>
      <c r="E126" s="978"/>
      <c r="F126" s="978"/>
      <c r="G126" s="978"/>
      <c r="H126" s="978"/>
      <c r="I126" s="978"/>
      <c r="J126" s="978"/>
      <c r="K126" s="978"/>
      <c r="L126" s="978"/>
      <c r="M126" s="979"/>
      <c r="N126" s="965"/>
    </row>
    <row r="127" spans="1:14" ht="21" customHeight="1">
      <c r="A127" s="960" t="s">
        <v>638</v>
      </c>
      <c r="B127" s="974" t="s">
        <v>785</v>
      </c>
      <c r="C127" s="975">
        <f>SUM(C128:C130)</f>
        <v>59846</v>
      </c>
      <c r="D127" s="963">
        <f>SUM(E127:M127)</f>
        <v>59846</v>
      </c>
      <c r="E127" s="978"/>
      <c r="F127" s="980">
        <v>44000</v>
      </c>
      <c r="G127" s="980"/>
      <c r="H127" s="978"/>
      <c r="I127" s="978"/>
      <c r="J127" s="978"/>
      <c r="K127" s="978"/>
      <c r="L127" s="980">
        <v>15846</v>
      </c>
      <c r="M127" s="979"/>
      <c r="N127" s="965"/>
    </row>
    <row r="128" spans="1:14" ht="21" customHeight="1">
      <c r="A128" s="960"/>
      <c r="B128" s="976" t="s">
        <v>786</v>
      </c>
      <c r="C128" s="977">
        <f>SUM('3c.m.'!F246)</f>
        <v>13846</v>
      </c>
      <c r="D128" s="977"/>
      <c r="E128" s="978"/>
      <c r="F128" s="978"/>
      <c r="G128" s="978"/>
      <c r="H128" s="978"/>
      <c r="I128" s="978"/>
      <c r="J128" s="978"/>
      <c r="K128" s="978"/>
      <c r="L128" s="978"/>
      <c r="M128" s="979"/>
      <c r="N128" s="965"/>
    </row>
    <row r="129" spans="1:14" ht="21" customHeight="1">
      <c r="A129" s="960"/>
      <c r="B129" s="976" t="s">
        <v>787</v>
      </c>
      <c r="C129" s="977">
        <f>SUM('3c.m.'!F823)</f>
        <v>1000</v>
      </c>
      <c r="D129" s="977"/>
      <c r="E129" s="978"/>
      <c r="F129" s="978"/>
      <c r="G129" s="978"/>
      <c r="H129" s="978"/>
      <c r="I129" s="978"/>
      <c r="J129" s="978"/>
      <c r="K129" s="978"/>
      <c r="L129" s="978"/>
      <c r="M129" s="979"/>
      <c r="N129" s="965"/>
    </row>
    <row r="130" spans="1:14" ht="21" customHeight="1">
      <c r="A130" s="960"/>
      <c r="B130" s="976" t="s">
        <v>1118</v>
      </c>
      <c r="C130" s="977">
        <f>SUM('5.mell. '!F29)</f>
        <v>45000</v>
      </c>
      <c r="D130" s="977"/>
      <c r="E130" s="978"/>
      <c r="F130" s="978"/>
      <c r="G130" s="978"/>
      <c r="H130" s="978"/>
      <c r="I130" s="978"/>
      <c r="J130" s="978"/>
      <c r="K130" s="978"/>
      <c r="L130" s="978"/>
      <c r="M130" s="979"/>
      <c r="N130" s="965"/>
    </row>
    <row r="131" spans="1:14" ht="21" customHeight="1">
      <c r="A131" s="960" t="s">
        <v>640</v>
      </c>
      <c r="B131" s="974" t="s">
        <v>788</v>
      </c>
      <c r="C131" s="975">
        <f>SUM(C132:C134)</f>
        <v>19038</v>
      </c>
      <c r="D131" s="963">
        <f>SUM(E131:M131)</f>
        <v>19038</v>
      </c>
      <c r="E131" s="980"/>
      <c r="F131" s="980">
        <v>17200</v>
      </c>
      <c r="G131" s="980"/>
      <c r="H131" s="978"/>
      <c r="I131" s="978"/>
      <c r="J131" s="978"/>
      <c r="K131" s="978"/>
      <c r="L131" s="980">
        <v>1838</v>
      </c>
      <c r="M131" s="979"/>
      <c r="N131" s="965"/>
    </row>
    <row r="132" spans="1:14" ht="21" customHeight="1">
      <c r="A132" s="960"/>
      <c r="B132" s="976" t="s">
        <v>789</v>
      </c>
      <c r="C132" s="977">
        <f>SUM('3c.m.'!F229)</f>
        <v>14707</v>
      </c>
      <c r="D132" s="977"/>
      <c r="E132" s="978"/>
      <c r="F132" s="978"/>
      <c r="G132" s="978"/>
      <c r="H132" s="978"/>
      <c r="I132" s="978"/>
      <c r="J132" s="978"/>
      <c r="K132" s="978"/>
      <c r="L132" s="978"/>
      <c r="M132" s="979"/>
      <c r="N132" s="965"/>
    </row>
    <row r="133" spans="1:14" ht="21" customHeight="1">
      <c r="A133" s="960"/>
      <c r="B133" s="976" t="s">
        <v>790</v>
      </c>
      <c r="C133" s="977">
        <f>SUM('3c.m.'!F650)</f>
        <v>3120</v>
      </c>
      <c r="D133" s="977"/>
      <c r="E133" s="978"/>
      <c r="F133" s="978"/>
      <c r="G133" s="978"/>
      <c r="H133" s="978"/>
      <c r="I133" s="978"/>
      <c r="J133" s="978"/>
      <c r="K133" s="978"/>
      <c r="L133" s="978"/>
      <c r="M133" s="979"/>
      <c r="N133" s="965"/>
    </row>
    <row r="134" spans="1:14" ht="21" customHeight="1">
      <c r="A134" s="960"/>
      <c r="B134" s="976" t="s">
        <v>791</v>
      </c>
      <c r="C134" s="977">
        <f>SUM('3c.m.'!F815)</f>
        <v>1211</v>
      </c>
      <c r="D134" s="977"/>
      <c r="E134" s="978"/>
      <c r="F134" s="978"/>
      <c r="G134" s="978"/>
      <c r="H134" s="978"/>
      <c r="I134" s="978"/>
      <c r="J134" s="978"/>
      <c r="K134" s="978"/>
      <c r="L134" s="978"/>
      <c r="M134" s="979"/>
      <c r="N134" s="965"/>
    </row>
    <row r="135" spans="1:14" ht="21" customHeight="1">
      <c r="A135" s="988"/>
      <c r="B135" s="974" t="s">
        <v>792</v>
      </c>
      <c r="C135" s="975">
        <f>SUM('3c.m.'!F213)</f>
        <v>138810</v>
      </c>
      <c r="D135" s="963">
        <f>SUM(E135:N135)</f>
        <v>138810</v>
      </c>
      <c r="E135" s="978"/>
      <c r="F135" s="980">
        <v>138737</v>
      </c>
      <c r="G135" s="980"/>
      <c r="H135" s="978"/>
      <c r="I135" s="978"/>
      <c r="J135" s="978"/>
      <c r="K135" s="978"/>
      <c r="L135" s="980">
        <v>73</v>
      </c>
      <c r="M135" s="979"/>
      <c r="N135" s="965"/>
    </row>
    <row r="136" spans="1:14" ht="21" customHeight="1">
      <c r="A136" s="988"/>
      <c r="B136" s="974" t="s">
        <v>793</v>
      </c>
      <c r="C136" s="975">
        <f>SUM('3c.m.'!F221)</f>
        <v>176412</v>
      </c>
      <c r="D136" s="963">
        <f aca="true" t="shared" si="0" ref="D136:D154">SUM(E136:N136)</f>
        <v>176412</v>
      </c>
      <c r="E136" s="978"/>
      <c r="F136" s="980">
        <v>162000</v>
      </c>
      <c r="G136" s="980"/>
      <c r="H136" s="980"/>
      <c r="I136" s="978"/>
      <c r="J136" s="978"/>
      <c r="K136" s="978"/>
      <c r="L136" s="980">
        <v>14412</v>
      </c>
      <c r="M136" s="979"/>
      <c r="N136" s="965"/>
    </row>
    <row r="137" spans="1:14" ht="30" customHeight="1">
      <c r="A137" s="988"/>
      <c r="B137" s="989" t="s">
        <v>794</v>
      </c>
      <c r="C137" s="975">
        <f>SUM('3a.m.'!F30+'3a.m.'!F60)-'13.mell'!C10</f>
        <v>2024909</v>
      </c>
      <c r="D137" s="963">
        <f t="shared" si="0"/>
        <v>2024909</v>
      </c>
      <c r="E137" s="980">
        <v>537</v>
      </c>
      <c r="F137" s="980">
        <v>1689879</v>
      </c>
      <c r="G137" s="980"/>
      <c r="H137" s="980"/>
      <c r="I137" s="978"/>
      <c r="J137" s="978"/>
      <c r="K137" s="978"/>
      <c r="L137" s="980">
        <v>326493</v>
      </c>
      <c r="M137" s="983"/>
      <c r="N137" s="990">
        <v>8000</v>
      </c>
    </row>
    <row r="138" spans="1:14" ht="30" customHeight="1">
      <c r="A138" s="988"/>
      <c r="B138" s="989" t="s">
        <v>1081</v>
      </c>
      <c r="C138" s="975">
        <f>SUM('3a.m.'!F40)</f>
        <v>42798</v>
      </c>
      <c r="D138" s="963">
        <f t="shared" si="0"/>
        <v>42798</v>
      </c>
      <c r="E138" s="980"/>
      <c r="F138" s="980">
        <v>29658</v>
      </c>
      <c r="G138" s="980"/>
      <c r="H138" s="980">
        <v>13140</v>
      </c>
      <c r="I138" s="978"/>
      <c r="J138" s="978"/>
      <c r="K138" s="978"/>
      <c r="L138" s="980"/>
      <c r="M138" s="983"/>
      <c r="N138" s="990"/>
    </row>
    <row r="139" spans="1:14" ht="30" customHeight="1">
      <c r="A139" s="988"/>
      <c r="B139" s="989" t="s">
        <v>1082</v>
      </c>
      <c r="C139" s="975">
        <f>SUM('3a.m.'!F50)</f>
        <v>59064</v>
      </c>
      <c r="D139" s="963">
        <f t="shared" si="0"/>
        <v>59064</v>
      </c>
      <c r="E139" s="980"/>
      <c r="F139" s="980">
        <v>44542</v>
      </c>
      <c r="G139" s="980"/>
      <c r="H139" s="980">
        <v>14522</v>
      </c>
      <c r="I139" s="978"/>
      <c r="J139" s="978"/>
      <c r="K139" s="978"/>
      <c r="L139" s="980"/>
      <c r="M139" s="983"/>
      <c r="N139" s="990"/>
    </row>
    <row r="140" spans="1:14" ht="21" customHeight="1">
      <c r="A140" s="988"/>
      <c r="B140" s="974" t="s">
        <v>795</v>
      </c>
      <c r="C140" s="975">
        <f>SUM('3c.m.'!F271)</f>
        <v>91559</v>
      </c>
      <c r="D140" s="963">
        <f t="shared" si="0"/>
        <v>91559</v>
      </c>
      <c r="E140" s="978"/>
      <c r="F140" s="980">
        <v>68585</v>
      </c>
      <c r="G140" s="980"/>
      <c r="H140" s="978"/>
      <c r="I140" s="978"/>
      <c r="J140" s="978"/>
      <c r="K140" s="978"/>
      <c r="L140" s="980">
        <v>22974</v>
      </c>
      <c r="M140" s="979"/>
      <c r="N140" s="990"/>
    </row>
    <row r="141" spans="1:14" ht="21" customHeight="1">
      <c r="A141" s="988"/>
      <c r="B141" s="974" t="s">
        <v>796</v>
      </c>
      <c r="C141" s="975">
        <f>SUM('3c.m.'!F330)</f>
        <v>25902</v>
      </c>
      <c r="D141" s="963">
        <f t="shared" si="0"/>
        <v>25902</v>
      </c>
      <c r="E141" s="978"/>
      <c r="F141" s="980">
        <v>25000</v>
      </c>
      <c r="G141" s="980"/>
      <c r="H141" s="978"/>
      <c r="I141" s="978"/>
      <c r="J141" s="978"/>
      <c r="K141" s="978"/>
      <c r="L141" s="980">
        <v>902</v>
      </c>
      <c r="M141" s="979"/>
      <c r="N141" s="990"/>
    </row>
    <row r="142" spans="1:14" ht="21" customHeight="1">
      <c r="A142" s="988"/>
      <c r="B142" s="974" t="s">
        <v>797</v>
      </c>
      <c r="C142" s="975">
        <f>SUM('3d.m.'!F15)</f>
        <v>519720</v>
      </c>
      <c r="D142" s="963">
        <f t="shared" si="0"/>
        <v>519720</v>
      </c>
      <c r="E142" s="978"/>
      <c r="F142" s="980">
        <v>498720</v>
      </c>
      <c r="G142" s="980"/>
      <c r="H142" s="978"/>
      <c r="I142" s="978"/>
      <c r="J142" s="978"/>
      <c r="K142" s="978"/>
      <c r="L142" s="980">
        <v>21000</v>
      </c>
      <c r="M142" s="979"/>
      <c r="N142" s="990"/>
    </row>
    <row r="143" spans="1:14" ht="21" customHeight="1">
      <c r="A143" s="988"/>
      <c r="B143" s="974" t="s">
        <v>798</v>
      </c>
      <c r="C143" s="975">
        <f>SUM('1c.mell '!F74)</f>
        <v>31618</v>
      </c>
      <c r="D143" s="963">
        <f t="shared" si="0"/>
        <v>31618</v>
      </c>
      <c r="E143" s="978"/>
      <c r="F143" s="980">
        <v>30000</v>
      </c>
      <c r="G143" s="980"/>
      <c r="H143" s="978"/>
      <c r="I143" s="978"/>
      <c r="J143" s="978"/>
      <c r="K143" s="978"/>
      <c r="L143" s="980">
        <v>1618</v>
      </c>
      <c r="M143" s="979"/>
      <c r="N143" s="990"/>
    </row>
    <row r="144" spans="1:14" ht="21" customHeight="1">
      <c r="A144" s="988"/>
      <c r="B144" s="974" t="s">
        <v>1185</v>
      </c>
      <c r="C144" s="975">
        <f>SUM('1c.mell '!F76)</f>
        <v>5291</v>
      </c>
      <c r="D144" s="963">
        <f t="shared" si="0"/>
        <v>5291</v>
      </c>
      <c r="E144" s="978"/>
      <c r="F144" s="980">
        <v>5291</v>
      </c>
      <c r="G144" s="980"/>
      <c r="H144" s="978"/>
      <c r="I144" s="978"/>
      <c r="J144" s="978"/>
      <c r="K144" s="978"/>
      <c r="L144" s="980"/>
      <c r="M144" s="979"/>
      <c r="N144" s="990"/>
    </row>
    <row r="145" spans="1:14" ht="21" customHeight="1">
      <c r="A145" s="988"/>
      <c r="B145" s="974" t="s">
        <v>799</v>
      </c>
      <c r="C145" s="975">
        <f>SUM('1c.mell '!F78)</f>
        <v>213196</v>
      </c>
      <c r="D145" s="963">
        <f t="shared" si="0"/>
        <v>213196</v>
      </c>
      <c r="E145" s="980"/>
      <c r="F145" s="980">
        <v>213196</v>
      </c>
      <c r="G145" s="980"/>
      <c r="H145" s="978"/>
      <c r="I145" s="978"/>
      <c r="J145" s="978"/>
      <c r="K145" s="978"/>
      <c r="L145" s="980"/>
      <c r="M145" s="979"/>
      <c r="N145" s="990"/>
    </row>
    <row r="146" spans="1:14" ht="21" customHeight="1">
      <c r="A146" s="988"/>
      <c r="B146" s="974" t="s">
        <v>800</v>
      </c>
      <c r="C146" s="975">
        <f>SUM('1c.mell '!F80)</f>
        <v>180000</v>
      </c>
      <c r="D146" s="963">
        <f t="shared" si="0"/>
        <v>180000</v>
      </c>
      <c r="E146" s="978"/>
      <c r="F146" s="980">
        <v>180000</v>
      </c>
      <c r="G146" s="980"/>
      <c r="H146" s="978"/>
      <c r="I146" s="978"/>
      <c r="J146" s="978"/>
      <c r="K146" s="978"/>
      <c r="L146" s="980"/>
      <c r="M146" s="979"/>
      <c r="N146" s="990"/>
    </row>
    <row r="147" spans="1:14" ht="21" customHeight="1">
      <c r="A147" s="988"/>
      <c r="B147" s="974" t="s">
        <v>1116</v>
      </c>
      <c r="C147" s="975">
        <f>SUM('1c.mell '!F82)</f>
        <v>31273</v>
      </c>
      <c r="D147" s="963">
        <f t="shared" si="0"/>
        <v>31273</v>
      </c>
      <c r="E147" s="978"/>
      <c r="F147" s="980">
        <v>7699</v>
      </c>
      <c r="G147" s="980"/>
      <c r="H147" s="978"/>
      <c r="I147" s="978"/>
      <c r="J147" s="978"/>
      <c r="K147" s="978"/>
      <c r="L147" s="980">
        <v>23574</v>
      </c>
      <c r="M147" s="979"/>
      <c r="N147" s="990"/>
    </row>
    <row r="148" spans="1:14" ht="21" customHeight="1">
      <c r="A148" s="988"/>
      <c r="B148" s="974" t="s">
        <v>1117</v>
      </c>
      <c r="C148" s="975">
        <f>SUM('1c.mell '!F104)</f>
        <v>42784</v>
      </c>
      <c r="D148" s="963">
        <f t="shared" si="0"/>
        <v>42784</v>
      </c>
      <c r="E148" s="978"/>
      <c r="F148" s="980"/>
      <c r="G148" s="980"/>
      <c r="H148" s="978"/>
      <c r="I148" s="978"/>
      <c r="J148" s="978"/>
      <c r="K148" s="978"/>
      <c r="L148" s="980">
        <v>42784</v>
      </c>
      <c r="M148" s="979"/>
      <c r="N148" s="990"/>
    </row>
    <row r="149" spans="1:14" ht="21" customHeight="1">
      <c r="A149" s="988"/>
      <c r="B149" s="974" t="s">
        <v>801</v>
      </c>
      <c r="C149" s="975">
        <f>SUM('1c.mell '!F113)</f>
        <v>48000</v>
      </c>
      <c r="D149" s="963">
        <f t="shared" si="0"/>
        <v>48000</v>
      </c>
      <c r="E149" s="978"/>
      <c r="F149" s="980">
        <v>48000</v>
      </c>
      <c r="G149" s="980"/>
      <c r="H149" s="978"/>
      <c r="I149" s="980"/>
      <c r="J149" s="978"/>
      <c r="K149" s="978"/>
      <c r="L149" s="980"/>
      <c r="M149" s="979"/>
      <c r="N149" s="990"/>
    </row>
    <row r="150" spans="1:14" ht="28.5" customHeight="1">
      <c r="A150" s="988"/>
      <c r="B150" s="989" t="s">
        <v>802</v>
      </c>
      <c r="C150" s="975">
        <f>SUM('1c.mell '!F71)</f>
        <v>18123</v>
      </c>
      <c r="D150" s="963">
        <f t="shared" si="0"/>
        <v>18123</v>
      </c>
      <c r="E150" s="978"/>
      <c r="F150" s="980">
        <v>18123</v>
      </c>
      <c r="G150" s="980"/>
      <c r="H150" s="978"/>
      <c r="I150" s="978"/>
      <c r="J150" s="978"/>
      <c r="K150" s="978"/>
      <c r="L150" s="980"/>
      <c r="M150" s="979"/>
      <c r="N150" s="990"/>
    </row>
    <row r="151" spans="1:14" ht="21" customHeight="1">
      <c r="A151" s="988"/>
      <c r="B151" s="974" t="s">
        <v>803</v>
      </c>
      <c r="C151" s="975">
        <f>SUM('2.mell'!F371)</f>
        <v>1794720</v>
      </c>
      <c r="D151" s="963">
        <f t="shared" si="0"/>
        <v>1794720</v>
      </c>
      <c r="E151" s="980">
        <v>495810</v>
      </c>
      <c r="F151" s="980">
        <v>874772</v>
      </c>
      <c r="G151" s="980">
        <v>240262</v>
      </c>
      <c r="H151" s="980"/>
      <c r="I151" s="978"/>
      <c r="J151" s="978"/>
      <c r="K151" s="978"/>
      <c r="L151" s="980">
        <v>183876</v>
      </c>
      <c r="M151" s="979"/>
      <c r="N151" s="965"/>
    </row>
    <row r="152" spans="1:14" ht="21" customHeight="1">
      <c r="A152" s="960"/>
      <c r="B152" s="974" t="s">
        <v>804</v>
      </c>
      <c r="C152" s="975">
        <f>SUM('2.mell'!F439)</f>
        <v>591375</v>
      </c>
      <c r="D152" s="963">
        <f t="shared" si="0"/>
        <v>591375</v>
      </c>
      <c r="E152" s="980">
        <v>300305</v>
      </c>
      <c r="F152" s="980">
        <v>273180</v>
      </c>
      <c r="G152" s="980"/>
      <c r="H152" s="980"/>
      <c r="I152" s="978"/>
      <c r="J152" s="978"/>
      <c r="K152" s="978"/>
      <c r="L152" s="980">
        <v>17890</v>
      </c>
      <c r="M152" s="979"/>
      <c r="N152" s="965"/>
    </row>
    <row r="153" spans="1:14" ht="21" customHeight="1">
      <c r="A153" s="960"/>
      <c r="B153" s="974" t="s">
        <v>805</v>
      </c>
      <c r="C153" s="975">
        <f>SUM('2.mell'!F472)</f>
        <v>947900</v>
      </c>
      <c r="D153" s="963">
        <f t="shared" si="0"/>
        <v>947900</v>
      </c>
      <c r="E153" s="980">
        <v>316332</v>
      </c>
      <c r="F153" s="980">
        <v>600864</v>
      </c>
      <c r="G153" s="980"/>
      <c r="H153" s="980">
        <v>6475</v>
      </c>
      <c r="I153" s="978"/>
      <c r="J153" s="978"/>
      <c r="K153" s="978"/>
      <c r="L153" s="980">
        <v>24229</v>
      </c>
      <c r="M153" s="979"/>
      <c r="N153" s="965"/>
    </row>
    <row r="154" spans="1:14" ht="21" customHeight="1">
      <c r="A154" s="960"/>
      <c r="B154" s="974" t="s">
        <v>806</v>
      </c>
      <c r="C154" s="975">
        <f>SUM('2.mell'!F542)-'12.mell'!D7</f>
        <v>368300</v>
      </c>
      <c r="D154" s="963">
        <f t="shared" si="0"/>
        <v>368300</v>
      </c>
      <c r="E154" s="980">
        <v>38131</v>
      </c>
      <c r="F154" s="980">
        <v>274889</v>
      </c>
      <c r="G154" s="980"/>
      <c r="H154" s="980">
        <v>4890</v>
      </c>
      <c r="I154" s="978"/>
      <c r="J154" s="980"/>
      <c r="K154" s="978"/>
      <c r="L154" s="980">
        <v>50390</v>
      </c>
      <c r="M154" s="983"/>
      <c r="N154" s="965"/>
    </row>
    <row r="155" spans="1:14" ht="21" customHeight="1">
      <c r="A155" s="960"/>
      <c r="B155" s="974"/>
      <c r="C155" s="977"/>
      <c r="D155" s="977"/>
      <c r="E155" s="978"/>
      <c r="F155" s="978"/>
      <c r="G155" s="978"/>
      <c r="H155" s="978"/>
      <c r="I155" s="978"/>
      <c r="J155" s="978"/>
      <c r="K155" s="978"/>
      <c r="L155" s="978"/>
      <c r="M155" s="979"/>
      <c r="N155" s="965"/>
    </row>
    <row r="156" spans="1:15" ht="21" customHeight="1">
      <c r="A156" s="960"/>
      <c r="B156" s="991" t="s">
        <v>807</v>
      </c>
      <c r="C156" s="992">
        <f>SUM(C10+C31+C33+C35+C37+C52+C56+C67+C80+C83+C94+C117+C127+C131+C135+C136+C137+C140+C141+C142+C143+C145+C146+C149+C150+C151+C152+C153+C154+C138+C139+C147+C148+C144)</f>
        <v>19144782</v>
      </c>
      <c r="D156" s="992">
        <f>SUM(D10+D31+D33+D35+D37+D52+D56+D67+D80+D83+D94+D117+D127+D131+D135+D136+D137+D140+D141+D142+D143+D145+D146+D149+D150+D151+D152+D153+D154+D138+D139+D147+D148+D144)</f>
        <v>19144782</v>
      </c>
      <c r="E156" s="992">
        <f>SUM(E10+E31+E33+E35+E37+E52+E56+E67+E80+E83+E94+E117+E127+E131+E135+E136+E137+E140+E141+E142+E143+E145+E146+E149+E150+E151+E152+E153+E154+E138+E139+E147+E148+E144)</f>
        <v>2028521</v>
      </c>
      <c r="F156" s="992">
        <f>SUM(F10+F31+F33+F35+F37+F52+F56+F67+F80+F83+F94+F117+F127+F131+F135+F136+F137+F140+F141+F142+F143+F145+F146+F149+F150+F151+F152+F153+F154+F138+F139+F147+F148+F144)</f>
        <v>7034957</v>
      </c>
      <c r="G156" s="992">
        <f aca="true" t="shared" si="1" ref="G156:L156">SUM(G10+G31+G33+G35+G37+G52+G56+G67+G80+G83+G94+G117+G127+G131+G135+G136+G137+G140+G141+G142+G143+G145+G146+G149+G150+G151+G152+G153+G154+G138+G139+G147+G148)</f>
        <v>2730716</v>
      </c>
      <c r="H156" s="992">
        <f t="shared" si="1"/>
        <v>43611</v>
      </c>
      <c r="I156" s="992">
        <f t="shared" si="1"/>
        <v>0</v>
      </c>
      <c r="J156" s="992">
        <f t="shared" si="1"/>
        <v>2500</v>
      </c>
      <c r="K156" s="992">
        <f t="shared" si="1"/>
        <v>0</v>
      </c>
      <c r="L156" s="992">
        <f t="shared" si="1"/>
        <v>5321477</v>
      </c>
      <c r="M156" s="992">
        <f>SUM(M10+M31+M33+M35+M37+M52+M56+M67+M80+M83+M94+M117+M127+M131+M135+M136+M137+M140+M141+M142+M143+M145+M146+M149+M150+M151+M152+M153+M154+M138+M139+M147)</f>
        <v>1975000</v>
      </c>
      <c r="N156" s="992">
        <f>SUM(N10+N31+N33+N35+N37+N52+N56+N67+N80+N83+N94+N117+N127+N131+N135+N136+N137+N140+N141+N142+N143+N145+N146+N149+N150+N151+N152+N153+N154+N138+N139+N147)</f>
        <v>8000</v>
      </c>
      <c r="O156" s="993"/>
    </row>
    <row r="157" spans="1:14" ht="21" customHeight="1">
      <c r="A157" s="960"/>
      <c r="B157" s="974"/>
      <c r="C157" s="977"/>
      <c r="D157" s="977"/>
      <c r="E157" s="978"/>
      <c r="F157" s="978"/>
      <c r="G157" s="978"/>
      <c r="H157" s="978"/>
      <c r="I157" s="978"/>
      <c r="J157" s="978"/>
      <c r="K157" s="978"/>
      <c r="L157" s="978"/>
      <c r="M157" s="979"/>
      <c r="N157" s="965"/>
    </row>
    <row r="158" ht="12.75">
      <c r="F158" s="993"/>
    </row>
    <row r="159" ht="12.75">
      <c r="F159" s="993"/>
    </row>
    <row r="160" ht="12.75">
      <c r="F160" s="993"/>
    </row>
  </sheetData>
  <sheetProtection/>
  <mergeCells count="13"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5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61">
      <selection activeCell="C7" sqref="C7"/>
    </sheetView>
  </sheetViews>
  <sheetFormatPr defaultColWidth="9.00390625" defaultRowHeight="12.75"/>
  <cols>
    <col min="1" max="1" width="7.625" style="952" customWidth="1"/>
    <col min="2" max="2" width="49.625" style="952" customWidth="1"/>
    <col min="3" max="3" width="13.875" style="952" customWidth="1"/>
    <col min="4" max="4" width="13.00390625" style="952" customWidth="1"/>
    <col min="5" max="5" width="11.125" style="952" customWidth="1"/>
    <col min="6" max="6" width="11.875" style="952" customWidth="1"/>
    <col min="7" max="7" width="12.125" style="952" customWidth="1"/>
    <col min="8" max="8" width="11.375" style="952" customWidth="1"/>
    <col min="9" max="9" width="10.625" style="952" bestFit="1" customWidth="1"/>
    <col min="10" max="10" width="11.125" style="952" customWidth="1"/>
    <col min="11" max="11" width="11.625" style="952" customWidth="1"/>
    <col min="12" max="12" width="10.875" style="952" customWidth="1"/>
    <col min="13" max="13" width="11.00390625" style="952" customWidth="1"/>
    <col min="14" max="16384" width="9.125" style="952" customWidth="1"/>
  </cols>
  <sheetData>
    <row r="1" spans="1:13" ht="12.75">
      <c r="A1" s="1502" t="s">
        <v>808</v>
      </c>
      <c r="B1" s="1502"/>
      <c r="C1" s="1502"/>
      <c r="D1" s="1502"/>
      <c r="E1" s="1502"/>
      <c r="F1" s="1502"/>
      <c r="G1" s="1502"/>
      <c r="H1" s="1502"/>
      <c r="I1" s="1502"/>
      <c r="J1" s="1502"/>
      <c r="K1" s="1502"/>
      <c r="L1" s="1502"/>
      <c r="M1" s="1502"/>
    </row>
    <row r="2" spans="2:12" ht="18.75">
      <c r="B2" s="1503" t="s">
        <v>809</v>
      </c>
      <c r="C2" s="1503"/>
      <c r="D2" s="1503"/>
      <c r="E2" s="1503"/>
      <c r="F2" s="1503"/>
      <c r="G2" s="1503"/>
      <c r="H2" s="1503"/>
      <c r="I2" s="1503"/>
      <c r="J2" s="1503"/>
      <c r="K2" s="1503"/>
      <c r="L2" s="1503"/>
    </row>
    <row r="3" spans="2:12" ht="18.75">
      <c r="B3" s="1504" t="s">
        <v>1080</v>
      </c>
      <c r="C3" s="1504"/>
      <c r="D3" s="1504"/>
      <c r="E3" s="1504"/>
      <c r="F3" s="1504"/>
      <c r="G3" s="1504"/>
      <c r="H3" s="1504"/>
      <c r="I3" s="1504"/>
      <c r="J3" s="1504"/>
      <c r="K3" s="1504"/>
      <c r="L3" s="1504"/>
    </row>
    <row r="4" spans="3:13" ht="9.75" customHeight="1">
      <c r="C4" s="994"/>
      <c r="F4" s="995"/>
      <c r="G4" s="995"/>
      <c r="H4" s="995"/>
      <c r="I4" s="995"/>
      <c r="J4" s="995"/>
      <c r="K4" s="995"/>
      <c r="L4" s="995"/>
      <c r="M4" s="955" t="s">
        <v>378</v>
      </c>
    </row>
    <row r="5" spans="1:13" ht="27" customHeight="1">
      <c r="A5" s="996"/>
      <c r="B5" s="1505" t="s">
        <v>810</v>
      </c>
      <c r="C5" s="1499" t="s">
        <v>1197</v>
      </c>
      <c r="D5" s="1505" t="s">
        <v>811</v>
      </c>
      <c r="E5" s="1499" t="s">
        <v>680</v>
      </c>
      <c r="F5" s="1499" t="s">
        <v>687</v>
      </c>
      <c r="G5" s="1505" t="s">
        <v>682</v>
      </c>
      <c r="H5" s="1505"/>
      <c r="I5" s="1505" t="s">
        <v>683</v>
      </c>
      <c r="J5" s="1505"/>
      <c r="K5" s="1505" t="s">
        <v>812</v>
      </c>
      <c r="L5" s="1499" t="s">
        <v>813</v>
      </c>
      <c r="M5" s="1505" t="s">
        <v>814</v>
      </c>
    </row>
    <row r="6" spans="1:13" ht="41.25" customHeight="1">
      <c r="A6" s="998"/>
      <c r="B6" s="1505"/>
      <c r="C6" s="1506"/>
      <c r="D6" s="1505"/>
      <c r="E6" s="1506"/>
      <c r="F6" s="1304"/>
      <c r="G6" s="997" t="s">
        <v>815</v>
      </c>
      <c r="H6" s="997" t="s">
        <v>816</v>
      </c>
      <c r="I6" s="997" t="s">
        <v>817</v>
      </c>
      <c r="J6" s="997" t="s">
        <v>816</v>
      </c>
      <c r="K6" s="1505"/>
      <c r="L6" s="1507"/>
      <c r="M6" s="1505"/>
    </row>
    <row r="7" spans="1:13" ht="18" customHeight="1">
      <c r="A7" s="1000">
        <v>2985</v>
      </c>
      <c r="B7" s="1003" t="s">
        <v>818</v>
      </c>
      <c r="C7" s="1004">
        <f>SUM('2.mell'!F537)</f>
        <v>46255</v>
      </c>
      <c r="D7" s="1002">
        <f aca="true" t="shared" si="0" ref="D7:D83">SUM(E7:M7)</f>
        <v>46255</v>
      </c>
      <c r="E7" s="1002">
        <v>46255</v>
      </c>
      <c r="F7" s="1005"/>
      <c r="G7" s="1003"/>
      <c r="H7" s="1003"/>
      <c r="I7" s="1003"/>
      <c r="J7" s="1003"/>
      <c r="K7" s="1003"/>
      <c r="L7" s="1003"/>
      <c r="M7" s="1006"/>
    </row>
    <row r="8" spans="1:13" ht="18" customHeight="1">
      <c r="A8" s="1000">
        <v>2985</v>
      </c>
      <c r="B8" s="1003" t="s">
        <v>427</v>
      </c>
      <c r="C8" s="1004">
        <f>SUM('2.mell'!F575)</f>
        <v>214984</v>
      </c>
      <c r="D8" s="1002">
        <f t="shared" si="0"/>
        <v>214984</v>
      </c>
      <c r="E8" s="1002">
        <v>193678</v>
      </c>
      <c r="F8" s="1005">
        <v>6306</v>
      </c>
      <c r="G8" s="1003">
        <v>15000</v>
      </c>
      <c r="H8" s="1003"/>
      <c r="I8" s="1003"/>
      <c r="J8" s="1003"/>
      <c r="K8" s="1003"/>
      <c r="L8" s="1003"/>
      <c r="M8" s="1006"/>
    </row>
    <row r="9" spans="1:13" ht="18" customHeight="1">
      <c r="A9" s="1007">
        <v>3011</v>
      </c>
      <c r="B9" s="1008" t="s">
        <v>118</v>
      </c>
      <c r="C9" s="1009">
        <f>SUM('3a.m.'!F19)</f>
        <v>15964</v>
      </c>
      <c r="D9" s="1002">
        <f t="shared" si="0"/>
        <v>15964</v>
      </c>
      <c r="E9" s="1002">
        <v>7000</v>
      </c>
      <c r="F9" s="1010">
        <v>8720</v>
      </c>
      <c r="G9" s="997"/>
      <c r="H9" s="997"/>
      <c r="I9" s="997"/>
      <c r="J9" s="997"/>
      <c r="K9" s="1011">
        <v>244</v>
      </c>
      <c r="L9" s="997"/>
      <c r="M9" s="1012"/>
    </row>
    <row r="10" spans="1:13" ht="18" customHeight="1">
      <c r="A10" s="1013">
        <v>3052</v>
      </c>
      <c r="B10" s="1014" t="s">
        <v>23</v>
      </c>
      <c r="C10" s="1004">
        <f>SUM('3c.m.'!F17)</f>
        <v>9201</v>
      </c>
      <c r="D10" s="1002">
        <f t="shared" si="0"/>
        <v>9201</v>
      </c>
      <c r="E10" s="1002">
        <v>5000</v>
      </c>
      <c r="F10" s="1002"/>
      <c r="G10" s="1015"/>
      <c r="H10" s="1015"/>
      <c r="I10" s="1015"/>
      <c r="J10" s="1015"/>
      <c r="K10" s="1016">
        <v>4201</v>
      </c>
      <c r="L10" s="1015"/>
      <c r="M10" s="1006"/>
    </row>
    <row r="11" spans="1:13" ht="18" customHeight="1">
      <c r="A11" s="1013">
        <v>3141</v>
      </c>
      <c r="B11" s="1014" t="s">
        <v>140</v>
      </c>
      <c r="C11" s="1004">
        <f>SUM('3c.m.'!F153)</f>
        <v>8500</v>
      </c>
      <c r="D11" s="1002">
        <f t="shared" si="0"/>
        <v>8500</v>
      </c>
      <c r="E11" s="1002">
        <v>8500</v>
      </c>
      <c r="F11" s="1017"/>
      <c r="G11" s="1018"/>
      <c r="H11" s="1018"/>
      <c r="I11" s="1018"/>
      <c r="J11" s="1018"/>
      <c r="K11" s="1018"/>
      <c r="L11" s="1018"/>
      <c r="M11" s="1006"/>
    </row>
    <row r="12" spans="1:13" ht="18" customHeight="1">
      <c r="A12" s="1000">
        <v>3144</v>
      </c>
      <c r="B12" s="1019" t="s">
        <v>400</v>
      </c>
      <c r="C12" s="1004">
        <f>SUM('3c.m.'!F178)</f>
        <v>1500</v>
      </c>
      <c r="D12" s="1002">
        <f t="shared" si="0"/>
        <v>1500</v>
      </c>
      <c r="E12" s="1002">
        <v>1500</v>
      </c>
      <c r="F12" s="1017"/>
      <c r="G12" s="1018"/>
      <c r="H12" s="1018"/>
      <c r="I12" s="1018"/>
      <c r="J12" s="1018"/>
      <c r="K12" s="1018"/>
      <c r="L12" s="1018"/>
      <c r="M12" s="1006"/>
    </row>
    <row r="13" spans="1:13" ht="18" customHeight="1">
      <c r="A13" s="1013">
        <v>3207</v>
      </c>
      <c r="B13" s="1014" t="s">
        <v>299</v>
      </c>
      <c r="C13" s="1004">
        <f>SUM('3c.m.'!F263)</f>
        <v>29360</v>
      </c>
      <c r="D13" s="1002">
        <f t="shared" si="0"/>
        <v>29360</v>
      </c>
      <c r="E13" s="1002">
        <v>27220</v>
      </c>
      <c r="F13" s="1017"/>
      <c r="G13" s="1018"/>
      <c r="H13" s="1018"/>
      <c r="I13" s="1018"/>
      <c r="J13" s="1018"/>
      <c r="K13" s="1018">
        <v>2140</v>
      </c>
      <c r="L13" s="1018"/>
      <c r="M13" s="1006"/>
    </row>
    <row r="14" spans="1:13" ht="18" customHeight="1">
      <c r="A14" s="1013">
        <v>3209</v>
      </c>
      <c r="B14" s="1014" t="s">
        <v>819</v>
      </c>
      <c r="C14" s="1004">
        <f>SUM('3c.m.'!F280)</f>
        <v>30233</v>
      </c>
      <c r="D14" s="1002">
        <f t="shared" si="0"/>
        <v>30233</v>
      </c>
      <c r="E14" s="1002">
        <v>4163</v>
      </c>
      <c r="F14" s="1017">
        <v>22000</v>
      </c>
      <c r="G14" s="1018"/>
      <c r="H14" s="1018"/>
      <c r="I14" s="1018"/>
      <c r="J14" s="1018"/>
      <c r="K14" s="1018">
        <v>4070</v>
      </c>
      <c r="L14" s="1018"/>
      <c r="M14" s="1006"/>
    </row>
    <row r="15" spans="1:13" ht="18" customHeight="1">
      <c r="A15" s="1013">
        <v>3224</v>
      </c>
      <c r="B15" s="1014" t="s">
        <v>820</v>
      </c>
      <c r="C15" s="1004">
        <f>SUM('3c.m.'!F338)</f>
        <v>12000</v>
      </c>
      <c r="D15" s="1002">
        <f t="shared" si="0"/>
        <v>12000</v>
      </c>
      <c r="E15" s="1002"/>
      <c r="F15" s="1017">
        <v>12000</v>
      </c>
      <c r="G15" s="1018"/>
      <c r="H15" s="1018"/>
      <c r="I15" s="1018"/>
      <c r="J15" s="1018"/>
      <c r="K15" s="1018"/>
      <c r="L15" s="1018"/>
      <c r="M15" s="1006"/>
    </row>
    <row r="16" spans="1:13" ht="18" customHeight="1">
      <c r="A16" s="1013">
        <v>3302</v>
      </c>
      <c r="B16" s="1020" t="s">
        <v>396</v>
      </c>
      <c r="C16" s="1021">
        <v>160239</v>
      </c>
      <c r="D16" s="1002">
        <f t="shared" si="0"/>
        <v>160239</v>
      </c>
      <c r="E16" s="1002">
        <v>160239</v>
      </c>
      <c r="F16" s="1017"/>
      <c r="G16" s="1018"/>
      <c r="H16" s="1018"/>
      <c r="I16" s="1018"/>
      <c r="J16" s="1018"/>
      <c r="K16" s="1018"/>
      <c r="L16" s="1018"/>
      <c r="M16" s="1006"/>
    </row>
    <row r="17" spans="1:13" ht="18" customHeight="1">
      <c r="A17" s="1013">
        <v>3305</v>
      </c>
      <c r="B17" s="1014" t="s">
        <v>209</v>
      </c>
      <c r="C17" s="1004">
        <f>SUM('3c.m.'!F364)</f>
        <v>11000</v>
      </c>
      <c r="D17" s="1002">
        <f t="shared" si="0"/>
        <v>11000</v>
      </c>
      <c r="E17" s="1002">
        <v>11000</v>
      </c>
      <c r="F17" s="1017"/>
      <c r="G17" s="1018"/>
      <c r="H17" s="1018"/>
      <c r="I17" s="1018"/>
      <c r="J17" s="1018"/>
      <c r="K17" s="1018"/>
      <c r="L17" s="1018"/>
      <c r="M17" s="1006"/>
    </row>
    <row r="18" spans="1:13" ht="18" customHeight="1">
      <c r="A18" s="1013">
        <v>3306</v>
      </c>
      <c r="B18" s="1014" t="s">
        <v>210</v>
      </c>
      <c r="C18" s="1004">
        <f>SUM('3c.m.'!F373)</f>
        <v>40000</v>
      </c>
      <c r="D18" s="1002">
        <f t="shared" si="0"/>
        <v>40000</v>
      </c>
      <c r="E18" s="1002">
        <v>40000</v>
      </c>
      <c r="F18" s="1017"/>
      <c r="G18" s="1018"/>
      <c r="H18" s="1018"/>
      <c r="I18" s="1018"/>
      <c r="J18" s="1018"/>
      <c r="K18" s="1018"/>
      <c r="L18" s="1018"/>
      <c r="M18" s="1006"/>
    </row>
    <row r="19" spans="1:13" ht="18" customHeight="1">
      <c r="A19" s="1013">
        <v>3307</v>
      </c>
      <c r="B19" s="1014" t="s">
        <v>211</v>
      </c>
      <c r="C19" s="1004">
        <f>SUM('3c.m.'!F382)</f>
        <v>5063</v>
      </c>
      <c r="D19" s="1002">
        <f t="shared" si="0"/>
        <v>5063</v>
      </c>
      <c r="E19" s="1002">
        <v>4000</v>
      </c>
      <c r="F19" s="1017"/>
      <c r="G19" s="1018"/>
      <c r="H19" s="1018"/>
      <c r="I19" s="1018"/>
      <c r="J19" s="1018"/>
      <c r="K19" s="1018">
        <v>1063</v>
      </c>
      <c r="L19" s="1018"/>
      <c r="M19" s="1006"/>
    </row>
    <row r="20" spans="1:13" ht="18" customHeight="1">
      <c r="A20" s="1013">
        <v>3310</v>
      </c>
      <c r="B20" s="1014" t="s">
        <v>415</v>
      </c>
      <c r="C20" s="1004">
        <f>SUM('3c.m.'!F390)</f>
        <v>14000</v>
      </c>
      <c r="D20" s="1002">
        <f t="shared" si="0"/>
        <v>14000</v>
      </c>
      <c r="E20" s="1002">
        <v>14000</v>
      </c>
      <c r="F20" s="1017"/>
      <c r="G20" s="1018"/>
      <c r="H20" s="1018"/>
      <c r="I20" s="1018"/>
      <c r="J20" s="1018"/>
      <c r="K20" s="1018"/>
      <c r="L20" s="1018"/>
      <c r="M20" s="1006"/>
    </row>
    <row r="21" spans="1:13" ht="18" customHeight="1">
      <c r="A21" s="1013">
        <v>3312</v>
      </c>
      <c r="B21" s="1014" t="s">
        <v>398</v>
      </c>
      <c r="C21" s="1004">
        <f>SUM('3c.m.'!F406)</f>
        <v>30204</v>
      </c>
      <c r="D21" s="1002">
        <f t="shared" si="0"/>
        <v>30204</v>
      </c>
      <c r="E21" s="1002">
        <v>30000</v>
      </c>
      <c r="F21" s="1017"/>
      <c r="G21" s="1018"/>
      <c r="H21" s="1018"/>
      <c r="I21" s="1018"/>
      <c r="J21" s="1018"/>
      <c r="K21" s="1018">
        <v>204</v>
      </c>
      <c r="L21" s="1018"/>
      <c r="M21" s="1006"/>
    </row>
    <row r="22" spans="1:13" ht="18" customHeight="1">
      <c r="A22" s="1013">
        <v>3313</v>
      </c>
      <c r="B22" s="1022" t="s">
        <v>10</v>
      </c>
      <c r="C22" s="1004">
        <f>SUM('3c.m.'!F414)</f>
        <v>7000</v>
      </c>
      <c r="D22" s="1002">
        <f t="shared" si="0"/>
        <v>7000</v>
      </c>
      <c r="E22" s="1002">
        <v>7000</v>
      </c>
      <c r="F22" s="1017"/>
      <c r="G22" s="1018"/>
      <c r="H22" s="1018"/>
      <c r="I22" s="1018"/>
      <c r="J22" s="1018"/>
      <c r="K22" s="1018"/>
      <c r="L22" s="1018"/>
      <c r="M22" s="1006"/>
    </row>
    <row r="23" spans="1:13" ht="18" customHeight="1">
      <c r="A23" s="1013">
        <v>3315</v>
      </c>
      <c r="B23" s="1022" t="s">
        <v>11</v>
      </c>
      <c r="C23" s="1004">
        <f>SUM('3c.m.'!F422)</f>
        <v>17005</v>
      </c>
      <c r="D23" s="1002">
        <f t="shared" si="0"/>
        <v>17005</v>
      </c>
      <c r="E23" s="1002">
        <v>17000</v>
      </c>
      <c r="F23" s="1017"/>
      <c r="G23" s="1018"/>
      <c r="H23" s="1018"/>
      <c r="I23" s="1018"/>
      <c r="J23" s="1018"/>
      <c r="K23" s="1018">
        <v>5</v>
      </c>
      <c r="L23" s="1018"/>
      <c r="M23" s="1006"/>
    </row>
    <row r="24" spans="1:13" ht="18" customHeight="1">
      <c r="A24" s="1013">
        <v>3316</v>
      </c>
      <c r="B24" s="1022" t="s">
        <v>143</v>
      </c>
      <c r="C24" s="1004">
        <f>SUM('3c.m.'!F430)</f>
        <v>7000</v>
      </c>
      <c r="D24" s="1002">
        <f t="shared" si="0"/>
        <v>7000</v>
      </c>
      <c r="E24" s="1002">
        <v>7000</v>
      </c>
      <c r="F24" s="1017"/>
      <c r="G24" s="1018"/>
      <c r="H24" s="1018"/>
      <c r="I24" s="1018"/>
      <c r="J24" s="1018"/>
      <c r="K24" s="1018"/>
      <c r="L24" s="1018"/>
      <c r="M24" s="1006"/>
    </row>
    <row r="25" spans="1:13" ht="18" customHeight="1">
      <c r="A25" s="1013">
        <v>3317</v>
      </c>
      <c r="B25" s="1023" t="s">
        <v>399</v>
      </c>
      <c r="C25" s="1004">
        <f>SUM('3c.m.'!F438)</f>
        <v>90082</v>
      </c>
      <c r="D25" s="1002">
        <f t="shared" si="0"/>
        <v>90082</v>
      </c>
      <c r="E25" s="1002">
        <v>90000</v>
      </c>
      <c r="F25" s="1017"/>
      <c r="G25" s="1018"/>
      <c r="H25" s="1018"/>
      <c r="I25" s="1018"/>
      <c r="J25" s="1018"/>
      <c r="K25" s="1018">
        <v>82</v>
      </c>
      <c r="L25" s="1018"/>
      <c r="M25" s="1006"/>
    </row>
    <row r="26" spans="1:13" ht="18" customHeight="1">
      <c r="A26" s="1013">
        <v>3322</v>
      </c>
      <c r="B26" s="1014" t="s">
        <v>413</v>
      </c>
      <c r="C26" s="1004">
        <f>SUM('3c.m.'!F464)</f>
        <v>14589</v>
      </c>
      <c r="D26" s="1002">
        <f t="shared" si="0"/>
        <v>14589</v>
      </c>
      <c r="E26" s="1002">
        <v>14500</v>
      </c>
      <c r="F26" s="1017"/>
      <c r="G26" s="1018"/>
      <c r="H26" s="1018"/>
      <c r="I26" s="1018"/>
      <c r="J26" s="1018"/>
      <c r="K26" s="1018">
        <v>89</v>
      </c>
      <c r="L26" s="1018"/>
      <c r="M26" s="1006"/>
    </row>
    <row r="27" spans="1:13" ht="18" customHeight="1">
      <c r="A27" s="1013">
        <v>3324</v>
      </c>
      <c r="B27" s="1014" t="s">
        <v>469</v>
      </c>
      <c r="C27" s="1004">
        <f>SUM('3c.m.'!F480)</f>
        <v>3550</v>
      </c>
      <c r="D27" s="1002">
        <f t="shared" si="0"/>
        <v>3550</v>
      </c>
      <c r="E27" s="1002"/>
      <c r="F27" s="1017">
        <v>2000</v>
      </c>
      <c r="G27" s="1018"/>
      <c r="H27" s="1018"/>
      <c r="I27" s="1018"/>
      <c r="J27" s="1018"/>
      <c r="K27" s="1018">
        <v>1550</v>
      </c>
      <c r="L27" s="1018"/>
      <c r="M27" s="1006"/>
    </row>
    <row r="28" spans="1:13" ht="18" customHeight="1">
      <c r="A28" s="1013">
        <v>3325</v>
      </c>
      <c r="B28" s="1014" t="s">
        <v>1176</v>
      </c>
      <c r="C28" s="1004">
        <f>SUM('3c.m.'!F488)</f>
        <v>60000</v>
      </c>
      <c r="D28" s="1002">
        <f t="shared" si="0"/>
        <v>60000</v>
      </c>
      <c r="E28" s="1002">
        <v>60000</v>
      </c>
      <c r="F28" s="1017"/>
      <c r="G28" s="1018"/>
      <c r="H28" s="1018"/>
      <c r="I28" s="1018"/>
      <c r="J28" s="1018"/>
      <c r="K28" s="1018"/>
      <c r="L28" s="1018"/>
      <c r="M28" s="1006"/>
    </row>
    <row r="29" spans="1:13" ht="18" customHeight="1">
      <c r="A29" s="1013">
        <v>3326</v>
      </c>
      <c r="B29" s="1014" t="s">
        <v>1182</v>
      </c>
      <c r="C29" s="1004">
        <f>SUM('3c.m.'!F496)</f>
        <v>20000</v>
      </c>
      <c r="D29" s="1002">
        <f t="shared" si="0"/>
        <v>20000</v>
      </c>
      <c r="E29" s="1002">
        <v>20000</v>
      </c>
      <c r="F29" s="1017"/>
      <c r="G29" s="1018"/>
      <c r="H29" s="1018"/>
      <c r="I29" s="1018"/>
      <c r="J29" s="1018"/>
      <c r="K29" s="1018"/>
      <c r="L29" s="1018"/>
      <c r="M29" s="1006"/>
    </row>
    <row r="30" spans="1:13" ht="18" customHeight="1">
      <c r="A30" s="1013">
        <v>3327</v>
      </c>
      <c r="B30" s="1014" t="s">
        <v>1178</v>
      </c>
      <c r="C30" s="1004">
        <f>SUM('3c.m.'!F504)</f>
        <v>10000</v>
      </c>
      <c r="D30" s="1002">
        <f t="shared" si="0"/>
        <v>10000</v>
      </c>
      <c r="E30" s="1002">
        <v>10000</v>
      </c>
      <c r="F30" s="1017"/>
      <c r="G30" s="1018"/>
      <c r="H30" s="1018"/>
      <c r="I30" s="1018"/>
      <c r="J30" s="1018"/>
      <c r="K30" s="1018"/>
      <c r="L30" s="1018"/>
      <c r="M30" s="1006"/>
    </row>
    <row r="31" spans="1:13" ht="18" customHeight="1">
      <c r="A31" s="1013">
        <v>3351</v>
      </c>
      <c r="B31" s="1014" t="s">
        <v>414</v>
      </c>
      <c r="C31" s="1004">
        <f>SUM('3c.m.'!F593)</f>
        <v>24500</v>
      </c>
      <c r="D31" s="1002">
        <f t="shared" si="0"/>
        <v>24500</v>
      </c>
      <c r="E31" s="1002">
        <v>24500</v>
      </c>
      <c r="F31" s="1017"/>
      <c r="G31" s="1018"/>
      <c r="H31" s="1018"/>
      <c r="I31" s="1018"/>
      <c r="J31" s="1018"/>
      <c r="K31" s="1018"/>
      <c r="L31" s="1018"/>
      <c r="M31" s="1006"/>
    </row>
    <row r="32" spans="1:13" ht="18" customHeight="1">
      <c r="A32" s="1013">
        <v>3352</v>
      </c>
      <c r="B32" s="1014" t="s">
        <v>491</v>
      </c>
      <c r="C32" s="1004">
        <f>SUM('3c.m.'!F602)</f>
        <v>25282</v>
      </c>
      <c r="D32" s="1002">
        <f t="shared" si="0"/>
        <v>25282</v>
      </c>
      <c r="E32" s="1002">
        <v>22000</v>
      </c>
      <c r="F32" s="1017"/>
      <c r="G32" s="1018"/>
      <c r="H32" s="1018"/>
      <c r="I32" s="1018"/>
      <c r="J32" s="1018"/>
      <c r="K32" s="1018">
        <v>3282</v>
      </c>
      <c r="L32" s="1018"/>
      <c r="M32" s="1006"/>
    </row>
    <row r="33" spans="1:13" ht="18" customHeight="1">
      <c r="A33" s="1013">
        <v>3355</v>
      </c>
      <c r="B33" s="1014" t="s">
        <v>40</v>
      </c>
      <c r="C33" s="1004">
        <f>SUM('3c.m.'!F610)</f>
        <v>18516</v>
      </c>
      <c r="D33" s="1002">
        <f t="shared" si="0"/>
        <v>18516</v>
      </c>
      <c r="E33" s="1002">
        <v>15500</v>
      </c>
      <c r="F33" s="1017"/>
      <c r="G33" s="1018"/>
      <c r="H33" s="1018"/>
      <c r="I33" s="1018"/>
      <c r="J33" s="1018"/>
      <c r="K33" s="1018">
        <v>3016</v>
      </c>
      <c r="L33" s="1018"/>
      <c r="M33" s="1006"/>
    </row>
    <row r="34" spans="1:13" ht="24.75" customHeight="1">
      <c r="A34" s="1013">
        <v>3356</v>
      </c>
      <c r="B34" s="1024" t="s">
        <v>821</v>
      </c>
      <c r="C34" s="1004">
        <f>SUM('3c.m.'!F618)</f>
        <v>25708</v>
      </c>
      <c r="D34" s="1002">
        <f t="shared" si="0"/>
        <v>25708</v>
      </c>
      <c r="E34" s="1002">
        <v>15000</v>
      </c>
      <c r="F34" s="1017"/>
      <c r="G34" s="1018"/>
      <c r="H34" s="1018"/>
      <c r="I34" s="1018"/>
      <c r="J34" s="1018"/>
      <c r="K34" s="1018">
        <v>10708</v>
      </c>
      <c r="L34" s="1018"/>
      <c r="M34" s="1006"/>
    </row>
    <row r="35" spans="1:13" ht="18" customHeight="1">
      <c r="A35" s="1013">
        <v>3358</v>
      </c>
      <c r="B35" s="1014" t="s">
        <v>822</v>
      </c>
      <c r="C35" s="1004">
        <f>SUM('3c.m.'!F634)</f>
        <v>1000</v>
      </c>
      <c r="D35" s="1002">
        <f t="shared" si="0"/>
        <v>1000</v>
      </c>
      <c r="E35" s="1002">
        <v>1000</v>
      </c>
      <c r="F35" s="1017"/>
      <c r="G35" s="1018"/>
      <c r="H35" s="1018"/>
      <c r="I35" s="1018"/>
      <c r="J35" s="1018"/>
      <c r="K35" s="1018"/>
      <c r="L35" s="1018"/>
      <c r="M35" s="1006"/>
    </row>
    <row r="36" spans="1:13" ht="18" customHeight="1">
      <c r="A36" s="1013">
        <v>3360</v>
      </c>
      <c r="B36" s="1014" t="s">
        <v>403</v>
      </c>
      <c r="C36" s="1004">
        <f>SUM('3c.m.'!F642)</f>
        <v>4221</v>
      </c>
      <c r="D36" s="1002">
        <f t="shared" si="0"/>
        <v>4221</v>
      </c>
      <c r="E36" s="1002">
        <v>4221</v>
      </c>
      <c r="F36" s="1017"/>
      <c r="G36" s="1018"/>
      <c r="H36" s="1018"/>
      <c r="I36" s="1018"/>
      <c r="J36" s="1018"/>
      <c r="K36" s="1018"/>
      <c r="L36" s="1018"/>
      <c r="M36" s="1006"/>
    </row>
    <row r="37" spans="1:13" ht="18" customHeight="1">
      <c r="A37" s="1013">
        <v>3416</v>
      </c>
      <c r="B37" s="1014" t="s">
        <v>181</v>
      </c>
      <c r="C37" s="1004">
        <f>SUM('3c.m.'!F693)</f>
        <v>20000</v>
      </c>
      <c r="D37" s="1002">
        <f t="shared" si="0"/>
        <v>20000</v>
      </c>
      <c r="E37" s="1002">
        <v>20000</v>
      </c>
      <c r="F37" s="1017"/>
      <c r="G37" s="1018"/>
      <c r="H37" s="1018"/>
      <c r="I37" s="1018"/>
      <c r="J37" s="1018"/>
      <c r="K37" s="1018"/>
      <c r="L37" s="1018"/>
      <c r="M37" s="1006"/>
    </row>
    <row r="38" spans="1:13" ht="18" customHeight="1">
      <c r="A38" s="1013">
        <v>3421</v>
      </c>
      <c r="B38" s="1014" t="s">
        <v>418</v>
      </c>
      <c r="C38" s="1004">
        <f>SUM('3c.m.'!F702)</f>
        <v>10885</v>
      </c>
      <c r="D38" s="1002">
        <f t="shared" si="0"/>
        <v>10885</v>
      </c>
      <c r="E38" s="1002">
        <v>8000</v>
      </c>
      <c r="F38" s="1017"/>
      <c r="G38" s="1018"/>
      <c r="H38" s="1018"/>
      <c r="I38" s="1018"/>
      <c r="J38" s="1018"/>
      <c r="K38" s="1018">
        <v>2885</v>
      </c>
      <c r="L38" s="1018"/>
      <c r="M38" s="1006"/>
    </row>
    <row r="39" spans="1:13" ht="18" customHeight="1">
      <c r="A39" s="1013">
        <v>3422</v>
      </c>
      <c r="B39" s="1014" t="s">
        <v>147</v>
      </c>
      <c r="C39" s="1004">
        <f>SUM('3c.m.'!F710)</f>
        <v>96121</v>
      </c>
      <c r="D39" s="1002">
        <f t="shared" si="0"/>
        <v>96121</v>
      </c>
      <c r="E39" s="1002">
        <v>23000</v>
      </c>
      <c r="F39" s="1017">
        <v>33000</v>
      </c>
      <c r="G39" s="1018"/>
      <c r="H39" s="1018"/>
      <c r="I39" s="1018"/>
      <c r="J39" s="1018"/>
      <c r="K39" s="1018">
        <v>40121</v>
      </c>
      <c r="L39" s="1018"/>
      <c r="M39" s="1006"/>
    </row>
    <row r="40" spans="1:13" ht="18" customHeight="1">
      <c r="A40" s="1013">
        <v>3423</v>
      </c>
      <c r="B40" s="1014" t="s">
        <v>146</v>
      </c>
      <c r="C40" s="1004">
        <f>SUM('3c.m.'!F718)</f>
        <v>14890</v>
      </c>
      <c r="D40" s="1002">
        <f t="shared" si="0"/>
        <v>14890</v>
      </c>
      <c r="E40" s="1002">
        <v>14000</v>
      </c>
      <c r="F40" s="1017"/>
      <c r="G40" s="1018"/>
      <c r="H40" s="1018"/>
      <c r="I40" s="1018"/>
      <c r="J40" s="1018"/>
      <c r="K40" s="1018">
        <v>890</v>
      </c>
      <c r="L40" s="1018"/>
      <c r="M40" s="1006"/>
    </row>
    <row r="41" spans="1:13" ht="18" customHeight="1">
      <c r="A41" s="1013">
        <v>3424</v>
      </c>
      <c r="B41" s="1020" t="s">
        <v>305</v>
      </c>
      <c r="C41" s="1004">
        <f>SUM('3c.m.'!F726)</f>
        <v>46234</v>
      </c>
      <c r="D41" s="1002">
        <f t="shared" si="0"/>
        <v>46234</v>
      </c>
      <c r="E41" s="1002">
        <v>11000</v>
      </c>
      <c r="F41" s="1017">
        <v>22500</v>
      </c>
      <c r="G41" s="1018"/>
      <c r="H41" s="1018"/>
      <c r="I41" s="1018"/>
      <c r="J41" s="1018"/>
      <c r="K41" s="1018">
        <v>12734</v>
      </c>
      <c r="L41" s="1018"/>
      <c r="M41" s="1006"/>
    </row>
    <row r="42" spans="1:13" ht="18" customHeight="1">
      <c r="A42" s="1013">
        <v>3425</v>
      </c>
      <c r="B42" s="1020" t="s">
        <v>43</v>
      </c>
      <c r="C42" s="1004">
        <f>SUM('3c.m.'!F734)</f>
        <v>11935</v>
      </c>
      <c r="D42" s="1002">
        <f t="shared" si="0"/>
        <v>11935</v>
      </c>
      <c r="E42" s="1002">
        <v>6000</v>
      </c>
      <c r="F42" s="1005"/>
      <c r="G42" s="1003"/>
      <c r="H42" s="1003"/>
      <c r="I42" s="1003"/>
      <c r="J42" s="1003"/>
      <c r="K42" s="1003">
        <v>5935</v>
      </c>
      <c r="L42" s="1003"/>
      <c r="M42" s="1006"/>
    </row>
    <row r="43" spans="1:13" ht="18" customHeight="1">
      <c r="A43" s="1013">
        <v>3426</v>
      </c>
      <c r="B43" s="1014" t="s">
        <v>372</v>
      </c>
      <c r="C43" s="1004">
        <f>SUM('3c.m.'!F742)</f>
        <v>90944</v>
      </c>
      <c r="D43" s="1002">
        <f t="shared" si="0"/>
        <v>90944</v>
      </c>
      <c r="E43" s="1002">
        <v>80416</v>
      </c>
      <c r="F43" s="1005"/>
      <c r="G43" s="1003"/>
      <c r="H43" s="1003"/>
      <c r="I43" s="1003"/>
      <c r="J43" s="1003"/>
      <c r="K43" s="1003">
        <v>10528</v>
      </c>
      <c r="L43" s="1003"/>
      <c r="M43" s="1006"/>
    </row>
    <row r="44" spans="1:13" ht="18" customHeight="1">
      <c r="A44" s="1013">
        <v>3427</v>
      </c>
      <c r="B44" s="1014" t="s">
        <v>44</v>
      </c>
      <c r="C44" s="1004">
        <f>SUM('3c.m.'!F750)</f>
        <v>27153</v>
      </c>
      <c r="D44" s="1002">
        <f t="shared" si="0"/>
        <v>27153</v>
      </c>
      <c r="E44" s="1002">
        <v>25000</v>
      </c>
      <c r="F44" s="1005"/>
      <c r="G44" s="1003"/>
      <c r="H44" s="1003"/>
      <c r="I44" s="1003"/>
      <c r="J44" s="1003"/>
      <c r="K44" s="1003">
        <v>2153</v>
      </c>
      <c r="L44" s="1003"/>
      <c r="M44" s="1006"/>
    </row>
    <row r="45" spans="1:13" ht="18" customHeight="1">
      <c r="A45" s="1013">
        <v>3921</v>
      </c>
      <c r="B45" s="1020" t="s">
        <v>507</v>
      </c>
      <c r="C45" s="1004">
        <f>SUM('3d.m.'!F12)</f>
        <v>6400</v>
      </c>
      <c r="D45" s="1002">
        <f t="shared" si="0"/>
        <v>6400</v>
      </c>
      <c r="E45" s="1002">
        <v>6000</v>
      </c>
      <c r="F45" s="1005"/>
      <c r="G45" s="1003"/>
      <c r="H45" s="1003"/>
      <c r="I45" s="1003"/>
      <c r="J45" s="1003"/>
      <c r="K45" s="1003">
        <v>400</v>
      </c>
      <c r="L45" s="1003"/>
      <c r="M45" s="1006"/>
    </row>
    <row r="46" spans="1:13" ht="18" customHeight="1">
      <c r="A46" s="1013">
        <v>3922</v>
      </c>
      <c r="B46" s="1020" t="s">
        <v>506</v>
      </c>
      <c r="C46" s="1004">
        <f>SUM('3d.m.'!F13)</f>
        <v>5000</v>
      </c>
      <c r="D46" s="1002">
        <f t="shared" si="0"/>
        <v>5000</v>
      </c>
      <c r="E46" s="1002">
        <v>5000</v>
      </c>
      <c r="F46" s="1005"/>
      <c r="G46" s="1003"/>
      <c r="H46" s="1003"/>
      <c r="I46" s="1003"/>
      <c r="J46" s="1003"/>
      <c r="K46" s="1003"/>
      <c r="L46" s="1003"/>
      <c r="M46" s="1006"/>
    </row>
    <row r="47" spans="1:13" ht="18" customHeight="1">
      <c r="A47" s="1013">
        <v>3924</v>
      </c>
      <c r="B47" s="1020" t="s">
        <v>1207</v>
      </c>
      <c r="C47" s="1004">
        <v>6000</v>
      </c>
      <c r="D47" s="1002">
        <v>6000</v>
      </c>
      <c r="E47" s="1002"/>
      <c r="F47" s="1005"/>
      <c r="G47" s="1003"/>
      <c r="H47" s="1003"/>
      <c r="I47" s="1003"/>
      <c r="J47" s="1003"/>
      <c r="K47" s="1003"/>
      <c r="L47" s="1003"/>
      <c r="M47" s="1006"/>
    </row>
    <row r="48" spans="1:13" ht="18" customHeight="1">
      <c r="A48" s="1000">
        <v>3928</v>
      </c>
      <c r="B48" s="1003" t="s">
        <v>159</v>
      </c>
      <c r="C48" s="1004">
        <f>SUM('3d.m.'!F16)</f>
        <v>553298</v>
      </c>
      <c r="D48" s="1002">
        <f t="shared" si="0"/>
        <v>553298</v>
      </c>
      <c r="E48" s="1002">
        <v>326000</v>
      </c>
      <c r="F48" s="1005"/>
      <c r="G48" s="1003"/>
      <c r="H48" s="1003"/>
      <c r="I48" s="1003"/>
      <c r="J48" s="1003"/>
      <c r="K48" s="1003">
        <v>227298</v>
      </c>
      <c r="L48" s="1003"/>
      <c r="M48" s="1006"/>
    </row>
    <row r="49" spans="1:13" ht="18" customHeight="1">
      <c r="A49" s="1000">
        <v>3929</v>
      </c>
      <c r="B49" s="1003" t="s">
        <v>296</v>
      </c>
      <c r="C49" s="1004">
        <f>SUM('3d.m.'!F22)</f>
        <v>20000</v>
      </c>
      <c r="D49" s="1002">
        <f t="shared" si="0"/>
        <v>20000</v>
      </c>
      <c r="E49" s="1002">
        <v>10000</v>
      </c>
      <c r="F49" s="1005"/>
      <c r="G49" s="1003"/>
      <c r="H49" s="1003"/>
      <c r="I49" s="1003"/>
      <c r="J49" s="1003"/>
      <c r="K49" s="1003">
        <v>10000</v>
      </c>
      <c r="L49" s="1003"/>
      <c r="M49" s="1006"/>
    </row>
    <row r="50" spans="1:13" ht="18" customHeight="1">
      <c r="A50" s="1013">
        <v>3932</v>
      </c>
      <c r="B50" s="1020" t="s">
        <v>195</v>
      </c>
      <c r="C50" s="1004">
        <f>SUM('3d.m.'!F26)</f>
        <v>12500</v>
      </c>
      <c r="D50" s="1002">
        <f t="shared" si="0"/>
        <v>12500</v>
      </c>
      <c r="E50" s="1002">
        <v>12500</v>
      </c>
      <c r="F50" s="1005"/>
      <c r="G50" s="1003"/>
      <c r="H50" s="1003"/>
      <c r="I50" s="1003"/>
      <c r="J50" s="1003"/>
      <c r="K50" s="1003"/>
      <c r="L50" s="1003"/>
      <c r="M50" s="1006"/>
    </row>
    <row r="51" spans="1:13" ht="18" customHeight="1">
      <c r="A51" s="1013">
        <v>3934</v>
      </c>
      <c r="B51" s="1020" t="s">
        <v>436</v>
      </c>
      <c r="C51" s="1004">
        <f>SUM('3d.m.'!F27)</f>
        <v>5000</v>
      </c>
      <c r="D51" s="1002">
        <f t="shared" si="0"/>
        <v>5000</v>
      </c>
      <c r="E51" s="1002">
        <v>5000</v>
      </c>
      <c r="F51" s="1005"/>
      <c r="G51" s="1003"/>
      <c r="H51" s="1003"/>
      <c r="I51" s="1003"/>
      <c r="J51" s="1003"/>
      <c r="K51" s="1003"/>
      <c r="L51" s="1003"/>
      <c r="M51" s="1006"/>
    </row>
    <row r="52" spans="1:13" ht="24" customHeight="1">
      <c r="A52" s="1013">
        <v>3941</v>
      </c>
      <c r="B52" s="1025" t="s">
        <v>823</v>
      </c>
      <c r="C52" s="1004">
        <f>SUM('3d.m.'!F31)</f>
        <v>350160</v>
      </c>
      <c r="D52" s="1002">
        <f t="shared" si="0"/>
        <v>350160</v>
      </c>
      <c r="E52" s="1002">
        <v>350160</v>
      </c>
      <c r="F52" s="1005"/>
      <c r="G52" s="1003"/>
      <c r="H52" s="1003"/>
      <c r="I52" s="1003"/>
      <c r="J52" s="1003"/>
      <c r="K52" s="1003"/>
      <c r="L52" s="1003"/>
      <c r="M52" s="1006"/>
    </row>
    <row r="53" spans="1:13" ht="18" customHeight="1">
      <c r="A53" s="1000">
        <v>3942</v>
      </c>
      <c r="B53" s="1026" t="s">
        <v>440</v>
      </c>
      <c r="C53" s="1004">
        <f>SUM('3d.m.'!F32)</f>
        <v>20000</v>
      </c>
      <c r="D53" s="1002">
        <f t="shared" si="0"/>
        <v>20000</v>
      </c>
      <c r="E53" s="1002">
        <v>20000</v>
      </c>
      <c r="F53" s="1005"/>
      <c r="G53" s="1003"/>
      <c r="H53" s="1003"/>
      <c r="I53" s="1003"/>
      <c r="J53" s="1003"/>
      <c r="K53" s="1003"/>
      <c r="L53" s="1003"/>
      <c r="M53" s="1006"/>
    </row>
    <row r="54" spans="1:13" ht="18" customHeight="1">
      <c r="A54" s="1000">
        <v>3943</v>
      </c>
      <c r="B54" s="1003" t="s">
        <v>6</v>
      </c>
      <c r="C54" s="1004">
        <f>SUM('3d.m.'!F33)</f>
        <v>1000</v>
      </c>
      <c r="D54" s="1002">
        <f t="shared" si="0"/>
        <v>1000</v>
      </c>
      <c r="E54" s="1002">
        <v>1000</v>
      </c>
      <c r="F54" s="1005"/>
      <c r="G54" s="1003"/>
      <c r="H54" s="1003"/>
      <c r="I54" s="1003"/>
      <c r="J54" s="1003"/>
      <c r="K54" s="1003"/>
      <c r="L54" s="1003"/>
      <c r="M54" s="1006"/>
    </row>
    <row r="55" spans="1:13" ht="18" customHeight="1">
      <c r="A55" s="1000">
        <v>3944</v>
      </c>
      <c r="B55" s="1003" t="s">
        <v>438</v>
      </c>
      <c r="C55" s="1004">
        <f>SUM('3d.m.'!F37)</f>
        <v>40000</v>
      </c>
      <c r="D55" s="1002">
        <f t="shared" si="0"/>
        <v>40000</v>
      </c>
      <c r="E55" s="1002">
        <v>40000</v>
      </c>
      <c r="F55" s="1005"/>
      <c r="G55" s="1003"/>
      <c r="H55" s="1003"/>
      <c r="I55" s="1003"/>
      <c r="J55" s="1003"/>
      <c r="K55" s="1003"/>
      <c r="L55" s="1003"/>
      <c r="M55" s="1006"/>
    </row>
    <row r="56" spans="1:13" ht="18" customHeight="1">
      <c r="A56" s="1000">
        <v>3945</v>
      </c>
      <c r="B56" s="86" t="s">
        <v>1113</v>
      </c>
      <c r="C56" s="1004">
        <f>SUM('3d.m.'!F38)</f>
        <v>21000</v>
      </c>
      <c r="D56" s="1002">
        <f t="shared" si="0"/>
        <v>21000</v>
      </c>
      <c r="E56" s="1002">
        <v>21000</v>
      </c>
      <c r="F56" s="1005"/>
      <c r="G56" s="1003"/>
      <c r="H56" s="1003"/>
      <c r="I56" s="1003"/>
      <c r="J56" s="1003"/>
      <c r="K56" s="1003"/>
      <c r="L56" s="1003"/>
      <c r="M56" s="1006"/>
    </row>
    <row r="57" spans="1:13" ht="18" customHeight="1">
      <c r="A57" s="1000">
        <v>3962</v>
      </c>
      <c r="B57" s="1003" t="s">
        <v>368</v>
      </c>
      <c r="C57" s="1004">
        <f>SUM('3d.m.'!F42)</f>
        <v>120000</v>
      </c>
      <c r="D57" s="1002">
        <f t="shared" si="0"/>
        <v>120000</v>
      </c>
      <c r="E57" s="1002">
        <v>120000</v>
      </c>
      <c r="F57" s="1005"/>
      <c r="G57" s="1003"/>
      <c r="H57" s="1003"/>
      <c r="I57" s="1003"/>
      <c r="J57" s="1003"/>
      <c r="K57" s="1003"/>
      <c r="L57" s="1003"/>
      <c r="M57" s="1006"/>
    </row>
    <row r="58" spans="1:13" ht="18" customHeight="1">
      <c r="A58" s="1000">
        <v>3972</v>
      </c>
      <c r="B58" s="1003" t="s">
        <v>441</v>
      </c>
      <c r="C58" s="1004">
        <f>SUM('3d.m.'!F44)</f>
        <v>20250</v>
      </c>
      <c r="D58" s="1002">
        <f t="shared" si="0"/>
        <v>20250</v>
      </c>
      <c r="E58" s="1002">
        <v>20000</v>
      </c>
      <c r="F58" s="1005"/>
      <c r="G58" s="1003"/>
      <c r="H58" s="1003"/>
      <c r="I58" s="1003"/>
      <c r="J58" s="1003"/>
      <c r="K58" s="1003">
        <v>250</v>
      </c>
      <c r="L58" s="1003"/>
      <c r="M58" s="1027"/>
    </row>
    <row r="59" spans="1:13" ht="18" customHeight="1">
      <c r="A59" s="1000">
        <v>3988</v>
      </c>
      <c r="B59" s="1028" t="s">
        <v>824</v>
      </c>
      <c r="C59" s="1004">
        <f>SUM('3d.m.'!F47)</f>
        <v>800</v>
      </c>
      <c r="D59" s="1002">
        <f t="shared" si="0"/>
        <v>800</v>
      </c>
      <c r="E59" s="1002">
        <v>800</v>
      </c>
      <c r="F59" s="1005"/>
      <c r="G59" s="1003"/>
      <c r="H59" s="1003"/>
      <c r="I59" s="1003"/>
      <c r="J59" s="1003"/>
      <c r="K59" s="1003"/>
      <c r="L59" s="1003"/>
      <c r="M59" s="1027"/>
    </row>
    <row r="60" spans="1:13" ht="18" customHeight="1">
      <c r="A60" s="1000">
        <v>3989</v>
      </c>
      <c r="B60" s="1028" t="s">
        <v>370</v>
      </c>
      <c r="C60" s="1004">
        <f>SUM('3d.m.'!F48)</f>
        <v>6000</v>
      </c>
      <c r="D60" s="1002">
        <f t="shared" si="0"/>
        <v>6000</v>
      </c>
      <c r="E60" s="1002">
        <v>6000</v>
      </c>
      <c r="F60" s="1005"/>
      <c r="G60" s="1003"/>
      <c r="H60" s="1003"/>
      <c r="I60" s="1003"/>
      <c r="J60" s="1003"/>
      <c r="K60" s="1003"/>
      <c r="L60" s="1003"/>
      <c r="M60" s="1027"/>
    </row>
    <row r="61" spans="1:13" ht="18" customHeight="1">
      <c r="A61" s="1000">
        <v>3990</v>
      </c>
      <c r="B61" s="1029" t="s">
        <v>318</v>
      </c>
      <c r="C61" s="1004">
        <f>SUM('3d.m.'!F49)</f>
        <v>1000</v>
      </c>
      <c r="D61" s="1002">
        <f t="shared" si="0"/>
        <v>1000</v>
      </c>
      <c r="E61" s="1002">
        <v>1000</v>
      </c>
      <c r="F61" s="1005"/>
      <c r="G61" s="1003"/>
      <c r="H61" s="1003"/>
      <c r="I61" s="1003"/>
      <c r="J61" s="1003"/>
      <c r="K61" s="1003"/>
      <c r="L61" s="1003"/>
      <c r="M61" s="1027"/>
    </row>
    <row r="62" spans="1:13" ht="18" customHeight="1">
      <c r="A62" s="1000">
        <v>3991</v>
      </c>
      <c r="B62" s="1029" t="s">
        <v>364</v>
      </c>
      <c r="C62" s="1004">
        <f>SUM('3d.m.'!F50)</f>
        <v>4820</v>
      </c>
      <c r="D62" s="1002">
        <f t="shared" si="0"/>
        <v>4820</v>
      </c>
      <c r="E62" s="1002">
        <v>4820</v>
      </c>
      <c r="F62" s="1005"/>
      <c r="G62" s="1003"/>
      <c r="H62" s="1003"/>
      <c r="I62" s="1003"/>
      <c r="J62" s="1003"/>
      <c r="K62" s="1003"/>
      <c r="L62" s="1003"/>
      <c r="M62" s="1027"/>
    </row>
    <row r="63" spans="1:13" ht="18" customHeight="1">
      <c r="A63" s="1030">
        <v>3992</v>
      </c>
      <c r="B63" s="1029" t="s">
        <v>319</v>
      </c>
      <c r="C63" s="1004">
        <f>SUM('3d.m.'!F51)</f>
        <v>1400</v>
      </c>
      <c r="D63" s="1002">
        <f t="shared" si="0"/>
        <v>1400</v>
      </c>
      <c r="E63" s="1002">
        <v>1400</v>
      </c>
      <c r="F63" s="1005"/>
      <c r="G63" s="1003"/>
      <c r="H63" s="1003"/>
      <c r="I63" s="1003"/>
      <c r="J63" s="1003"/>
      <c r="K63" s="1003"/>
      <c r="L63" s="1003"/>
      <c r="M63" s="1027"/>
    </row>
    <row r="64" spans="1:13" ht="18" customHeight="1">
      <c r="A64" s="1000">
        <v>3993</v>
      </c>
      <c r="B64" s="1029" t="s">
        <v>320</v>
      </c>
      <c r="C64" s="1004">
        <f>SUM('3d.m.'!F52)</f>
        <v>900</v>
      </c>
      <c r="D64" s="1002">
        <f t="shared" si="0"/>
        <v>900</v>
      </c>
      <c r="E64" s="1002">
        <v>900</v>
      </c>
      <c r="F64" s="1005"/>
      <c r="G64" s="1003"/>
      <c r="H64" s="1003"/>
      <c r="I64" s="1003"/>
      <c r="J64" s="1003"/>
      <c r="K64" s="1003"/>
      <c r="L64" s="1003"/>
      <c r="M64" s="1027"/>
    </row>
    <row r="65" spans="1:13" ht="18" customHeight="1">
      <c r="A65" s="1000">
        <v>3994</v>
      </c>
      <c r="B65" s="1029" t="s">
        <v>107</v>
      </c>
      <c r="C65" s="1004">
        <f>SUM('3d.m.'!F53)</f>
        <v>900</v>
      </c>
      <c r="D65" s="1002">
        <f t="shared" si="0"/>
        <v>900</v>
      </c>
      <c r="E65" s="1002">
        <v>900</v>
      </c>
      <c r="F65" s="1005"/>
      <c r="G65" s="1003"/>
      <c r="H65" s="1003"/>
      <c r="I65" s="1003"/>
      <c r="J65" s="1003"/>
      <c r="K65" s="1003"/>
      <c r="L65" s="1003"/>
      <c r="M65" s="1027"/>
    </row>
    <row r="66" spans="1:13" ht="18" customHeight="1">
      <c r="A66" s="1000">
        <v>3995</v>
      </c>
      <c r="B66" s="1029" t="s">
        <v>108</v>
      </c>
      <c r="C66" s="1004">
        <f>SUM('3d.m.'!F54)</f>
        <v>900</v>
      </c>
      <c r="D66" s="1002">
        <f t="shared" si="0"/>
        <v>900</v>
      </c>
      <c r="E66" s="1002">
        <v>900</v>
      </c>
      <c r="F66" s="1005"/>
      <c r="G66" s="1003"/>
      <c r="H66" s="1003"/>
      <c r="I66" s="1003"/>
      <c r="J66" s="1003"/>
      <c r="K66" s="1003"/>
      <c r="L66" s="1003"/>
      <c r="M66" s="1027"/>
    </row>
    <row r="67" spans="1:13" ht="18" customHeight="1">
      <c r="A67" s="1000">
        <v>3997</v>
      </c>
      <c r="B67" s="1029" t="s">
        <v>109</v>
      </c>
      <c r="C67" s="1004">
        <f>SUM('3d.m.'!F55)</f>
        <v>900</v>
      </c>
      <c r="D67" s="1002">
        <f t="shared" si="0"/>
        <v>900</v>
      </c>
      <c r="E67" s="1002">
        <v>900</v>
      </c>
      <c r="F67" s="1005"/>
      <c r="G67" s="1003"/>
      <c r="H67" s="1003"/>
      <c r="I67" s="1003"/>
      <c r="J67" s="1003"/>
      <c r="K67" s="1003"/>
      <c r="L67" s="1003"/>
      <c r="M67" s="1027"/>
    </row>
    <row r="68" spans="1:13" ht="18" customHeight="1">
      <c r="A68" s="1000">
        <v>3998</v>
      </c>
      <c r="B68" s="1029" t="s">
        <v>110</v>
      </c>
      <c r="C68" s="1004">
        <f>SUM('3d.m.'!F56)</f>
        <v>900</v>
      </c>
      <c r="D68" s="1002">
        <f t="shared" si="0"/>
        <v>900</v>
      </c>
      <c r="E68" s="1002">
        <v>900</v>
      </c>
      <c r="F68" s="1005"/>
      <c r="G68" s="1003"/>
      <c r="H68" s="1003"/>
      <c r="I68" s="1003"/>
      <c r="J68" s="1003"/>
      <c r="K68" s="1003"/>
      <c r="L68" s="1003"/>
      <c r="M68" s="1027"/>
    </row>
    <row r="69" spans="1:13" ht="18" customHeight="1">
      <c r="A69" s="1000">
        <v>3999</v>
      </c>
      <c r="B69" s="1029" t="s">
        <v>111</v>
      </c>
      <c r="C69" s="1004">
        <f>SUM('3d.m.'!F57)</f>
        <v>1000</v>
      </c>
      <c r="D69" s="1002">
        <f t="shared" si="0"/>
        <v>1000</v>
      </c>
      <c r="E69" s="1002">
        <v>1000</v>
      </c>
      <c r="F69" s="1005"/>
      <c r="G69" s="1003"/>
      <c r="H69" s="1003"/>
      <c r="I69" s="1003"/>
      <c r="J69" s="1003"/>
      <c r="K69" s="1003"/>
      <c r="L69" s="1003"/>
      <c r="M69" s="1027"/>
    </row>
    <row r="70" spans="1:13" ht="18" customHeight="1">
      <c r="A70" s="1000">
        <v>4132</v>
      </c>
      <c r="B70" s="1003" t="s">
        <v>128</v>
      </c>
      <c r="C70" s="1004">
        <f>SUM('4.mell.'!F45)</f>
        <v>50489</v>
      </c>
      <c r="D70" s="1002">
        <f t="shared" si="0"/>
        <v>50489</v>
      </c>
      <c r="E70" s="1002">
        <v>25000</v>
      </c>
      <c r="F70" s="1005"/>
      <c r="G70" s="1003"/>
      <c r="H70" s="1003"/>
      <c r="I70" s="1003"/>
      <c r="J70" s="1003"/>
      <c r="K70" s="1003">
        <v>10489</v>
      </c>
      <c r="L70" s="1003"/>
      <c r="M70" s="1031">
        <v>15000</v>
      </c>
    </row>
    <row r="71" spans="1:13" ht="18" customHeight="1">
      <c r="A71" s="1000">
        <v>4120</v>
      </c>
      <c r="B71" s="1127" t="s">
        <v>1112</v>
      </c>
      <c r="C71" s="1004">
        <f>SUM('4.mell.'!F26)</f>
        <v>768094</v>
      </c>
      <c r="D71" s="1002">
        <f t="shared" si="0"/>
        <v>768094</v>
      </c>
      <c r="E71" s="1002"/>
      <c r="F71" s="1005"/>
      <c r="G71" s="1003"/>
      <c r="H71" s="1003">
        <v>250000</v>
      </c>
      <c r="I71" s="1003"/>
      <c r="J71" s="1003"/>
      <c r="K71" s="1003">
        <v>518094</v>
      </c>
      <c r="L71" s="1003"/>
      <c r="M71" s="1031"/>
    </row>
    <row r="72" spans="1:13" ht="18" customHeight="1">
      <c r="A72" s="1000">
        <v>5023</v>
      </c>
      <c r="B72" s="1127" t="s">
        <v>1162</v>
      </c>
      <c r="C72" s="1004">
        <f>SUM('5.mell. '!F15)</f>
        <v>22460</v>
      </c>
      <c r="D72" s="1002">
        <f t="shared" si="0"/>
        <v>22460</v>
      </c>
      <c r="E72" s="1002"/>
      <c r="F72" s="1005"/>
      <c r="G72" s="1003"/>
      <c r="H72" s="1003"/>
      <c r="I72" s="1003"/>
      <c r="J72" s="1003"/>
      <c r="K72" s="1003">
        <v>22460</v>
      </c>
      <c r="L72" s="1003"/>
      <c r="M72" s="1031"/>
    </row>
    <row r="73" spans="1:13" ht="18" customHeight="1">
      <c r="A73" s="1000">
        <v>5024</v>
      </c>
      <c r="B73" s="1032" t="s">
        <v>428</v>
      </c>
      <c r="C73" s="1004">
        <f>SUM('5.mell. '!F20)</f>
        <v>712595</v>
      </c>
      <c r="D73" s="1002">
        <f t="shared" si="0"/>
        <v>712595</v>
      </c>
      <c r="E73" s="1002"/>
      <c r="F73" s="1005"/>
      <c r="G73" s="1003"/>
      <c r="H73" s="1003"/>
      <c r="I73" s="1003"/>
      <c r="J73" s="1003"/>
      <c r="K73" s="1003">
        <v>712595</v>
      </c>
      <c r="L73" s="1003"/>
      <c r="M73" s="1027"/>
    </row>
    <row r="74" spans="1:13" ht="18" customHeight="1">
      <c r="A74" s="1000">
        <v>5027</v>
      </c>
      <c r="B74" s="1032" t="s">
        <v>1084</v>
      </c>
      <c r="C74" s="1004">
        <f>SUM('5.mell. '!F23)</f>
        <v>19000</v>
      </c>
      <c r="D74" s="1002">
        <f t="shared" si="0"/>
        <v>19000</v>
      </c>
      <c r="E74" s="1002"/>
      <c r="F74" s="1005">
        <v>19000</v>
      </c>
      <c r="G74" s="1003"/>
      <c r="H74" s="1003"/>
      <c r="I74" s="1003"/>
      <c r="J74" s="1003"/>
      <c r="K74" s="1003"/>
      <c r="L74" s="1003"/>
      <c r="M74" s="1027"/>
    </row>
    <row r="75" spans="1:13" ht="18" customHeight="1">
      <c r="A75" s="1000">
        <v>5035</v>
      </c>
      <c r="B75" s="1032" t="s">
        <v>1083</v>
      </c>
      <c r="C75" s="1004">
        <f>SUM('5.mell. '!F31)</f>
        <v>547516</v>
      </c>
      <c r="D75" s="1002">
        <f t="shared" si="0"/>
        <v>547516</v>
      </c>
      <c r="E75" s="1002"/>
      <c r="F75" s="1005"/>
      <c r="G75" s="1003"/>
      <c r="H75" s="1003">
        <v>150000</v>
      </c>
      <c r="I75" s="1003"/>
      <c r="J75" s="1003"/>
      <c r="K75" s="1003">
        <v>397516</v>
      </c>
      <c r="L75" s="1003"/>
      <c r="M75" s="1027"/>
    </row>
    <row r="76" spans="1:13" ht="18" customHeight="1">
      <c r="A76" s="1000">
        <v>5037</v>
      </c>
      <c r="B76" s="1032" t="s">
        <v>516</v>
      </c>
      <c r="C76" s="1004">
        <f>SUM('5.mell. '!F32)</f>
        <v>239875</v>
      </c>
      <c r="D76" s="1002">
        <f t="shared" si="0"/>
        <v>239875</v>
      </c>
      <c r="E76" s="1002"/>
      <c r="F76" s="1005"/>
      <c r="G76" s="1003"/>
      <c r="H76" s="1003">
        <v>110000</v>
      </c>
      <c r="I76" s="1003"/>
      <c r="J76" s="1003"/>
      <c r="K76" s="1003">
        <v>129875</v>
      </c>
      <c r="L76" s="1003"/>
      <c r="M76" s="1027"/>
    </row>
    <row r="77" spans="1:13" ht="18" customHeight="1">
      <c r="A77" s="1000">
        <v>5038</v>
      </c>
      <c r="B77" s="1158" t="s">
        <v>535</v>
      </c>
      <c r="C77" s="1004">
        <f>SUM('5.mell. '!F33)</f>
        <v>33560</v>
      </c>
      <c r="D77" s="1002">
        <f t="shared" si="0"/>
        <v>33560</v>
      </c>
      <c r="E77" s="1002">
        <v>33560</v>
      </c>
      <c r="F77" s="1005"/>
      <c r="G77" s="1003"/>
      <c r="H77" s="1003"/>
      <c r="I77" s="1003"/>
      <c r="J77" s="1003"/>
      <c r="K77" s="1003"/>
      <c r="L77" s="1003"/>
      <c r="M77" s="1027"/>
    </row>
    <row r="78" spans="1:13" ht="18" customHeight="1">
      <c r="A78" s="1000">
        <v>5045</v>
      </c>
      <c r="B78" s="1159" t="s">
        <v>1139</v>
      </c>
      <c r="C78" s="1004">
        <f>SUM('5.mell. '!F36)</f>
        <v>5952</v>
      </c>
      <c r="D78" s="1002">
        <f t="shared" si="0"/>
        <v>5952</v>
      </c>
      <c r="E78" s="1002"/>
      <c r="F78" s="1005"/>
      <c r="G78" s="1003"/>
      <c r="H78" s="1003"/>
      <c r="I78" s="1003"/>
      <c r="J78" s="1003"/>
      <c r="K78" s="1003">
        <v>5952</v>
      </c>
      <c r="L78" s="1003"/>
      <c r="M78" s="1027"/>
    </row>
    <row r="79" spans="1:13" ht="18" customHeight="1">
      <c r="A79" s="1000">
        <v>5049</v>
      </c>
      <c r="B79" s="1032" t="s">
        <v>1085</v>
      </c>
      <c r="C79" s="1004">
        <f>SUM('5.mell. '!F42)</f>
        <v>41902</v>
      </c>
      <c r="D79" s="1002">
        <f t="shared" si="0"/>
        <v>41902</v>
      </c>
      <c r="E79" s="1002">
        <v>41902</v>
      </c>
      <c r="F79" s="1005"/>
      <c r="G79" s="1003"/>
      <c r="H79" s="1003"/>
      <c r="I79" s="1003"/>
      <c r="J79" s="1003"/>
      <c r="K79" s="1003"/>
      <c r="L79" s="1003"/>
      <c r="M79" s="1027"/>
    </row>
    <row r="80" spans="1:13" ht="18" customHeight="1">
      <c r="A80" s="1000">
        <v>5062</v>
      </c>
      <c r="B80" s="1001" t="s">
        <v>825</v>
      </c>
      <c r="C80" s="1004">
        <f>SUM('5.mell. '!F45)</f>
        <v>9233</v>
      </c>
      <c r="D80" s="1002">
        <f t="shared" si="0"/>
        <v>9233</v>
      </c>
      <c r="E80" s="1002">
        <v>998</v>
      </c>
      <c r="F80" s="1005"/>
      <c r="G80" s="1003"/>
      <c r="H80" s="1003">
        <v>555</v>
      </c>
      <c r="I80" s="1003"/>
      <c r="J80" s="1003"/>
      <c r="K80" s="1003">
        <v>7680</v>
      </c>
      <c r="L80" s="1003"/>
      <c r="M80" s="1027"/>
    </row>
    <row r="81" spans="1:13" ht="18" customHeight="1">
      <c r="A81" s="1000">
        <v>3935</v>
      </c>
      <c r="B81" s="1001" t="s">
        <v>1179</v>
      </c>
      <c r="C81" s="1004">
        <f>SUM('3d.m.'!F28)</f>
        <v>39000</v>
      </c>
      <c r="D81" s="1002">
        <f t="shared" si="0"/>
        <v>39000</v>
      </c>
      <c r="E81" s="1002"/>
      <c r="F81" s="1005"/>
      <c r="G81" s="1003"/>
      <c r="H81" s="1003"/>
      <c r="I81" s="1003"/>
      <c r="J81" s="1003"/>
      <c r="K81" s="1003">
        <v>39000</v>
      </c>
      <c r="L81" s="1003"/>
      <c r="M81" s="1027"/>
    </row>
    <row r="82" spans="1:13" ht="18" customHeight="1">
      <c r="A82" s="1000">
        <v>6128</v>
      </c>
      <c r="B82" s="1284" t="s">
        <v>1208</v>
      </c>
      <c r="C82" s="1004">
        <v>40000</v>
      </c>
      <c r="D82" s="1002">
        <f t="shared" si="0"/>
        <v>40000</v>
      </c>
      <c r="E82" s="1002"/>
      <c r="F82" s="1005"/>
      <c r="G82" s="1003"/>
      <c r="H82" s="1003">
        <v>40000</v>
      </c>
      <c r="I82" s="1003"/>
      <c r="J82" s="1003"/>
      <c r="K82" s="1003"/>
      <c r="L82" s="1003"/>
      <c r="M82" s="1027"/>
    </row>
    <row r="83" spans="1:13" ht="18" customHeight="1">
      <c r="A83" s="1000">
        <v>6127</v>
      </c>
      <c r="B83" s="830" t="s">
        <v>1098</v>
      </c>
      <c r="C83" s="1004">
        <f>SUM('6.mell. '!F16)</f>
        <v>60000</v>
      </c>
      <c r="D83" s="1002">
        <f t="shared" si="0"/>
        <v>60000</v>
      </c>
      <c r="E83" s="1002"/>
      <c r="F83" s="1005"/>
      <c r="G83" s="1003"/>
      <c r="H83" s="1003">
        <v>60000</v>
      </c>
      <c r="I83" s="1003"/>
      <c r="J83" s="1003"/>
      <c r="K83" s="1003"/>
      <c r="L83" s="1003"/>
      <c r="M83" s="1027"/>
    </row>
    <row r="84" spans="1:14" ht="21" customHeight="1">
      <c r="A84" s="965"/>
      <c r="B84" s="1033" t="s">
        <v>157</v>
      </c>
      <c r="C84" s="987">
        <f aca="true" t="shared" si="1" ref="C84:I84">SUM(C7:C83)</f>
        <v>5064922</v>
      </c>
      <c r="D84" s="987">
        <f t="shared" si="1"/>
        <v>5064922</v>
      </c>
      <c r="E84" s="987">
        <f t="shared" si="1"/>
        <v>2105332</v>
      </c>
      <c r="F84" s="987">
        <f t="shared" si="1"/>
        <v>125526</v>
      </c>
      <c r="G84" s="987">
        <f t="shared" si="1"/>
        <v>15000</v>
      </c>
      <c r="H84" s="987">
        <f t="shared" si="1"/>
        <v>610555</v>
      </c>
      <c r="I84" s="987">
        <f t="shared" si="1"/>
        <v>0</v>
      </c>
      <c r="J84" s="1034">
        <f>SUM(J7:J82)</f>
        <v>0</v>
      </c>
      <c r="K84" s="1034">
        <f>SUM(K7:K82)</f>
        <v>2187509</v>
      </c>
      <c r="L84" s="1034">
        <f>SUM(L7:L82)</f>
        <v>0</v>
      </c>
      <c r="M84" s="1034">
        <f>SUM(M7:M82)</f>
        <v>15000</v>
      </c>
      <c r="N84" s="993"/>
    </row>
    <row r="86" spans="3:11" ht="12.75">
      <c r="C86" s="993"/>
      <c r="K86" s="993"/>
    </row>
  </sheetData>
  <sheetProtection/>
  <mergeCells count="13"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</mergeCells>
  <printOptions/>
  <pageMargins left="1.1811023622047245" right="0.7874015748031497" top="0.3937007874015748" bottom="0.1968503937007874" header="0.31496062992125984" footer="0"/>
  <pageSetup firstPageNumber="59" useFirstPageNumber="1" horizontalDpi="600" verticalDpi="600" orientation="landscape" paperSize="9" scale="65" r:id="rId1"/>
  <headerFooter alignWithMargins="0">
    <oddFooter>&amp;C&amp;P. oldal</oddFooter>
  </headerFooter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508" t="s">
        <v>826</v>
      </c>
      <c r="C3" s="1508"/>
      <c r="D3" s="1508"/>
      <c r="E3" s="1508"/>
      <c r="F3" s="1508"/>
      <c r="G3" s="1508"/>
    </row>
    <row r="4" spans="2:7" ht="18.75" customHeight="1">
      <c r="B4" s="1509" t="s">
        <v>827</v>
      </c>
      <c r="C4" s="1509"/>
      <c r="D4" s="1509"/>
      <c r="E4" s="1509"/>
      <c r="F4" s="1509"/>
      <c r="G4" s="1509"/>
    </row>
    <row r="5" spans="2:6" ht="18.75">
      <c r="B5" s="1510" t="s">
        <v>1080</v>
      </c>
      <c r="C5" s="1510"/>
      <c r="D5" s="1510"/>
      <c r="E5" s="1510"/>
      <c r="F5" s="1510"/>
    </row>
    <row r="6" spans="2:6" ht="18.75">
      <c r="B6" s="1035"/>
      <c r="C6" s="1035"/>
      <c r="D6" s="1035"/>
      <c r="E6" s="1035"/>
      <c r="F6" s="1035"/>
    </row>
    <row r="7" ht="12.75">
      <c r="G7" s="1036" t="s">
        <v>378</v>
      </c>
    </row>
    <row r="8" spans="2:7" ht="132.75" customHeight="1">
      <c r="B8" s="1037" t="s">
        <v>828</v>
      </c>
      <c r="C8" s="997" t="s">
        <v>1197</v>
      </c>
      <c r="D8" s="1038" t="s">
        <v>811</v>
      </c>
      <c r="E8" s="1037" t="s">
        <v>829</v>
      </c>
      <c r="F8" s="1037" t="s">
        <v>830</v>
      </c>
      <c r="G8" s="997" t="s">
        <v>831</v>
      </c>
    </row>
    <row r="9" spans="2:7" ht="14.25">
      <c r="B9" s="1037" t="s">
        <v>289</v>
      </c>
      <c r="C9" s="999"/>
      <c r="D9" s="1039"/>
      <c r="E9" s="1037"/>
      <c r="F9" s="1037"/>
      <c r="G9" s="997"/>
    </row>
    <row r="10" spans="2:7" ht="23.25" customHeight="1">
      <c r="B10" s="1040" t="s">
        <v>1088</v>
      </c>
      <c r="C10" s="1041">
        <v>215615</v>
      </c>
      <c r="D10" s="1042">
        <f>SUM(E10:G10)</f>
        <v>215615</v>
      </c>
      <c r="E10" s="1043"/>
      <c r="F10" s="1043"/>
      <c r="G10" s="1010">
        <v>215615</v>
      </c>
    </row>
    <row r="11" spans="2:7" ht="18" customHeight="1">
      <c r="B11" s="1043"/>
      <c r="C11" s="1043"/>
      <c r="D11" s="1043"/>
      <c r="E11" s="1043"/>
      <c r="F11" s="1043"/>
      <c r="G11" s="1043"/>
    </row>
    <row r="12" spans="2:7" ht="23.25" customHeight="1">
      <c r="B12" s="1044" t="s">
        <v>157</v>
      </c>
      <c r="C12" s="1045">
        <f>SUM(C10:C11)</f>
        <v>215615</v>
      </c>
      <c r="D12" s="1045">
        <f>SUM(D10:D11)</f>
        <v>215615</v>
      </c>
      <c r="E12" s="1045">
        <f>SUM(E10:E11)</f>
        <v>0</v>
      </c>
      <c r="F12" s="1044"/>
      <c r="G12" s="1046">
        <f>SUM(G10:G11)</f>
        <v>215615</v>
      </c>
    </row>
    <row r="14" ht="12.75">
      <c r="D14" s="60"/>
    </row>
  </sheetData>
  <sheetProtection/>
  <mergeCells count="3">
    <mergeCell ref="B3:G3"/>
    <mergeCell ref="B4:G4"/>
    <mergeCell ref="B5:F5"/>
  </mergeCells>
  <printOptions/>
  <pageMargins left="0.3937007874015748" right="0.3937007874015748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N38" sqref="N38:N39"/>
    </sheetView>
  </sheetViews>
  <sheetFormatPr defaultColWidth="9.00390625" defaultRowHeight="12.75"/>
  <cols>
    <col min="1" max="1" width="9.125" style="1047" customWidth="1"/>
    <col min="2" max="2" width="22.125" style="1047" customWidth="1"/>
    <col min="3" max="3" width="9.875" style="1047" customWidth="1"/>
    <col min="4" max="4" width="10.00390625" style="1047" customWidth="1"/>
    <col min="5" max="5" width="9.25390625" style="1047" customWidth="1"/>
    <col min="6" max="7" width="8.875" style="1047" customWidth="1"/>
    <col min="8" max="8" width="9.625" style="1047" customWidth="1"/>
    <col min="9" max="9" width="9.875" style="1047" customWidth="1"/>
    <col min="10" max="11" width="10.00390625" style="1047" customWidth="1"/>
    <col min="12" max="12" width="10.125" style="1047" customWidth="1"/>
    <col min="13" max="13" width="10.875" style="1047" customWidth="1"/>
    <col min="14" max="14" width="9.875" style="1047" customWidth="1"/>
    <col min="15" max="15" width="10.125" style="1047" customWidth="1"/>
    <col min="16" max="16384" width="9.125" style="1047" customWidth="1"/>
  </cols>
  <sheetData>
    <row r="1" spans="1:15" ht="12.75">
      <c r="A1" s="1511" t="s">
        <v>832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</row>
    <row r="2" spans="1:15" ht="12.75">
      <c r="A2" s="1513" t="s">
        <v>1089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</row>
    <row r="3" spans="1:15" ht="13.5" thickBot="1">
      <c r="A3" s="1048"/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9" t="s">
        <v>189</v>
      </c>
    </row>
    <row r="4" spans="1:15" ht="15" customHeight="1" thickBot="1">
      <c r="A4" s="1514" t="s">
        <v>170</v>
      </c>
      <c r="B4" s="1515"/>
      <c r="C4" s="1050" t="s">
        <v>833</v>
      </c>
      <c r="D4" s="1050" t="s">
        <v>834</v>
      </c>
      <c r="E4" s="1050" t="s">
        <v>835</v>
      </c>
      <c r="F4" s="1050" t="s">
        <v>836</v>
      </c>
      <c r="G4" s="1050" t="s">
        <v>837</v>
      </c>
      <c r="H4" s="1050" t="s">
        <v>838</v>
      </c>
      <c r="I4" s="1050" t="s">
        <v>839</v>
      </c>
      <c r="J4" s="1050" t="s">
        <v>840</v>
      </c>
      <c r="K4" s="1050" t="s">
        <v>841</v>
      </c>
      <c r="L4" s="1050" t="s">
        <v>842</v>
      </c>
      <c r="M4" s="1050" t="s">
        <v>843</v>
      </c>
      <c r="N4" s="1050" t="s">
        <v>844</v>
      </c>
      <c r="O4" s="1050" t="s">
        <v>185</v>
      </c>
    </row>
    <row r="5" spans="1:15" ht="15" customHeight="1" thickBot="1">
      <c r="A5" s="1051" t="s">
        <v>184</v>
      </c>
      <c r="B5" s="1052"/>
      <c r="C5" s="1053"/>
      <c r="D5" s="1053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5"/>
    </row>
    <row r="6" spans="1:15" ht="15" customHeight="1">
      <c r="A6" s="1516" t="s">
        <v>845</v>
      </c>
      <c r="B6" s="1517"/>
      <c r="C6" s="1520">
        <v>187221</v>
      </c>
      <c r="D6" s="1520">
        <v>153669</v>
      </c>
      <c r="E6" s="1520">
        <v>157073</v>
      </c>
      <c r="F6" s="1520">
        <v>248788</v>
      </c>
      <c r="G6" s="1520">
        <v>146233</v>
      </c>
      <c r="H6" s="1520">
        <v>146787</v>
      </c>
      <c r="I6" s="1520">
        <v>139509</v>
      </c>
      <c r="J6" s="1520">
        <v>141503</v>
      </c>
      <c r="K6" s="1520">
        <v>236650</v>
      </c>
      <c r="L6" s="1520">
        <v>148691</v>
      </c>
      <c r="M6" s="1520">
        <v>149737</v>
      </c>
      <c r="N6" s="1520">
        <v>247426</v>
      </c>
      <c r="O6" s="1522">
        <f>SUM(C6:N7)</f>
        <v>2103287</v>
      </c>
    </row>
    <row r="7" spans="1:15" ht="13.5" customHeight="1">
      <c r="A7" s="1518"/>
      <c r="B7" s="1519"/>
      <c r="C7" s="1521"/>
      <c r="D7" s="1521"/>
      <c r="E7" s="1521"/>
      <c r="F7" s="1521"/>
      <c r="G7" s="1521"/>
      <c r="H7" s="1521"/>
      <c r="I7" s="1521"/>
      <c r="J7" s="1521"/>
      <c r="K7" s="1521"/>
      <c r="L7" s="1521"/>
      <c r="M7" s="1521"/>
      <c r="N7" s="1521"/>
      <c r="O7" s="1523"/>
    </row>
    <row r="8" spans="1:15" ht="12" customHeight="1">
      <c r="A8" s="1524" t="s">
        <v>846</v>
      </c>
      <c r="B8" s="1525"/>
      <c r="C8" s="1526">
        <v>92837</v>
      </c>
      <c r="D8" s="1526">
        <v>128272</v>
      </c>
      <c r="E8" s="1526">
        <v>1680893</v>
      </c>
      <c r="F8" s="1526">
        <v>1755242</v>
      </c>
      <c r="G8" s="1526">
        <v>206862</v>
      </c>
      <c r="H8" s="1526">
        <v>258922</v>
      </c>
      <c r="I8" s="1526">
        <v>122349</v>
      </c>
      <c r="J8" s="1526">
        <v>190339</v>
      </c>
      <c r="K8" s="1526">
        <v>1813835</v>
      </c>
      <c r="L8" s="1526">
        <v>2025182</v>
      </c>
      <c r="M8" s="1526">
        <v>239939</v>
      </c>
      <c r="N8" s="1526">
        <v>882740</v>
      </c>
      <c r="O8" s="1527">
        <f>SUM(C8:N8)</f>
        <v>9397412</v>
      </c>
    </row>
    <row r="9" spans="1:15" ht="15.75" customHeight="1">
      <c r="A9" s="1518"/>
      <c r="B9" s="1519"/>
      <c r="C9" s="1521"/>
      <c r="D9" s="1521"/>
      <c r="E9" s="1521"/>
      <c r="F9" s="1521"/>
      <c r="G9" s="1521"/>
      <c r="H9" s="1521"/>
      <c r="I9" s="1521"/>
      <c r="J9" s="1521"/>
      <c r="K9" s="1521"/>
      <c r="L9" s="1521"/>
      <c r="M9" s="1521"/>
      <c r="N9" s="1521"/>
      <c r="O9" s="1523"/>
    </row>
    <row r="10" spans="1:15" ht="17.25" customHeight="1">
      <c r="A10" s="1524" t="s">
        <v>847</v>
      </c>
      <c r="B10" s="1528"/>
      <c r="C10" s="1526">
        <v>205672</v>
      </c>
      <c r="D10" s="1526">
        <v>206761</v>
      </c>
      <c r="E10" s="1526">
        <v>217809</v>
      </c>
      <c r="F10" s="1526">
        <v>243499</v>
      </c>
      <c r="G10" s="1526">
        <v>304431</v>
      </c>
      <c r="H10" s="1526">
        <v>244543</v>
      </c>
      <c r="I10" s="1526">
        <v>247208</v>
      </c>
      <c r="J10" s="1526">
        <v>232610</v>
      </c>
      <c r="K10" s="1526">
        <v>203161</v>
      </c>
      <c r="L10" s="1526">
        <v>306082</v>
      </c>
      <c r="M10" s="1526">
        <v>242616</v>
      </c>
      <c r="N10" s="1526">
        <v>304523</v>
      </c>
      <c r="O10" s="1527">
        <f>SUM(C10:N10)</f>
        <v>2958915</v>
      </c>
    </row>
    <row r="11" spans="1:15" ht="22.5" customHeight="1">
      <c r="A11" s="1529"/>
      <c r="B11" s="1530"/>
      <c r="C11" s="1521"/>
      <c r="D11" s="1521"/>
      <c r="E11" s="1521"/>
      <c r="F11" s="1521"/>
      <c r="G11" s="1521"/>
      <c r="H11" s="1521"/>
      <c r="I11" s="1521"/>
      <c r="J11" s="1521"/>
      <c r="K11" s="1521"/>
      <c r="L11" s="1521"/>
      <c r="M11" s="1521"/>
      <c r="N11" s="1521"/>
      <c r="O11" s="1523"/>
    </row>
    <row r="12" spans="1:15" ht="20.25" customHeight="1">
      <c r="A12" s="1524" t="s">
        <v>848</v>
      </c>
      <c r="B12" s="1528"/>
      <c r="C12" s="1526"/>
      <c r="D12" s="1526"/>
      <c r="E12" s="1526"/>
      <c r="F12" s="1526">
        <v>170000</v>
      </c>
      <c r="G12" s="1526"/>
      <c r="H12" s="1526"/>
      <c r="I12" s="1526"/>
      <c r="J12" s="1526">
        <v>2090</v>
      </c>
      <c r="K12" s="1526"/>
      <c r="L12" s="1526">
        <v>150000</v>
      </c>
      <c r="M12" s="1526">
        <v>40000</v>
      </c>
      <c r="N12" s="1526">
        <v>273715</v>
      </c>
      <c r="O12" s="1527">
        <f>SUM(C12:N12)</f>
        <v>635805</v>
      </c>
    </row>
    <row r="13" spans="1:15" ht="15" customHeight="1">
      <c r="A13" s="1529"/>
      <c r="B13" s="1530"/>
      <c r="C13" s="1521"/>
      <c r="D13" s="1521"/>
      <c r="E13" s="1521"/>
      <c r="F13" s="1521"/>
      <c r="G13" s="1521"/>
      <c r="H13" s="1521"/>
      <c r="I13" s="1521"/>
      <c r="J13" s="1521"/>
      <c r="K13" s="1521"/>
      <c r="L13" s="1521"/>
      <c r="M13" s="1521"/>
      <c r="N13" s="1521"/>
      <c r="O13" s="1523"/>
    </row>
    <row r="14" spans="1:15" ht="14.25" customHeight="1">
      <c r="A14" s="1531" t="s">
        <v>849</v>
      </c>
      <c r="B14" s="1528"/>
      <c r="C14" s="1526"/>
      <c r="D14" s="1526">
        <v>1975000</v>
      </c>
      <c r="E14" s="1526"/>
      <c r="F14" s="1526"/>
      <c r="G14" s="1526"/>
      <c r="H14" s="1526"/>
      <c r="I14" s="1526"/>
      <c r="J14" s="1526"/>
      <c r="K14" s="1526"/>
      <c r="L14" s="1526"/>
      <c r="M14" s="1526"/>
      <c r="N14" s="1526"/>
      <c r="O14" s="1527">
        <f>SUM(C14:N14)</f>
        <v>1975000</v>
      </c>
    </row>
    <row r="15" spans="1:15" ht="14.25" customHeight="1">
      <c r="A15" s="1529"/>
      <c r="B15" s="1530"/>
      <c r="C15" s="1521"/>
      <c r="D15" s="1521"/>
      <c r="E15" s="1521"/>
      <c r="F15" s="1521"/>
      <c r="G15" s="1521"/>
      <c r="H15" s="1521"/>
      <c r="I15" s="1521"/>
      <c r="J15" s="1521"/>
      <c r="K15" s="1521"/>
      <c r="L15" s="1521"/>
      <c r="M15" s="1521"/>
      <c r="N15" s="1521"/>
      <c r="O15" s="1523"/>
    </row>
    <row r="16" spans="1:15" ht="12" customHeight="1">
      <c r="A16" s="1531" t="s">
        <v>850</v>
      </c>
      <c r="B16" s="1528"/>
      <c r="C16" s="1526">
        <v>1916</v>
      </c>
      <c r="D16" s="1526">
        <v>1916</v>
      </c>
      <c r="E16" s="1526">
        <v>1916</v>
      </c>
      <c r="F16" s="1526">
        <v>11916</v>
      </c>
      <c r="G16" s="1526">
        <v>1916</v>
      </c>
      <c r="H16" s="1526">
        <v>1916</v>
      </c>
      <c r="I16" s="1526">
        <v>1916</v>
      </c>
      <c r="J16" s="1526">
        <v>1916</v>
      </c>
      <c r="K16" s="1526">
        <v>1916</v>
      </c>
      <c r="L16" s="1526">
        <v>1916</v>
      </c>
      <c r="M16" s="1526">
        <v>26000</v>
      </c>
      <c r="N16" s="1526">
        <v>3840</v>
      </c>
      <c r="O16" s="1527">
        <f>SUM(C16:N16)</f>
        <v>59000</v>
      </c>
    </row>
    <row r="17" spans="1:15" ht="17.25" customHeight="1">
      <c r="A17" s="1529"/>
      <c r="B17" s="1530"/>
      <c r="C17" s="1521"/>
      <c r="D17" s="1521"/>
      <c r="E17" s="1521"/>
      <c r="F17" s="1521"/>
      <c r="G17" s="1521"/>
      <c r="H17" s="1521"/>
      <c r="I17" s="1521"/>
      <c r="J17" s="1521"/>
      <c r="K17" s="1521"/>
      <c r="L17" s="1521"/>
      <c r="M17" s="1521"/>
      <c r="N17" s="1521"/>
      <c r="O17" s="1523"/>
    </row>
    <row r="18" spans="1:15" ht="14.25" customHeight="1">
      <c r="A18" s="1531" t="s">
        <v>851</v>
      </c>
      <c r="B18" s="1528"/>
      <c r="C18" s="1526"/>
      <c r="D18" s="1526">
        <v>61606</v>
      </c>
      <c r="E18" s="1526"/>
      <c r="F18" s="1526"/>
      <c r="G18" s="1526"/>
      <c r="H18" s="1526">
        <v>7447380</v>
      </c>
      <c r="I18" s="1526"/>
      <c r="J18" s="1526"/>
      <c r="K18" s="1526"/>
      <c r="L18" s="1526"/>
      <c r="M18" s="1526"/>
      <c r="N18" s="1526"/>
      <c r="O18" s="1527">
        <f>SUM(C18:N18)</f>
        <v>7508986</v>
      </c>
    </row>
    <row r="19" spans="1:15" ht="14.25" customHeight="1" thickBot="1">
      <c r="A19" s="1532"/>
      <c r="B19" s="1533"/>
      <c r="C19" s="1534"/>
      <c r="D19" s="1534"/>
      <c r="E19" s="1534"/>
      <c r="F19" s="1534"/>
      <c r="G19" s="1534"/>
      <c r="H19" s="1534"/>
      <c r="I19" s="1534"/>
      <c r="J19" s="1534"/>
      <c r="K19" s="1534"/>
      <c r="L19" s="1534"/>
      <c r="M19" s="1534"/>
      <c r="N19" s="1534"/>
      <c r="O19" s="1535"/>
    </row>
    <row r="20" spans="1:15" ht="18" customHeight="1" thickBot="1">
      <c r="A20" s="1056" t="s">
        <v>852</v>
      </c>
      <c r="B20" s="1057"/>
      <c r="C20" s="1058">
        <f aca="true" t="shared" si="0" ref="C20:O20">SUM(C6:C19)</f>
        <v>487646</v>
      </c>
      <c r="D20" s="1058">
        <f t="shared" si="0"/>
        <v>2527224</v>
      </c>
      <c r="E20" s="1058">
        <f t="shared" si="0"/>
        <v>2057691</v>
      </c>
      <c r="F20" s="1058">
        <f t="shared" si="0"/>
        <v>2429445</v>
      </c>
      <c r="G20" s="1058">
        <f t="shared" si="0"/>
        <v>659442</v>
      </c>
      <c r="H20" s="1058">
        <f t="shared" si="0"/>
        <v>8099548</v>
      </c>
      <c r="I20" s="1058">
        <f t="shared" si="0"/>
        <v>510982</v>
      </c>
      <c r="J20" s="1058">
        <f t="shared" si="0"/>
        <v>568458</v>
      </c>
      <c r="K20" s="1058">
        <f t="shared" si="0"/>
        <v>2255562</v>
      </c>
      <c r="L20" s="1058">
        <f t="shared" si="0"/>
        <v>2631871</v>
      </c>
      <c r="M20" s="1058">
        <f t="shared" si="0"/>
        <v>698292</v>
      </c>
      <c r="N20" s="1058">
        <f t="shared" si="0"/>
        <v>1712244</v>
      </c>
      <c r="O20" s="1059">
        <f t="shared" si="0"/>
        <v>24638405</v>
      </c>
    </row>
    <row r="21" spans="1:15" ht="15" customHeight="1" thickBot="1">
      <c r="A21" s="1060" t="s">
        <v>309</v>
      </c>
      <c r="B21" s="1053"/>
      <c r="C21" s="1061"/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2"/>
    </row>
    <row r="22" spans="1:15" ht="12" customHeight="1">
      <c r="A22" s="1536" t="s">
        <v>853</v>
      </c>
      <c r="B22" s="1537"/>
      <c r="C22" s="1520">
        <v>361426</v>
      </c>
      <c r="D22" s="1520">
        <v>361426</v>
      </c>
      <c r="E22" s="1520">
        <v>451926</v>
      </c>
      <c r="F22" s="1520">
        <v>361426</v>
      </c>
      <c r="G22" s="1520">
        <v>597964</v>
      </c>
      <c r="H22" s="1520">
        <v>388048</v>
      </c>
      <c r="I22" s="1520">
        <v>361426</v>
      </c>
      <c r="J22" s="1520">
        <v>382421</v>
      </c>
      <c r="K22" s="1520">
        <v>361426</v>
      </c>
      <c r="L22" s="1520">
        <v>361426</v>
      </c>
      <c r="M22" s="1520">
        <v>361426</v>
      </c>
      <c r="N22" s="1520">
        <v>402245</v>
      </c>
      <c r="O22" s="1527">
        <f>SUM(C22:N23)</f>
        <v>4752586</v>
      </c>
    </row>
    <row r="23" spans="1:15" ht="12.75" customHeight="1">
      <c r="A23" s="1529"/>
      <c r="B23" s="1530"/>
      <c r="C23" s="1538"/>
      <c r="D23" s="1538"/>
      <c r="E23" s="1538"/>
      <c r="F23" s="1538"/>
      <c r="G23" s="1538"/>
      <c r="H23" s="1538"/>
      <c r="I23" s="1538"/>
      <c r="J23" s="1538"/>
      <c r="K23" s="1538"/>
      <c r="L23" s="1538"/>
      <c r="M23" s="1538"/>
      <c r="N23" s="1538"/>
      <c r="O23" s="1523"/>
    </row>
    <row r="24" spans="1:15" ht="15" customHeight="1">
      <c r="A24" s="1531" t="s">
        <v>854</v>
      </c>
      <c r="B24" s="1528"/>
      <c r="C24" s="1526">
        <v>78220</v>
      </c>
      <c r="D24" s="1526">
        <v>78220</v>
      </c>
      <c r="E24" s="1526">
        <v>78220</v>
      </c>
      <c r="F24" s="1526">
        <v>102220</v>
      </c>
      <c r="G24" s="1526">
        <v>157099</v>
      </c>
      <c r="H24" s="1526">
        <v>83598</v>
      </c>
      <c r="I24" s="1526">
        <v>78220</v>
      </c>
      <c r="J24" s="1526">
        <v>82656</v>
      </c>
      <c r="K24" s="1526">
        <v>78220</v>
      </c>
      <c r="L24" s="1526">
        <v>78220</v>
      </c>
      <c r="M24" s="1526">
        <v>78220</v>
      </c>
      <c r="N24" s="1526">
        <v>75568</v>
      </c>
      <c r="O24" s="1527">
        <f>SUM(C24:N25)</f>
        <v>1048681</v>
      </c>
    </row>
    <row r="25" spans="1:15" ht="14.25" customHeight="1">
      <c r="A25" s="1529"/>
      <c r="B25" s="1530"/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23"/>
    </row>
    <row r="26" spans="1:15" ht="12" customHeight="1">
      <c r="A26" s="1531" t="s">
        <v>855</v>
      </c>
      <c r="B26" s="1528"/>
      <c r="C26" s="1526">
        <v>560000</v>
      </c>
      <c r="D26" s="1526">
        <v>560000</v>
      </c>
      <c r="E26" s="1526">
        <v>560000</v>
      </c>
      <c r="F26" s="1526">
        <v>560000</v>
      </c>
      <c r="G26" s="1526">
        <v>834820</v>
      </c>
      <c r="H26" s="1526">
        <v>560472</v>
      </c>
      <c r="I26" s="1526">
        <v>560820</v>
      </c>
      <c r="J26" s="1526">
        <v>462421</v>
      </c>
      <c r="K26" s="1526">
        <v>647900</v>
      </c>
      <c r="L26" s="1526">
        <v>629200</v>
      </c>
      <c r="M26" s="1526">
        <v>580000</v>
      </c>
      <c r="N26" s="1526">
        <v>654909</v>
      </c>
      <c r="O26" s="1527">
        <f>SUM(C26:N27)</f>
        <v>7170542</v>
      </c>
    </row>
    <row r="27" spans="1:15" ht="15" customHeight="1">
      <c r="A27" s="1529"/>
      <c r="B27" s="1530"/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23"/>
    </row>
    <row r="28" spans="1:15" ht="12" customHeight="1">
      <c r="A28" s="1531" t="s">
        <v>856</v>
      </c>
      <c r="B28" s="1528"/>
      <c r="C28" s="1526">
        <v>18515</v>
      </c>
      <c r="D28" s="1526">
        <v>18515</v>
      </c>
      <c r="E28" s="1526">
        <v>22865</v>
      </c>
      <c r="F28" s="1526">
        <v>18515</v>
      </c>
      <c r="G28" s="1526">
        <v>31701</v>
      </c>
      <c r="H28" s="1526">
        <v>18515</v>
      </c>
      <c r="I28" s="1526">
        <v>18515</v>
      </c>
      <c r="J28" s="1526">
        <v>18515</v>
      </c>
      <c r="K28" s="1526">
        <v>78515</v>
      </c>
      <c r="L28" s="1526">
        <v>44515</v>
      </c>
      <c r="M28" s="1526">
        <v>44515</v>
      </c>
      <c r="N28" s="1526">
        <v>44381</v>
      </c>
      <c r="O28" s="1527">
        <f>SUM(C28:N29)</f>
        <v>377582</v>
      </c>
    </row>
    <row r="29" spans="1:15" ht="15.75" customHeight="1">
      <c r="A29" s="1529"/>
      <c r="B29" s="1530"/>
      <c r="C29" s="1539"/>
      <c r="D29" s="1539"/>
      <c r="E29" s="1539"/>
      <c r="F29" s="1539"/>
      <c r="G29" s="1539"/>
      <c r="H29" s="1539"/>
      <c r="I29" s="1539"/>
      <c r="J29" s="1539"/>
      <c r="K29" s="1539"/>
      <c r="L29" s="1539"/>
      <c r="M29" s="1539"/>
      <c r="N29" s="1539"/>
      <c r="O29" s="1523"/>
    </row>
    <row r="30" spans="1:15" ht="12" customHeight="1">
      <c r="A30" s="1531" t="s">
        <v>857</v>
      </c>
      <c r="B30" s="1528"/>
      <c r="C30" s="1526">
        <v>140370</v>
      </c>
      <c r="D30" s="1526">
        <v>110005</v>
      </c>
      <c r="E30" s="1526">
        <v>140370</v>
      </c>
      <c r="F30" s="1526">
        <v>140370</v>
      </c>
      <c r="G30" s="1526">
        <v>310370</v>
      </c>
      <c r="H30" s="1526">
        <v>140370</v>
      </c>
      <c r="I30" s="1526">
        <v>128768</v>
      </c>
      <c r="J30" s="1526">
        <v>140370</v>
      </c>
      <c r="K30" s="1526">
        <v>140370</v>
      </c>
      <c r="L30" s="1526">
        <v>270236</v>
      </c>
      <c r="M30" s="1526">
        <v>240670</v>
      </c>
      <c r="N30" s="1526">
        <v>127961</v>
      </c>
      <c r="O30" s="1527">
        <f>SUM(C30:N31)</f>
        <v>2030230</v>
      </c>
    </row>
    <row r="31" spans="1:15" ht="12" customHeight="1">
      <c r="A31" s="1529"/>
      <c r="B31" s="1530"/>
      <c r="C31" s="1521"/>
      <c r="D31" s="1521"/>
      <c r="E31" s="1521"/>
      <c r="F31" s="1521"/>
      <c r="G31" s="1521"/>
      <c r="H31" s="1521"/>
      <c r="I31" s="1521"/>
      <c r="J31" s="1521"/>
      <c r="K31" s="1521"/>
      <c r="L31" s="1521"/>
      <c r="M31" s="1521"/>
      <c r="N31" s="1521"/>
      <c r="O31" s="1523"/>
    </row>
    <row r="32" spans="1:15" ht="12" customHeight="1">
      <c r="A32" s="1531" t="s">
        <v>1090</v>
      </c>
      <c r="B32" s="1528"/>
      <c r="C32" s="1526">
        <v>186753</v>
      </c>
      <c r="D32" s="1526">
        <v>30000</v>
      </c>
      <c r="E32" s="1526">
        <v>203753</v>
      </c>
      <c r="F32" s="1526">
        <v>29126</v>
      </c>
      <c r="G32" s="1526">
        <v>30000</v>
      </c>
      <c r="H32" s="1526">
        <v>227335</v>
      </c>
      <c r="I32" s="1526">
        <v>183948</v>
      </c>
      <c r="J32" s="1526">
        <v>24195</v>
      </c>
      <c r="K32" s="1526">
        <v>240000</v>
      </c>
      <c r="L32" s="1526">
        <v>430000</v>
      </c>
      <c r="M32" s="1526">
        <v>389445</v>
      </c>
      <c r="N32" s="1526">
        <v>493413</v>
      </c>
      <c r="O32" s="1527">
        <f>SUM(C32:N33)</f>
        <v>2467968</v>
      </c>
    </row>
    <row r="33" spans="1:15" ht="14.25" customHeight="1">
      <c r="A33" s="1529"/>
      <c r="B33" s="1530"/>
      <c r="C33" s="1539"/>
      <c r="D33" s="1539"/>
      <c r="E33" s="1539"/>
      <c r="F33" s="1539"/>
      <c r="G33" s="1539"/>
      <c r="H33" s="1539"/>
      <c r="I33" s="1539"/>
      <c r="J33" s="1539"/>
      <c r="K33" s="1539"/>
      <c r="L33" s="1539"/>
      <c r="M33" s="1539"/>
      <c r="N33" s="1539"/>
      <c r="O33" s="1523"/>
    </row>
    <row r="34" spans="1:15" ht="15" customHeight="1">
      <c r="A34" s="1531" t="s">
        <v>1091</v>
      </c>
      <c r="B34" s="1528"/>
      <c r="C34" s="1526">
        <v>20900</v>
      </c>
      <c r="D34" s="1526">
        <v>279120</v>
      </c>
      <c r="E34" s="1526">
        <v>70900</v>
      </c>
      <c r="F34" s="1526">
        <v>20900</v>
      </c>
      <c r="G34" s="1526">
        <v>522100</v>
      </c>
      <c r="H34" s="1526">
        <v>479120</v>
      </c>
      <c r="I34" s="1526">
        <v>310900</v>
      </c>
      <c r="J34" s="1526">
        <v>562476</v>
      </c>
      <c r="K34" s="1526">
        <v>655560</v>
      </c>
      <c r="L34" s="1526">
        <v>840900</v>
      </c>
      <c r="M34" s="1526">
        <v>817822</v>
      </c>
      <c r="N34" s="1526">
        <v>829100</v>
      </c>
      <c r="O34" s="1527">
        <f>SUM(C34:N35)</f>
        <v>5409798</v>
      </c>
    </row>
    <row r="35" spans="1:15" ht="15" customHeight="1">
      <c r="A35" s="1529"/>
      <c r="B35" s="1530"/>
      <c r="C35" s="1539"/>
      <c r="D35" s="1539"/>
      <c r="E35" s="1539"/>
      <c r="F35" s="1539"/>
      <c r="G35" s="1539"/>
      <c r="H35" s="1539"/>
      <c r="I35" s="1539"/>
      <c r="J35" s="1539"/>
      <c r="K35" s="1539"/>
      <c r="L35" s="1539"/>
      <c r="M35" s="1539"/>
      <c r="N35" s="1539"/>
      <c r="O35" s="1523"/>
    </row>
    <row r="36" spans="1:15" ht="15" customHeight="1">
      <c r="A36" s="1531" t="s">
        <v>1092</v>
      </c>
      <c r="B36" s="1528"/>
      <c r="C36" s="1526">
        <v>10000</v>
      </c>
      <c r="D36" s="1526">
        <v>10000</v>
      </c>
      <c r="E36" s="1526">
        <v>10000</v>
      </c>
      <c r="F36" s="1526">
        <v>70000</v>
      </c>
      <c r="G36" s="1526">
        <v>70408</v>
      </c>
      <c r="H36" s="1526">
        <v>170000</v>
      </c>
      <c r="I36" s="1526">
        <v>70000</v>
      </c>
      <c r="J36" s="1526">
        <v>190000</v>
      </c>
      <c r="K36" s="1526">
        <v>100000</v>
      </c>
      <c r="L36" s="1526">
        <v>195466</v>
      </c>
      <c r="M36" s="1526">
        <v>200946</v>
      </c>
      <c r="N36" s="1526">
        <v>193414</v>
      </c>
      <c r="O36" s="1527">
        <f>SUM(C36:N37)</f>
        <v>1290234</v>
      </c>
    </row>
    <row r="37" spans="1:15" ht="15" customHeight="1">
      <c r="A37" s="1529"/>
      <c r="B37" s="1530"/>
      <c r="C37" s="1539"/>
      <c r="D37" s="1539"/>
      <c r="E37" s="1539"/>
      <c r="F37" s="1539"/>
      <c r="G37" s="1539"/>
      <c r="H37" s="1539"/>
      <c r="I37" s="1539"/>
      <c r="J37" s="1539"/>
      <c r="K37" s="1539"/>
      <c r="L37" s="1539"/>
      <c r="M37" s="1539"/>
      <c r="N37" s="1539"/>
      <c r="O37" s="1523"/>
    </row>
    <row r="38" spans="1:15" ht="14.25" customHeight="1">
      <c r="A38" s="1531" t="s">
        <v>1093</v>
      </c>
      <c r="B38" s="1528"/>
      <c r="C38" s="1526"/>
      <c r="D38" s="1526">
        <v>42784</v>
      </c>
      <c r="E38" s="1526">
        <v>12000</v>
      </c>
      <c r="F38" s="1526"/>
      <c r="G38" s="1526"/>
      <c r="H38" s="1526">
        <v>12000</v>
      </c>
      <c r="I38" s="1526"/>
      <c r="J38" s="1526"/>
      <c r="K38" s="1526">
        <v>12000</v>
      </c>
      <c r="L38" s="1526"/>
      <c r="M38" s="1526"/>
      <c r="N38" s="1526">
        <v>12000</v>
      </c>
      <c r="O38" s="1527">
        <f>SUM(C38:N39)</f>
        <v>90784</v>
      </c>
    </row>
    <row r="39" spans="1:15" ht="22.5" customHeight="1" thickBot="1">
      <c r="A39" s="1532"/>
      <c r="B39" s="1533"/>
      <c r="C39" s="1534"/>
      <c r="D39" s="1534"/>
      <c r="E39" s="1534"/>
      <c r="F39" s="1534"/>
      <c r="G39" s="1534"/>
      <c r="H39" s="1534"/>
      <c r="I39" s="1534"/>
      <c r="J39" s="1534"/>
      <c r="K39" s="1534"/>
      <c r="L39" s="1534"/>
      <c r="M39" s="1534"/>
      <c r="N39" s="1534"/>
      <c r="O39" s="1535"/>
    </row>
    <row r="40" spans="1:15" ht="18" customHeight="1" thickBot="1">
      <c r="A40" s="1063" t="s">
        <v>1094</v>
      </c>
      <c r="B40" s="1064"/>
      <c r="C40" s="1058">
        <f aca="true" t="shared" si="1" ref="C40:O40">SUM(C22:C39)</f>
        <v>1376184</v>
      </c>
      <c r="D40" s="1058">
        <f t="shared" si="1"/>
        <v>1490070</v>
      </c>
      <c r="E40" s="1058">
        <f t="shared" si="1"/>
        <v>1550034</v>
      </c>
      <c r="F40" s="1058">
        <f t="shared" si="1"/>
        <v>1302557</v>
      </c>
      <c r="G40" s="1058">
        <f t="shared" si="1"/>
        <v>2554462</v>
      </c>
      <c r="H40" s="1058">
        <f t="shared" si="1"/>
        <v>2079458</v>
      </c>
      <c r="I40" s="1058">
        <f t="shared" si="1"/>
        <v>1712597</v>
      </c>
      <c r="J40" s="1058">
        <f t="shared" si="1"/>
        <v>1863054</v>
      </c>
      <c r="K40" s="1058">
        <f t="shared" si="1"/>
        <v>2313991</v>
      </c>
      <c r="L40" s="1058">
        <f t="shared" si="1"/>
        <v>2849963</v>
      </c>
      <c r="M40" s="1058">
        <f t="shared" si="1"/>
        <v>2713044</v>
      </c>
      <c r="N40" s="1058">
        <f t="shared" si="1"/>
        <v>2832991</v>
      </c>
      <c r="O40" s="1059">
        <f t="shared" si="1"/>
        <v>24638405</v>
      </c>
    </row>
    <row r="41" spans="1:15" ht="12.75">
      <c r="A41" s="1065"/>
      <c r="B41" s="1065"/>
      <c r="C41" s="1065"/>
      <c r="D41" s="1065"/>
      <c r="E41" s="1065"/>
      <c r="F41" s="1065"/>
      <c r="G41" s="1065"/>
      <c r="H41" s="1065"/>
      <c r="I41" s="1065"/>
      <c r="J41" s="1065"/>
      <c r="K41" s="1065"/>
      <c r="L41" s="1065"/>
      <c r="M41" s="1065"/>
      <c r="N41" s="1065"/>
      <c r="O41" s="1065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2"/>
  <sheetViews>
    <sheetView showZeros="0" zoomScaleSheetLayoutView="100" zoomScalePageLayoutView="0" workbookViewId="0" topLeftCell="A238">
      <selection activeCell="F249" sqref="F249"/>
    </sheetView>
  </sheetViews>
  <sheetFormatPr defaultColWidth="9.00390625" defaultRowHeight="12.75"/>
  <cols>
    <col min="1" max="1" width="8.375" style="149" customWidth="1"/>
    <col min="2" max="2" width="72.125" style="106" customWidth="1"/>
    <col min="3" max="6" width="12.125" style="106" customWidth="1"/>
    <col min="7" max="7" width="8.625" style="106" customWidth="1"/>
    <col min="8" max="8" width="10.375" style="106" customWidth="1"/>
    <col min="9" max="16384" width="9.125" style="106" customWidth="1"/>
  </cols>
  <sheetData>
    <row r="1" spans="1:7" ht="12.75">
      <c r="A1" s="1296" t="s">
        <v>188</v>
      </c>
      <c r="B1" s="1296"/>
      <c r="C1" s="1297"/>
      <c r="D1" s="1297"/>
      <c r="E1" s="1297"/>
      <c r="F1" s="1297"/>
      <c r="G1" s="1298"/>
    </row>
    <row r="2" spans="1:7" ht="12.75">
      <c r="A2" s="1296" t="s">
        <v>1069</v>
      </c>
      <c r="B2" s="1296"/>
      <c r="C2" s="1297"/>
      <c r="D2" s="1297"/>
      <c r="E2" s="1297"/>
      <c r="F2" s="1297"/>
      <c r="G2" s="1298"/>
    </row>
    <row r="3" spans="1:2" ht="12.75">
      <c r="A3" s="104"/>
      <c r="B3" s="105"/>
    </row>
    <row r="4" spans="1:7" ht="11.25" customHeight="1">
      <c r="A4" s="104"/>
      <c r="B4" s="104"/>
      <c r="C4" s="107"/>
      <c r="D4" s="107"/>
      <c r="E4" s="107"/>
      <c r="F4" s="107"/>
      <c r="G4" s="630" t="s">
        <v>189</v>
      </c>
    </row>
    <row r="5" spans="1:7" s="108" customFormat="1" ht="19.5" customHeight="1">
      <c r="A5" s="1303" t="s">
        <v>197</v>
      </c>
      <c r="B5" s="1301" t="s">
        <v>184</v>
      </c>
      <c r="C5" s="1294" t="s">
        <v>1131</v>
      </c>
      <c r="D5" s="1294" t="s">
        <v>1173</v>
      </c>
      <c r="E5" s="1294" t="s">
        <v>1191</v>
      </c>
      <c r="F5" s="1294" t="s">
        <v>1194</v>
      </c>
      <c r="G5" s="1299" t="s">
        <v>1195</v>
      </c>
    </row>
    <row r="6" spans="1:7" s="108" customFormat="1" ht="17.25" customHeight="1">
      <c r="A6" s="1302"/>
      <c r="B6" s="1302"/>
      <c r="C6" s="1304"/>
      <c r="D6" s="1304"/>
      <c r="E6" s="1304"/>
      <c r="F6" s="1304"/>
      <c r="G6" s="1300"/>
    </row>
    <row r="7" spans="1:7" s="108" customFormat="1" ht="11.25" customHeight="1">
      <c r="A7" s="109" t="s">
        <v>171</v>
      </c>
      <c r="B7" s="110" t="s">
        <v>172</v>
      </c>
      <c r="C7" s="215" t="s">
        <v>173</v>
      </c>
      <c r="D7" s="215" t="s">
        <v>174</v>
      </c>
      <c r="E7" s="215" t="s">
        <v>175</v>
      </c>
      <c r="F7" s="215" t="s">
        <v>46</v>
      </c>
      <c r="G7" s="110" t="s">
        <v>379</v>
      </c>
    </row>
    <row r="8" spans="1:7" s="113" customFormat="1" ht="16.5" customHeight="1">
      <c r="A8" s="111"/>
      <c r="B8" s="241" t="s">
        <v>354</v>
      </c>
      <c r="C8" s="232"/>
      <c r="D8" s="232"/>
      <c r="E8" s="232"/>
      <c r="F8" s="232"/>
      <c r="G8" s="187"/>
    </row>
    <row r="9" spans="1:7" ht="12" customHeight="1">
      <c r="A9" s="114"/>
      <c r="B9" s="115"/>
      <c r="C9" s="186"/>
      <c r="D9" s="186"/>
      <c r="E9" s="186"/>
      <c r="F9" s="186"/>
      <c r="G9" s="115"/>
    </row>
    <row r="10" spans="1:7" ht="12" customHeight="1">
      <c r="A10" s="118">
        <v>1010</v>
      </c>
      <c r="B10" s="128" t="s">
        <v>215</v>
      </c>
      <c r="C10" s="1095">
        <f>SUM(C11:C16)</f>
        <v>1813630</v>
      </c>
      <c r="D10" s="1095">
        <f>SUM(D11:D16)</f>
        <v>1896128</v>
      </c>
      <c r="E10" s="1095">
        <f>SUM(E11:E16)</f>
        <v>1935947</v>
      </c>
      <c r="F10" s="1095">
        <f>SUM(F11:F16)</f>
        <v>2028521</v>
      </c>
      <c r="G10" s="290">
        <f>SUM(F10/E10)</f>
        <v>1.0478184578400132</v>
      </c>
    </row>
    <row r="11" spans="1:7" ht="12" customHeight="1">
      <c r="A11" s="114">
        <v>1011</v>
      </c>
      <c r="B11" s="115" t="s">
        <v>216</v>
      </c>
      <c r="C11" s="728"/>
      <c r="D11" s="728">
        <v>2947</v>
      </c>
      <c r="E11" s="728">
        <v>5231</v>
      </c>
      <c r="F11" s="728">
        <v>6713</v>
      </c>
      <c r="G11" s="1221">
        <f aca="true" t="shared" si="0" ref="G11:G74">SUM(F11/E11)</f>
        <v>1.2833110303957178</v>
      </c>
    </row>
    <row r="12" spans="1:7" ht="12" customHeight="1">
      <c r="A12" s="114">
        <v>1012</v>
      </c>
      <c r="B12" s="115" t="s">
        <v>217</v>
      </c>
      <c r="C12" s="729">
        <v>798837</v>
      </c>
      <c r="D12" s="729">
        <v>798837</v>
      </c>
      <c r="E12" s="729">
        <v>802271</v>
      </c>
      <c r="F12" s="729">
        <v>818788</v>
      </c>
      <c r="G12" s="1221">
        <f t="shared" si="0"/>
        <v>1.0205878063646823</v>
      </c>
    </row>
    <row r="13" spans="1:8" ht="12" customHeight="1">
      <c r="A13" s="114">
        <v>1013</v>
      </c>
      <c r="B13" s="115" t="s">
        <v>480</v>
      </c>
      <c r="C13" s="729">
        <v>782581</v>
      </c>
      <c r="D13" s="729">
        <v>817526</v>
      </c>
      <c r="E13" s="729">
        <v>848686</v>
      </c>
      <c r="F13" s="729">
        <v>920496</v>
      </c>
      <c r="G13" s="1221">
        <f t="shared" si="0"/>
        <v>1.0846131549242004</v>
      </c>
      <c r="H13" s="302"/>
    </row>
    <row r="14" spans="1:8" ht="12" customHeight="1">
      <c r="A14" s="114">
        <v>1014</v>
      </c>
      <c r="B14" s="115" t="s">
        <v>218</v>
      </c>
      <c r="C14" s="728">
        <v>232212</v>
      </c>
      <c r="D14" s="728">
        <v>276818</v>
      </c>
      <c r="E14" s="728">
        <v>279759</v>
      </c>
      <c r="F14" s="728">
        <v>282024</v>
      </c>
      <c r="G14" s="1221">
        <f t="shared" si="0"/>
        <v>1.008096254276002</v>
      </c>
      <c r="H14" s="302"/>
    </row>
    <row r="15" spans="1:8" ht="12" customHeight="1">
      <c r="A15" s="114">
        <v>1015</v>
      </c>
      <c r="B15" s="115" t="s">
        <v>2</v>
      </c>
      <c r="C15" s="728"/>
      <c r="D15" s="728"/>
      <c r="E15" s="728"/>
      <c r="F15" s="728">
        <v>500</v>
      </c>
      <c r="G15" s="1221"/>
      <c r="H15" s="633"/>
    </row>
    <row r="16" spans="1:8" ht="12" customHeight="1">
      <c r="A16" s="114">
        <v>1016</v>
      </c>
      <c r="B16" s="115" t="s">
        <v>3</v>
      </c>
      <c r="C16" s="652"/>
      <c r="D16" s="652"/>
      <c r="E16" s="652"/>
      <c r="F16" s="652"/>
      <c r="G16" s="1221"/>
      <c r="H16" s="302"/>
    </row>
    <row r="17" spans="1:8" ht="12" customHeight="1">
      <c r="A17" s="118">
        <v>1020</v>
      </c>
      <c r="B17" s="128" t="s">
        <v>219</v>
      </c>
      <c r="C17" s="652"/>
      <c r="D17" s="652"/>
      <c r="E17" s="652">
        <v>1029</v>
      </c>
      <c r="F17" s="652">
        <v>1029</v>
      </c>
      <c r="G17" s="1221">
        <f t="shared" si="0"/>
        <v>1</v>
      </c>
      <c r="H17" s="302"/>
    </row>
    <row r="18" spans="1:8" ht="12" customHeight="1" thickBot="1">
      <c r="A18" s="144">
        <v>1030</v>
      </c>
      <c r="B18" s="189" t="s">
        <v>447</v>
      </c>
      <c r="C18" s="654"/>
      <c r="D18" s="654">
        <v>5769</v>
      </c>
      <c r="E18" s="654">
        <v>13166</v>
      </c>
      <c r="F18" s="654">
        <v>16634</v>
      </c>
      <c r="G18" s="1223">
        <f t="shared" si="0"/>
        <v>1.2634057420628892</v>
      </c>
      <c r="H18" s="302"/>
    </row>
    <row r="19" spans="1:8" ht="16.5" customHeight="1" thickBot="1">
      <c r="A19" s="142"/>
      <c r="B19" s="233" t="s">
        <v>448</v>
      </c>
      <c r="C19" s="655">
        <f>SUM(C10+C18+C17)</f>
        <v>1813630</v>
      </c>
      <c r="D19" s="655">
        <f>SUM(D10+D18+D17)</f>
        <v>1901897</v>
      </c>
      <c r="E19" s="655">
        <f>SUM(E10+E18+E17)</f>
        <v>1950142</v>
      </c>
      <c r="F19" s="655">
        <f>SUM(F10+F18+F17)</f>
        <v>2046184</v>
      </c>
      <c r="G19" s="1224">
        <f t="shared" si="0"/>
        <v>1.0492487213751613</v>
      </c>
      <c r="H19" s="302"/>
    </row>
    <row r="20" spans="1:7" ht="12" customHeight="1">
      <c r="A20" s="137"/>
      <c r="B20" s="151"/>
      <c r="C20" s="656"/>
      <c r="D20" s="656"/>
      <c r="E20" s="656"/>
      <c r="F20" s="656"/>
      <c r="G20" s="1222"/>
    </row>
    <row r="21" spans="1:7" ht="12" customHeight="1">
      <c r="A21" s="116">
        <v>1040</v>
      </c>
      <c r="B21" s="117" t="s">
        <v>222</v>
      </c>
      <c r="C21" s="657">
        <f>SUM(C22:C23)</f>
        <v>3780000</v>
      </c>
      <c r="D21" s="657">
        <f>SUM(D22:D23)</f>
        <v>3780000</v>
      </c>
      <c r="E21" s="657">
        <f>SUM(E22:E23)</f>
        <v>3780000</v>
      </c>
      <c r="F21" s="657">
        <f>SUM(F22:F23)</f>
        <v>3780000</v>
      </c>
      <c r="G21" s="290">
        <f t="shared" si="0"/>
        <v>1</v>
      </c>
    </row>
    <row r="22" spans="1:8" ht="12" customHeight="1">
      <c r="A22" s="125">
        <v>1041</v>
      </c>
      <c r="B22" s="123" t="s">
        <v>34</v>
      </c>
      <c r="C22" s="1096">
        <v>3280000</v>
      </c>
      <c r="D22" s="1096">
        <v>3280000</v>
      </c>
      <c r="E22" s="1096">
        <v>3280000</v>
      </c>
      <c r="F22" s="1096">
        <v>3280000</v>
      </c>
      <c r="G22" s="1221">
        <f t="shared" si="0"/>
        <v>1</v>
      </c>
      <c r="H22" s="149"/>
    </row>
    <row r="23" spans="1:7" ht="12" customHeight="1">
      <c r="A23" s="125">
        <v>1042</v>
      </c>
      <c r="B23" s="123" t="s">
        <v>35</v>
      </c>
      <c r="C23" s="1096">
        <v>500000</v>
      </c>
      <c r="D23" s="1096">
        <v>500000</v>
      </c>
      <c r="E23" s="1096">
        <v>500000</v>
      </c>
      <c r="F23" s="1096">
        <v>500000</v>
      </c>
      <c r="G23" s="1221">
        <f t="shared" si="0"/>
        <v>1</v>
      </c>
    </row>
    <row r="24" spans="1:7" ht="12" customHeight="1">
      <c r="A24" s="120">
        <v>1050</v>
      </c>
      <c r="B24" s="119" t="s">
        <v>223</v>
      </c>
      <c r="C24" s="657">
        <f>SUM(C25:C27)</f>
        <v>5198672</v>
      </c>
      <c r="D24" s="657">
        <f>SUM(D25:D27)</f>
        <v>5198672</v>
      </c>
      <c r="E24" s="657">
        <f>SUM(E25:E27)</f>
        <v>5198672</v>
      </c>
      <c r="F24" s="657">
        <f>SUM(F25:F27)</f>
        <v>5198672</v>
      </c>
      <c r="G24" s="290">
        <f t="shared" si="0"/>
        <v>1</v>
      </c>
    </row>
    <row r="25" spans="1:7" ht="12.75" customHeight="1">
      <c r="A25" s="126">
        <v>1051</v>
      </c>
      <c r="B25" s="115" t="s">
        <v>190</v>
      </c>
      <c r="C25" s="1096">
        <v>4778672</v>
      </c>
      <c r="D25" s="1096">
        <v>4778672</v>
      </c>
      <c r="E25" s="1096">
        <v>4778672</v>
      </c>
      <c r="F25" s="1096">
        <v>4778672</v>
      </c>
      <c r="G25" s="1221">
        <f t="shared" si="0"/>
        <v>1</v>
      </c>
    </row>
    <row r="26" spans="1:7" ht="12.75" customHeight="1">
      <c r="A26" s="126">
        <v>1052</v>
      </c>
      <c r="B26" s="127" t="s">
        <v>449</v>
      </c>
      <c r="C26" s="1096">
        <v>200000</v>
      </c>
      <c r="D26" s="1096">
        <v>200000</v>
      </c>
      <c r="E26" s="1096">
        <v>200000</v>
      </c>
      <c r="F26" s="1096">
        <v>200000</v>
      </c>
      <c r="G26" s="1221">
        <f t="shared" si="0"/>
        <v>1</v>
      </c>
    </row>
    <row r="27" spans="1:7" ht="12.75" customHeight="1">
      <c r="A27" s="126">
        <v>1053</v>
      </c>
      <c r="B27" s="122" t="s">
        <v>186</v>
      </c>
      <c r="C27" s="1096">
        <v>220000</v>
      </c>
      <c r="D27" s="1096">
        <v>220000</v>
      </c>
      <c r="E27" s="1096">
        <v>220000</v>
      </c>
      <c r="F27" s="1096">
        <v>220000</v>
      </c>
      <c r="G27" s="1221">
        <f t="shared" si="0"/>
        <v>1</v>
      </c>
    </row>
    <row r="28" spans="1:7" ht="12" customHeight="1">
      <c r="A28" s="120">
        <v>1070</v>
      </c>
      <c r="B28" s="119" t="s">
        <v>192</v>
      </c>
      <c r="C28" s="772">
        <f>SUM(C29:C37)</f>
        <v>398740</v>
      </c>
      <c r="D28" s="772">
        <f>SUM(D29:D37)</f>
        <v>398740</v>
      </c>
      <c r="E28" s="772">
        <f>SUM(E29:E37)</f>
        <v>398740</v>
      </c>
      <c r="F28" s="772">
        <f>SUM(F29:F37)</f>
        <v>398740</v>
      </c>
      <c r="G28" s="290">
        <f t="shared" si="0"/>
        <v>1</v>
      </c>
    </row>
    <row r="29" spans="1:7" ht="12" customHeight="1">
      <c r="A29" s="126">
        <v>1071</v>
      </c>
      <c r="B29" s="123" t="s">
        <v>224</v>
      </c>
      <c r="C29" s="1096">
        <v>10000</v>
      </c>
      <c r="D29" s="1096">
        <v>10000</v>
      </c>
      <c r="E29" s="1096">
        <v>10000</v>
      </c>
      <c r="F29" s="1096">
        <v>10000</v>
      </c>
      <c r="G29" s="1221">
        <f t="shared" si="0"/>
        <v>1</v>
      </c>
    </row>
    <row r="30" spans="1:7" ht="12" customHeight="1">
      <c r="A30" s="126">
        <v>1073</v>
      </c>
      <c r="B30" s="115" t="s">
        <v>225</v>
      </c>
      <c r="C30" s="773"/>
      <c r="D30" s="773"/>
      <c r="E30" s="773"/>
      <c r="F30" s="773"/>
      <c r="G30" s="1221"/>
    </row>
    <row r="31" spans="1:8" ht="12" customHeight="1">
      <c r="A31" s="126">
        <v>1074</v>
      </c>
      <c r="B31" s="115" t="s">
        <v>226</v>
      </c>
      <c r="C31" s="773"/>
      <c r="D31" s="773"/>
      <c r="E31" s="773"/>
      <c r="F31" s="773"/>
      <c r="G31" s="1221"/>
      <c r="H31" s="852">
        <v>0</v>
      </c>
    </row>
    <row r="32" spans="1:7" ht="12" customHeight="1">
      <c r="A32" s="126">
        <v>1075</v>
      </c>
      <c r="B32" s="122" t="s">
        <v>450</v>
      </c>
      <c r="C32" s="1096">
        <v>15000</v>
      </c>
      <c r="D32" s="1096">
        <v>15000</v>
      </c>
      <c r="E32" s="1096">
        <v>15000</v>
      </c>
      <c r="F32" s="1096">
        <v>15000</v>
      </c>
      <c r="G32" s="1221">
        <f t="shared" si="0"/>
        <v>1</v>
      </c>
    </row>
    <row r="33" spans="1:8" ht="12" customHeight="1">
      <c r="A33" s="126">
        <v>1076</v>
      </c>
      <c r="B33" s="122" t="s">
        <v>451</v>
      </c>
      <c r="C33" s="1096">
        <v>6365</v>
      </c>
      <c r="D33" s="1096">
        <v>6365</v>
      </c>
      <c r="E33" s="1096">
        <v>6365</v>
      </c>
      <c r="F33" s="1096">
        <v>6365</v>
      </c>
      <c r="G33" s="1221">
        <f t="shared" si="0"/>
        <v>1</v>
      </c>
      <c r="H33" s="106">
        <v>0</v>
      </c>
    </row>
    <row r="34" spans="1:7" ht="12" customHeight="1">
      <c r="A34" s="126">
        <v>1077</v>
      </c>
      <c r="B34" s="127" t="s">
        <v>227</v>
      </c>
      <c r="C34" s="1096">
        <v>329975</v>
      </c>
      <c r="D34" s="1096">
        <v>329975</v>
      </c>
      <c r="E34" s="1096">
        <v>329975</v>
      </c>
      <c r="F34" s="1096">
        <v>329975</v>
      </c>
      <c r="G34" s="1221">
        <f t="shared" si="0"/>
        <v>1</v>
      </c>
    </row>
    <row r="35" spans="1:7" ht="12" customHeight="1">
      <c r="A35" s="126">
        <v>1078</v>
      </c>
      <c r="B35" s="123" t="s">
        <v>228</v>
      </c>
      <c r="C35" s="1096">
        <v>5000</v>
      </c>
      <c r="D35" s="1096">
        <v>5000</v>
      </c>
      <c r="E35" s="1096">
        <v>5000</v>
      </c>
      <c r="F35" s="1096">
        <v>5000</v>
      </c>
      <c r="G35" s="1221">
        <f t="shared" si="0"/>
        <v>1</v>
      </c>
    </row>
    <row r="36" spans="1:7" ht="12" customHeight="1">
      <c r="A36" s="126">
        <v>1079</v>
      </c>
      <c r="B36" s="123" t="s">
        <v>470</v>
      </c>
      <c r="C36" s="1096">
        <v>2400</v>
      </c>
      <c r="D36" s="1096">
        <v>2400</v>
      </c>
      <c r="E36" s="1096">
        <v>2400</v>
      </c>
      <c r="F36" s="1096">
        <v>2400</v>
      </c>
      <c r="G36" s="1221">
        <f t="shared" si="0"/>
        <v>1</v>
      </c>
    </row>
    <row r="37" spans="1:7" ht="13.5" customHeight="1" thickBot="1">
      <c r="A37" s="141">
        <v>1082</v>
      </c>
      <c r="B37" s="289" t="s">
        <v>177</v>
      </c>
      <c r="C37" s="1097">
        <v>30000</v>
      </c>
      <c r="D37" s="1097">
        <v>30000</v>
      </c>
      <c r="E37" s="1097">
        <v>30000</v>
      </c>
      <c r="F37" s="1097">
        <v>30000</v>
      </c>
      <c r="G37" s="1223">
        <f t="shared" si="0"/>
        <v>1</v>
      </c>
    </row>
    <row r="38" spans="1:7" ht="17.25" customHeight="1" thickBot="1">
      <c r="A38" s="143"/>
      <c r="B38" s="647" t="s">
        <v>229</v>
      </c>
      <c r="C38" s="660">
        <f>SUM(C21+C24+C28)</f>
        <v>9377412</v>
      </c>
      <c r="D38" s="660">
        <f>SUM(D21+D24+D28)</f>
        <v>9377412</v>
      </c>
      <c r="E38" s="660">
        <f>SUM(E21+E24+E28)</f>
        <v>9377412</v>
      </c>
      <c r="F38" s="660">
        <f>SUM(F21+F24+F28)</f>
        <v>9377412</v>
      </c>
      <c r="G38" s="1226">
        <f t="shared" si="0"/>
        <v>1</v>
      </c>
    </row>
    <row r="39" spans="1:7" ht="12" customHeight="1">
      <c r="A39" s="126"/>
      <c r="B39" s="211"/>
      <c r="C39" s="656"/>
      <c r="D39" s="656"/>
      <c r="E39" s="656"/>
      <c r="F39" s="656"/>
      <c r="G39" s="1222"/>
    </row>
    <row r="40" spans="1:7" ht="12" customHeight="1">
      <c r="A40" s="120">
        <v>1090</v>
      </c>
      <c r="B40" s="234" t="s">
        <v>230</v>
      </c>
      <c r="C40" s="657">
        <f>SUM(C41:C48)</f>
        <v>1825145</v>
      </c>
      <c r="D40" s="657">
        <f>SUM(D41:D48)</f>
        <v>1825145</v>
      </c>
      <c r="E40" s="657">
        <f>SUM(E41:E48)</f>
        <v>1825145</v>
      </c>
      <c r="F40" s="657">
        <f>SUM(F41:F48)</f>
        <v>1825145</v>
      </c>
      <c r="G40" s="290">
        <f t="shared" si="0"/>
        <v>1</v>
      </c>
    </row>
    <row r="41" spans="1:7" ht="12" customHeight="1">
      <c r="A41" s="126">
        <v>1091</v>
      </c>
      <c r="B41" s="195" t="s">
        <v>509</v>
      </c>
      <c r="C41" s="1096">
        <v>170000</v>
      </c>
      <c r="D41" s="1096">
        <v>170000</v>
      </c>
      <c r="E41" s="1096">
        <v>170000</v>
      </c>
      <c r="F41" s="1096">
        <v>170000</v>
      </c>
      <c r="G41" s="1221">
        <f t="shared" si="0"/>
        <v>1</v>
      </c>
    </row>
    <row r="42" spans="1:7" ht="12" customHeight="1">
      <c r="A42" s="126">
        <v>1092</v>
      </c>
      <c r="B42" s="123" t="s">
        <v>178</v>
      </c>
      <c r="C42" s="1096">
        <v>1053145</v>
      </c>
      <c r="D42" s="1096">
        <v>1053145</v>
      </c>
      <c r="E42" s="1096">
        <v>1053145</v>
      </c>
      <c r="F42" s="1096">
        <v>1053145</v>
      </c>
      <c r="G42" s="1221">
        <f t="shared" si="0"/>
        <v>1</v>
      </c>
    </row>
    <row r="43" spans="1:7" ht="12" customHeight="1">
      <c r="A43" s="126">
        <v>1093</v>
      </c>
      <c r="B43" s="123" t="s">
        <v>510</v>
      </c>
      <c r="C43" s="1096">
        <v>10000</v>
      </c>
      <c r="D43" s="1096">
        <v>10000</v>
      </c>
      <c r="E43" s="1096">
        <v>10000</v>
      </c>
      <c r="F43" s="1096">
        <v>10000</v>
      </c>
      <c r="G43" s="1221">
        <f t="shared" si="0"/>
        <v>1</v>
      </c>
    </row>
    <row r="44" spans="1:8" ht="12" customHeight="1">
      <c r="A44" s="126">
        <v>1094</v>
      </c>
      <c r="B44" s="123" t="s">
        <v>511</v>
      </c>
      <c r="C44" s="1096">
        <v>12000</v>
      </c>
      <c r="D44" s="1096">
        <v>12000</v>
      </c>
      <c r="E44" s="1096">
        <v>12000</v>
      </c>
      <c r="F44" s="1096">
        <v>12000</v>
      </c>
      <c r="G44" s="1221">
        <f t="shared" si="0"/>
        <v>1</v>
      </c>
      <c r="H44" s="740"/>
    </row>
    <row r="45" spans="1:7" ht="12" customHeight="1">
      <c r="A45" s="126">
        <v>1095</v>
      </c>
      <c r="B45" s="127" t="s">
        <v>336</v>
      </c>
      <c r="C45" s="1096">
        <v>280000</v>
      </c>
      <c r="D45" s="1096">
        <v>280000</v>
      </c>
      <c r="E45" s="1096">
        <v>280000</v>
      </c>
      <c r="F45" s="1096">
        <v>280000</v>
      </c>
      <c r="G45" s="1221">
        <f t="shared" si="0"/>
        <v>1</v>
      </c>
    </row>
    <row r="46" spans="1:7" ht="12" customHeight="1">
      <c r="A46" s="126">
        <v>1096</v>
      </c>
      <c r="B46" s="127" t="s">
        <v>316</v>
      </c>
      <c r="C46" s="1096">
        <v>290000</v>
      </c>
      <c r="D46" s="1096">
        <v>290000</v>
      </c>
      <c r="E46" s="1096">
        <v>290000</v>
      </c>
      <c r="F46" s="1096">
        <v>290000</v>
      </c>
      <c r="G46" s="1221">
        <f t="shared" si="0"/>
        <v>1</v>
      </c>
    </row>
    <row r="47" spans="1:8" ht="12" customHeight="1">
      <c r="A47" s="126">
        <v>1097</v>
      </c>
      <c r="B47" s="127" t="s">
        <v>0</v>
      </c>
      <c r="C47" s="1096">
        <v>3000</v>
      </c>
      <c r="D47" s="1096">
        <v>3000</v>
      </c>
      <c r="E47" s="1096">
        <v>3000</v>
      </c>
      <c r="F47" s="1096">
        <v>3000</v>
      </c>
      <c r="G47" s="1221">
        <f t="shared" si="0"/>
        <v>1</v>
      </c>
      <c r="H47" s="740"/>
    </row>
    <row r="48" spans="1:8" ht="12" customHeight="1">
      <c r="A48" s="126">
        <v>1098</v>
      </c>
      <c r="B48" s="127" t="s">
        <v>4</v>
      </c>
      <c r="C48" s="1096">
        <v>7000</v>
      </c>
      <c r="D48" s="1096">
        <v>7000</v>
      </c>
      <c r="E48" s="1096">
        <v>7000</v>
      </c>
      <c r="F48" s="1096">
        <v>7000</v>
      </c>
      <c r="G48" s="1221">
        <f t="shared" si="0"/>
        <v>1</v>
      </c>
      <c r="H48" s="740"/>
    </row>
    <row r="49" spans="1:7" ht="12" customHeight="1">
      <c r="A49" s="120">
        <v>1100</v>
      </c>
      <c r="B49" s="234" t="s">
        <v>231</v>
      </c>
      <c r="C49" s="657">
        <f>SUM(C50:C52)</f>
        <v>166300</v>
      </c>
      <c r="D49" s="657">
        <f>SUM(D50:D52)</f>
        <v>166300</v>
      </c>
      <c r="E49" s="657">
        <f>SUM(E50:E52)</f>
        <v>166300</v>
      </c>
      <c r="F49" s="657">
        <f>SUM(F50:F52)</f>
        <v>166300</v>
      </c>
      <c r="G49" s="290">
        <f t="shared" si="0"/>
        <v>1</v>
      </c>
    </row>
    <row r="50" spans="1:8" ht="12" customHeight="1">
      <c r="A50" s="126">
        <v>1101</v>
      </c>
      <c r="B50" s="127" t="s">
        <v>1</v>
      </c>
      <c r="C50" s="1096">
        <v>20000</v>
      </c>
      <c r="D50" s="1096">
        <v>20000</v>
      </c>
      <c r="E50" s="1096">
        <v>20000</v>
      </c>
      <c r="F50" s="1096">
        <v>20000</v>
      </c>
      <c r="G50" s="1221">
        <f t="shared" si="0"/>
        <v>1</v>
      </c>
      <c r="H50" s="740"/>
    </row>
    <row r="51" spans="1:7" ht="12" customHeight="1">
      <c r="A51" s="126">
        <v>1102</v>
      </c>
      <c r="B51" s="123" t="s">
        <v>232</v>
      </c>
      <c r="C51" s="1096">
        <v>110000</v>
      </c>
      <c r="D51" s="1096">
        <v>110000</v>
      </c>
      <c r="E51" s="1096">
        <v>110000</v>
      </c>
      <c r="F51" s="1096">
        <v>110000</v>
      </c>
      <c r="G51" s="1221">
        <f t="shared" si="0"/>
        <v>1</v>
      </c>
    </row>
    <row r="52" spans="1:7" ht="12" customHeight="1">
      <c r="A52" s="126">
        <v>1103</v>
      </c>
      <c r="B52" s="123" t="s">
        <v>233</v>
      </c>
      <c r="C52" s="1096">
        <v>36300</v>
      </c>
      <c r="D52" s="1096">
        <v>36300</v>
      </c>
      <c r="E52" s="1096">
        <v>36300</v>
      </c>
      <c r="F52" s="1096">
        <v>36300</v>
      </c>
      <c r="G52" s="1221">
        <f t="shared" si="0"/>
        <v>1</v>
      </c>
    </row>
    <row r="53" spans="1:7" ht="12" customHeight="1">
      <c r="A53" s="569">
        <v>1105</v>
      </c>
      <c r="B53" s="568" t="s">
        <v>361</v>
      </c>
      <c r="C53" s="657"/>
      <c r="D53" s="657"/>
      <c r="E53" s="657"/>
      <c r="F53" s="657"/>
      <c r="G53" s="290"/>
    </row>
    <row r="54" spans="1:7" ht="12" customHeight="1">
      <c r="A54" s="120">
        <v>1110</v>
      </c>
      <c r="B54" s="128" t="s">
        <v>234</v>
      </c>
      <c r="C54" s="658"/>
      <c r="D54" s="658"/>
      <c r="E54" s="658"/>
      <c r="F54" s="658"/>
      <c r="G54" s="290"/>
    </row>
    <row r="55" spans="1:7" ht="12" customHeight="1">
      <c r="A55" s="120">
        <v>1120</v>
      </c>
      <c r="B55" s="128" t="s">
        <v>235</v>
      </c>
      <c r="C55" s="657">
        <f>SUM(C56:C58)</f>
        <v>537690</v>
      </c>
      <c r="D55" s="657">
        <f>SUM(D56:D58)</f>
        <v>537690</v>
      </c>
      <c r="E55" s="657">
        <f>SUM(E56:E58)</f>
        <v>537690</v>
      </c>
      <c r="F55" s="657">
        <f>SUM(F56:F58)</f>
        <v>537690</v>
      </c>
      <c r="G55" s="290">
        <f t="shared" si="0"/>
        <v>1</v>
      </c>
    </row>
    <row r="56" spans="1:7" ht="12" customHeight="1">
      <c r="A56" s="126">
        <v>1121</v>
      </c>
      <c r="B56" s="115" t="s">
        <v>312</v>
      </c>
      <c r="C56" s="1096">
        <v>59940</v>
      </c>
      <c r="D56" s="1096">
        <v>59940</v>
      </c>
      <c r="E56" s="1096">
        <v>59940</v>
      </c>
      <c r="F56" s="1096">
        <v>59940</v>
      </c>
      <c r="G56" s="1221">
        <f t="shared" si="0"/>
        <v>1</v>
      </c>
    </row>
    <row r="57" spans="1:7" ht="12" customHeight="1">
      <c r="A57" s="126">
        <v>1122</v>
      </c>
      <c r="B57" s="115" t="s">
        <v>453</v>
      </c>
      <c r="C57" s="1096">
        <v>183600</v>
      </c>
      <c r="D57" s="1096">
        <v>183600</v>
      </c>
      <c r="E57" s="1096">
        <v>183600</v>
      </c>
      <c r="F57" s="1096">
        <v>183600</v>
      </c>
      <c r="G57" s="1221">
        <f t="shared" si="0"/>
        <v>1</v>
      </c>
    </row>
    <row r="58" spans="1:7" ht="12" customHeight="1">
      <c r="A58" s="126">
        <v>1123</v>
      </c>
      <c r="B58" s="122" t="s">
        <v>326</v>
      </c>
      <c r="C58" s="1096">
        <v>294150</v>
      </c>
      <c r="D58" s="1096">
        <v>294150</v>
      </c>
      <c r="E58" s="1096">
        <v>294150</v>
      </c>
      <c r="F58" s="1096">
        <v>294150</v>
      </c>
      <c r="G58" s="1221">
        <f t="shared" si="0"/>
        <v>1</v>
      </c>
    </row>
    <row r="59" spans="1:7" ht="12" customHeight="1">
      <c r="A59" s="120">
        <v>1130</v>
      </c>
      <c r="B59" s="119" t="s">
        <v>236</v>
      </c>
      <c r="C59" s="657"/>
      <c r="D59" s="657"/>
      <c r="E59" s="657"/>
      <c r="F59" s="657"/>
      <c r="G59" s="290"/>
    </row>
    <row r="60" spans="1:7" ht="12" customHeight="1">
      <c r="A60" s="120">
        <v>1140</v>
      </c>
      <c r="B60" s="121" t="s">
        <v>475</v>
      </c>
      <c r="C60" s="657">
        <f>SUM(C61)</f>
        <v>6000</v>
      </c>
      <c r="D60" s="657">
        <f>SUM(D61)</f>
        <v>6000</v>
      </c>
      <c r="E60" s="657">
        <f>SUM(E61)</f>
        <v>6000</v>
      </c>
      <c r="F60" s="657">
        <f>SUM(F61)</f>
        <v>6000</v>
      </c>
      <c r="G60" s="290">
        <f t="shared" si="0"/>
        <v>1</v>
      </c>
    </row>
    <row r="61" spans="1:7" ht="12" customHeight="1">
      <c r="A61" s="126">
        <v>1141</v>
      </c>
      <c r="B61" s="123" t="s">
        <v>101</v>
      </c>
      <c r="C61" s="1096">
        <v>6000</v>
      </c>
      <c r="D61" s="1096">
        <v>6000</v>
      </c>
      <c r="E61" s="1096">
        <v>6000</v>
      </c>
      <c r="F61" s="1096">
        <v>6000</v>
      </c>
      <c r="G61" s="1221">
        <f t="shared" si="0"/>
        <v>1</v>
      </c>
    </row>
    <row r="62" spans="1:7" ht="12" customHeight="1">
      <c r="A62" s="118">
        <v>1150</v>
      </c>
      <c r="B62" s="128" t="s">
        <v>237</v>
      </c>
      <c r="C62" s="1098">
        <v>10000</v>
      </c>
      <c r="D62" s="1098">
        <v>10000</v>
      </c>
      <c r="E62" s="1098">
        <v>10000</v>
      </c>
      <c r="F62" s="1098">
        <v>10000</v>
      </c>
      <c r="G62" s="290">
        <f t="shared" si="0"/>
        <v>1</v>
      </c>
    </row>
    <row r="63" spans="1:7" ht="12" customHeight="1" thickBot="1">
      <c r="A63" s="142">
        <v>1151</v>
      </c>
      <c r="B63" s="650" t="s">
        <v>452</v>
      </c>
      <c r="C63" s="1099">
        <v>11127</v>
      </c>
      <c r="D63" s="1099">
        <v>11127</v>
      </c>
      <c r="E63" s="1099">
        <v>11127</v>
      </c>
      <c r="F63" s="1099">
        <v>11127</v>
      </c>
      <c r="G63" s="1225">
        <f t="shared" si="0"/>
        <v>1</v>
      </c>
    </row>
    <row r="64" spans="1:7" ht="18.75" customHeight="1" thickBot="1">
      <c r="A64" s="143"/>
      <c r="B64" s="243" t="s">
        <v>359</v>
      </c>
      <c r="C64" s="660">
        <f>SUM(C60+C62+C59+C55+C54+C49+C40+C53+C63)</f>
        <v>2556262</v>
      </c>
      <c r="D64" s="660">
        <f>SUM(D60+D62+D59+D55+D54+D49+D40+D53+D63)</f>
        <v>2556262</v>
      </c>
      <c r="E64" s="660">
        <f>SUM(E60+E62+E59+E55+E54+E49+E40+E53+E63)</f>
        <v>2556262</v>
      </c>
      <c r="F64" s="660">
        <f>SUM(F60+F62+F59+F55+F54+F49+F40+F53+F63)</f>
        <v>2556262</v>
      </c>
      <c r="G64" s="1226">
        <f t="shared" si="0"/>
        <v>1</v>
      </c>
    </row>
    <row r="65" spans="1:7" ht="12" customHeight="1">
      <c r="A65" s="138"/>
      <c r="B65" s="235"/>
      <c r="C65" s="656"/>
      <c r="D65" s="656"/>
      <c r="E65" s="656"/>
      <c r="F65" s="656"/>
      <c r="G65" s="1222"/>
    </row>
    <row r="66" spans="1:7" ht="15" customHeight="1" thickBot="1">
      <c r="A66" s="130">
        <v>1160</v>
      </c>
      <c r="B66" s="148" t="s">
        <v>238</v>
      </c>
      <c r="C66" s="661"/>
      <c r="D66" s="661">
        <v>3042</v>
      </c>
      <c r="E66" s="661">
        <v>3042</v>
      </c>
      <c r="F66" s="661">
        <v>11958</v>
      </c>
      <c r="G66" s="1223">
        <f t="shared" si="0"/>
        <v>3.9309664694280078</v>
      </c>
    </row>
    <row r="67" spans="1:7" ht="18" customHeight="1" thickBot="1">
      <c r="A67" s="143"/>
      <c r="B67" s="233" t="s">
        <v>239</v>
      </c>
      <c r="C67" s="665"/>
      <c r="D67" s="665">
        <f>SUM(D66)</f>
        <v>3042</v>
      </c>
      <c r="E67" s="665">
        <f>SUM(E66)</f>
        <v>3042</v>
      </c>
      <c r="F67" s="665">
        <f>SUM(F66)</f>
        <v>11958</v>
      </c>
      <c r="G67" s="1224">
        <f t="shared" si="0"/>
        <v>3.9309664694280078</v>
      </c>
    </row>
    <row r="68" spans="1:7" ht="12" customHeight="1" thickBot="1">
      <c r="A68" s="143"/>
      <c r="B68" s="179"/>
      <c r="C68" s="663"/>
      <c r="D68" s="663"/>
      <c r="E68" s="663"/>
      <c r="F68" s="663"/>
      <c r="G68" s="1224"/>
    </row>
    <row r="69" spans="1:7" ht="18.75" customHeight="1" thickBot="1">
      <c r="A69" s="143"/>
      <c r="B69" s="236" t="s">
        <v>71</v>
      </c>
      <c r="C69" s="664">
        <f>SUM(C64+C38+C19+C67)</f>
        <v>13747304</v>
      </c>
      <c r="D69" s="664">
        <f>SUM(D64+D38+D19+D67)</f>
        <v>13838613</v>
      </c>
      <c r="E69" s="664">
        <f>SUM(E64+E38+E19+E67)</f>
        <v>13886858</v>
      </c>
      <c r="F69" s="664">
        <f>SUM(F64+F38+F19+F67)</f>
        <v>13991816</v>
      </c>
      <c r="G69" s="1224">
        <f t="shared" si="0"/>
        <v>1.0075580811728615</v>
      </c>
    </row>
    <row r="70" spans="1:7" ht="12" customHeight="1">
      <c r="A70" s="126"/>
      <c r="B70" s="214"/>
      <c r="C70" s="656"/>
      <c r="D70" s="656"/>
      <c r="E70" s="656"/>
      <c r="F70" s="656"/>
      <c r="G70" s="1222"/>
    </row>
    <row r="71" spans="1:7" ht="12" customHeight="1">
      <c r="A71" s="118">
        <v>1165</v>
      </c>
      <c r="B71" s="128" t="s">
        <v>240</v>
      </c>
      <c r="C71" s="657">
        <v>170000</v>
      </c>
      <c r="D71" s="657">
        <v>170000</v>
      </c>
      <c r="E71" s="657">
        <v>170000</v>
      </c>
      <c r="F71" s="657">
        <v>210555</v>
      </c>
      <c r="G71" s="290">
        <f t="shared" si="0"/>
        <v>1.2385588235294118</v>
      </c>
    </row>
    <row r="72" spans="1:7" ht="12" customHeight="1">
      <c r="A72" s="118">
        <v>1170</v>
      </c>
      <c r="B72" s="117" t="s">
        <v>241</v>
      </c>
      <c r="C72" s="657"/>
      <c r="D72" s="657"/>
      <c r="E72" s="657"/>
      <c r="F72" s="657"/>
      <c r="G72" s="290"/>
    </row>
    <row r="73" spans="1:7" ht="12" customHeight="1">
      <c r="A73" s="125">
        <v>1175</v>
      </c>
      <c r="B73" s="725" t="s">
        <v>421</v>
      </c>
      <c r="C73" s="658"/>
      <c r="D73" s="658"/>
      <c r="E73" s="658"/>
      <c r="F73" s="658"/>
      <c r="G73" s="290"/>
    </row>
    <row r="74" spans="1:7" ht="12" customHeight="1">
      <c r="A74" s="118">
        <v>1180</v>
      </c>
      <c r="B74" s="134" t="s">
        <v>417</v>
      </c>
      <c r="C74" s="1098">
        <f>SUM(C75:C76)</f>
        <v>400000</v>
      </c>
      <c r="D74" s="1098">
        <f>SUM(D75:D76)</f>
        <v>400000</v>
      </c>
      <c r="E74" s="1098">
        <f>SUM(E75:E76)</f>
        <v>400000</v>
      </c>
      <c r="F74" s="1098">
        <f>SUM(F75:F76)</f>
        <v>400000</v>
      </c>
      <c r="G74" s="290">
        <f t="shared" si="0"/>
        <v>1</v>
      </c>
    </row>
    <row r="75" spans="1:7" ht="12" customHeight="1">
      <c r="A75" s="125">
        <v>1182</v>
      </c>
      <c r="B75" s="123" t="s">
        <v>512</v>
      </c>
      <c r="C75" s="658">
        <v>250000</v>
      </c>
      <c r="D75" s="658">
        <v>250000</v>
      </c>
      <c r="E75" s="658">
        <v>250000</v>
      </c>
      <c r="F75" s="658">
        <v>250000</v>
      </c>
      <c r="G75" s="1221">
        <f aca="true" t="shared" si="1" ref="G75:G137">SUM(F75/E75)</f>
        <v>1</v>
      </c>
    </row>
    <row r="76" spans="1:7" ht="12" customHeight="1">
      <c r="A76" s="125">
        <v>1183</v>
      </c>
      <c r="B76" s="123" t="s">
        <v>532</v>
      </c>
      <c r="C76" s="658">
        <v>150000</v>
      </c>
      <c r="D76" s="658">
        <v>150000</v>
      </c>
      <c r="E76" s="658">
        <v>150000</v>
      </c>
      <c r="F76" s="658">
        <v>150000</v>
      </c>
      <c r="G76" s="1221">
        <f t="shared" si="1"/>
        <v>1</v>
      </c>
    </row>
    <row r="77" spans="1:7" ht="12" customHeight="1" thickBot="1">
      <c r="A77" s="142">
        <v>1185</v>
      </c>
      <c r="B77" s="291" t="s">
        <v>481</v>
      </c>
      <c r="C77" s="665"/>
      <c r="D77" s="665"/>
      <c r="E77" s="665"/>
      <c r="F77" s="665">
        <v>22860</v>
      </c>
      <c r="G77" s="1225"/>
    </row>
    <row r="78" spans="1:7" ht="15" customHeight="1" thickBot="1">
      <c r="A78" s="133"/>
      <c r="B78" s="179" t="s">
        <v>454</v>
      </c>
      <c r="C78" s="665">
        <f>SUM(C72+C74+C71+C77)</f>
        <v>570000</v>
      </c>
      <c r="D78" s="665">
        <f>SUM(D72+D74+D71+D77)</f>
        <v>570000</v>
      </c>
      <c r="E78" s="665">
        <f>SUM(E72+E74+E71+E77)</f>
        <v>570000</v>
      </c>
      <c r="F78" s="665">
        <f>SUM(F72+F74+F71+F77)</f>
        <v>633415</v>
      </c>
      <c r="G78" s="1224">
        <f t="shared" si="1"/>
        <v>1.1112543859649122</v>
      </c>
    </row>
    <row r="79" spans="1:7" ht="12" customHeight="1">
      <c r="A79" s="120"/>
      <c r="B79" s="127"/>
      <c r="C79" s="656"/>
      <c r="D79" s="656"/>
      <c r="E79" s="656"/>
      <c r="F79" s="656"/>
      <c r="G79" s="1222"/>
    </row>
    <row r="80" spans="1:7" ht="12" customHeight="1">
      <c r="A80" s="118">
        <v>1190</v>
      </c>
      <c r="B80" s="121" t="s">
        <v>244</v>
      </c>
      <c r="C80" s="657">
        <f>SUM(C81+C82+C83)</f>
        <v>1975000</v>
      </c>
      <c r="D80" s="657">
        <f>SUM(D81+D82+D83)</f>
        <v>1975000</v>
      </c>
      <c r="E80" s="657">
        <f>SUM(E81+E82+E83)</f>
        <v>1975000</v>
      </c>
      <c r="F80" s="657">
        <f>SUM(F81+F82+F83)</f>
        <v>1975000</v>
      </c>
      <c r="G80" s="290">
        <f t="shared" si="1"/>
        <v>1</v>
      </c>
    </row>
    <row r="81" spans="1:7" ht="12" customHeight="1">
      <c r="A81" s="125">
        <v>1191</v>
      </c>
      <c r="B81" s="115" t="s">
        <v>520</v>
      </c>
      <c r="C81" s="1096">
        <v>1425000</v>
      </c>
      <c r="D81" s="1096">
        <v>1425000</v>
      </c>
      <c r="E81" s="1096">
        <v>1425000</v>
      </c>
      <c r="F81" s="1096">
        <v>1425000</v>
      </c>
      <c r="G81" s="1221">
        <f t="shared" si="1"/>
        <v>1</v>
      </c>
    </row>
    <row r="82" spans="1:7" ht="12" customHeight="1">
      <c r="A82" s="125">
        <v>1194</v>
      </c>
      <c r="B82" s="115" t="s">
        <v>191</v>
      </c>
      <c r="C82" s="1096">
        <v>150000</v>
      </c>
      <c r="D82" s="1096">
        <v>150000</v>
      </c>
      <c r="E82" s="1096">
        <v>150000</v>
      </c>
      <c r="F82" s="1096">
        <v>150000</v>
      </c>
      <c r="G82" s="1221">
        <f t="shared" si="1"/>
        <v>1</v>
      </c>
    </row>
    <row r="83" spans="1:7" ht="12" customHeight="1" thickBot="1">
      <c r="A83" s="125">
        <v>1195</v>
      </c>
      <c r="B83" s="115" t="s">
        <v>295</v>
      </c>
      <c r="C83" s="1096">
        <v>400000</v>
      </c>
      <c r="D83" s="1096">
        <v>400000</v>
      </c>
      <c r="E83" s="1096">
        <v>400000</v>
      </c>
      <c r="F83" s="1096">
        <v>400000</v>
      </c>
      <c r="G83" s="1223">
        <f t="shared" si="1"/>
        <v>1</v>
      </c>
    </row>
    <row r="84" spans="1:7" ht="15.75" customHeight="1" thickBot="1">
      <c r="A84" s="133"/>
      <c r="B84" s="243" t="s">
        <v>245</v>
      </c>
      <c r="C84" s="662">
        <f>SUM(C80)</f>
        <v>1975000</v>
      </c>
      <c r="D84" s="662">
        <f>SUM(D80)</f>
        <v>1975000</v>
      </c>
      <c r="E84" s="662">
        <f>SUM(E80)</f>
        <v>1975000</v>
      </c>
      <c r="F84" s="662">
        <f>SUM(F80)</f>
        <v>1975000</v>
      </c>
      <c r="G84" s="1224">
        <f t="shared" si="1"/>
        <v>1</v>
      </c>
    </row>
    <row r="85" spans="1:7" ht="12" customHeight="1">
      <c r="A85" s="118">
        <v>1200</v>
      </c>
      <c r="B85" s="128" t="s">
        <v>482</v>
      </c>
      <c r="C85" s="681">
        <v>15000</v>
      </c>
      <c r="D85" s="681">
        <v>15000</v>
      </c>
      <c r="E85" s="681">
        <v>15000</v>
      </c>
      <c r="F85" s="681">
        <v>15000</v>
      </c>
      <c r="G85" s="1222">
        <f t="shared" si="1"/>
        <v>1</v>
      </c>
    </row>
    <row r="86" spans="1:7" ht="12" customHeight="1">
      <c r="A86" s="125">
        <v>1201</v>
      </c>
      <c r="B86" s="115" t="s">
        <v>331</v>
      </c>
      <c r="C86" s="658"/>
      <c r="D86" s="658"/>
      <c r="E86" s="658"/>
      <c r="F86" s="658"/>
      <c r="G86" s="290"/>
    </row>
    <row r="87" spans="1:7" ht="12" customHeight="1">
      <c r="A87" s="125">
        <v>1202</v>
      </c>
      <c r="B87" s="115" t="s">
        <v>332</v>
      </c>
      <c r="C87" s="658">
        <v>15000</v>
      </c>
      <c r="D87" s="658">
        <v>15000</v>
      </c>
      <c r="E87" s="658">
        <v>15000</v>
      </c>
      <c r="F87" s="658">
        <v>15000</v>
      </c>
      <c r="G87" s="1221">
        <f t="shared" si="1"/>
        <v>1</v>
      </c>
    </row>
    <row r="88" spans="1:7" ht="12" customHeight="1">
      <c r="A88" s="118">
        <v>1210</v>
      </c>
      <c r="B88" s="128" t="s">
        <v>250</v>
      </c>
      <c r="C88" s="657"/>
      <c r="D88" s="657">
        <v>10000</v>
      </c>
      <c r="E88" s="657">
        <v>10000</v>
      </c>
      <c r="F88" s="657">
        <v>36000</v>
      </c>
      <c r="G88" s="290">
        <f t="shared" si="1"/>
        <v>3.6</v>
      </c>
    </row>
    <row r="89" spans="1:7" ht="12" customHeight="1" thickBot="1">
      <c r="A89" s="772">
        <v>1211</v>
      </c>
      <c r="B89" s="568" t="s">
        <v>387</v>
      </c>
      <c r="C89" s="842"/>
      <c r="D89" s="842"/>
      <c r="E89" s="842"/>
      <c r="F89" s="842"/>
      <c r="G89" s="1225"/>
    </row>
    <row r="90" spans="1:7" ht="15.75" customHeight="1" thickBot="1">
      <c r="A90" s="133"/>
      <c r="B90" s="179" t="s">
        <v>251</v>
      </c>
      <c r="C90" s="662">
        <f>SUM(C85+C88+C89)</f>
        <v>15000</v>
      </c>
      <c r="D90" s="662">
        <f>SUM(D85+D88+D89)</f>
        <v>25000</v>
      </c>
      <c r="E90" s="662">
        <f>SUM(E85+E88+E89)</f>
        <v>25000</v>
      </c>
      <c r="F90" s="662">
        <f>SUM(F85+F88+F89)</f>
        <v>51000</v>
      </c>
      <c r="G90" s="1224">
        <f t="shared" si="1"/>
        <v>2.04</v>
      </c>
    </row>
    <row r="91" spans="1:7" ht="12" customHeight="1" thickBot="1">
      <c r="A91" s="133"/>
      <c r="B91" s="132"/>
      <c r="C91" s="663"/>
      <c r="D91" s="663"/>
      <c r="E91" s="663"/>
      <c r="F91" s="663"/>
      <c r="G91" s="1224"/>
    </row>
    <row r="92" spans="1:7" ht="24" customHeight="1" thickBot="1">
      <c r="A92" s="133"/>
      <c r="B92" s="239" t="s">
        <v>72</v>
      </c>
      <c r="C92" s="666">
        <f>SUM(C78+C84+C90)</f>
        <v>2560000</v>
      </c>
      <c r="D92" s="666">
        <f>SUM(D78+D84+D90)</f>
        <v>2570000</v>
      </c>
      <c r="E92" s="666">
        <f>SUM(E78+E84+E90)</f>
        <v>2570000</v>
      </c>
      <c r="F92" s="666">
        <f>SUM(F78+F84+F90)</f>
        <v>2659415</v>
      </c>
      <c r="G92" s="1269">
        <f t="shared" si="1"/>
        <v>1.0347918287937743</v>
      </c>
    </row>
    <row r="93" spans="1:7" ht="12.75" customHeight="1">
      <c r="A93" s="140"/>
      <c r="B93" s="237"/>
      <c r="C93" s="656"/>
      <c r="D93" s="656"/>
      <c r="E93" s="656"/>
      <c r="F93" s="656"/>
      <c r="G93" s="1222"/>
    </row>
    <row r="94" spans="1:7" ht="12" customHeight="1">
      <c r="A94" s="125">
        <v>1215</v>
      </c>
      <c r="B94" s="123" t="s">
        <v>457</v>
      </c>
      <c r="C94" s="658">
        <v>61606</v>
      </c>
      <c r="D94" s="658">
        <v>3023550</v>
      </c>
      <c r="E94" s="658">
        <v>3023550</v>
      </c>
      <c r="F94" s="658">
        <v>3023550</v>
      </c>
      <c r="G94" s="290">
        <f t="shared" si="1"/>
        <v>1</v>
      </c>
    </row>
    <row r="95" spans="1:7" ht="12" customHeight="1" thickBot="1">
      <c r="A95" s="141">
        <v>1216</v>
      </c>
      <c r="B95" s="131" t="s">
        <v>439</v>
      </c>
      <c r="C95" s="659"/>
      <c r="D95" s="659"/>
      <c r="E95" s="659"/>
      <c r="F95" s="659"/>
      <c r="G95" s="1225"/>
    </row>
    <row r="96" spans="1:7" ht="21.75" customHeight="1" thickBot="1">
      <c r="A96" s="133"/>
      <c r="B96" s="233" t="s">
        <v>48</v>
      </c>
      <c r="C96" s="662">
        <f>SUM(C94:C95)</f>
        <v>61606</v>
      </c>
      <c r="D96" s="662">
        <f>SUM(D94:D95)</f>
        <v>3023550</v>
      </c>
      <c r="E96" s="662">
        <f>SUM(E94:E95)</f>
        <v>3023550</v>
      </c>
      <c r="F96" s="662">
        <f>SUM(F94:F95)</f>
        <v>3023550</v>
      </c>
      <c r="G96" s="1224">
        <f t="shared" si="1"/>
        <v>1</v>
      </c>
    </row>
    <row r="97" spans="1:7" ht="12" customHeight="1">
      <c r="A97" s="140"/>
      <c r="B97" s="188"/>
      <c r="C97" s="656"/>
      <c r="D97" s="656"/>
      <c r="E97" s="656"/>
      <c r="F97" s="656"/>
      <c r="G97" s="1222"/>
    </row>
    <row r="98" spans="1:7" ht="12" customHeight="1" thickBot="1">
      <c r="A98" s="125">
        <v>1221</v>
      </c>
      <c r="B98" s="131" t="s">
        <v>457</v>
      </c>
      <c r="C98" s="661">
        <v>2950669</v>
      </c>
      <c r="D98" s="661">
        <v>4147395</v>
      </c>
      <c r="E98" s="661">
        <v>4147395</v>
      </c>
      <c r="F98" s="661">
        <v>4147395</v>
      </c>
      <c r="G98" s="1223">
        <f t="shared" si="1"/>
        <v>1</v>
      </c>
    </row>
    <row r="99" spans="1:7" ht="18" customHeight="1" thickBot="1">
      <c r="A99" s="133"/>
      <c r="B99" s="178" t="s">
        <v>252</v>
      </c>
      <c r="C99" s="665">
        <f>SUM(C98:C98)</f>
        <v>2950669</v>
      </c>
      <c r="D99" s="665">
        <f>SUM(D98:D98)</f>
        <v>4147395</v>
      </c>
      <c r="E99" s="665">
        <f>SUM(E98:E98)</f>
        <v>4147395</v>
      </c>
      <c r="F99" s="665">
        <f>SUM(F98:F98)</f>
        <v>4147395</v>
      </c>
      <c r="G99" s="1224">
        <f t="shared" si="1"/>
        <v>1</v>
      </c>
    </row>
    <row r="100" spans="1:7" ht="12" customHeight="1" thickBot="1">
      <c r="A100" s="133"/>
      <c r="B100" s="151"/>
      <c r="C100" s="663"/>
      <c r="D100" s="663"/>
      <c r="E100" s="663"/>
      <c r="F100" s="663"/>
      <c r="G100" s="1224"/>
    </row>
    <row r="101" spans="1:7" ht="16.5" customHeight="1" thickBot="1">
      <c r="A101" s="133"/>
      <c r="B101" s="238" t="s">
        <v>355</v>
      </c>
      <c r="C101" s="666">
        <f>SUM(C99+C92+C69+C96)</f>
        <v>19319579</v>
      </c>
      <c r="D101" s="666">
        <f>SUM(D99+D92+D69+D96)</f>
        <v>23579558</v>
      </c>
      <c r="E101" s="666">
        <f>SUM(E99+E92+E69+E96)</f>
        <v>23627803</v>
      </c>
      <c r="F101" s="666">
        <f>SUM(F99+F92+F69+F96)</f>
        <v>23822176</v>
      </c>
      <c r="G101" s="1228">
        <f t="shared" si="1"/>
        <v>1.008226452539832</v>
      </c>
    </row>
    <row r="102" spans="1:7" ht="12" customHeight="1">
      <c r="A102" s="140"/>
      <c r="B102" s="151"/>
      <c r="C102" s="667"/>
      <c r="D102" s="667"/>
      <c r="E102" s="667"/>
      <c r="F102" s="667"/>
      <c r="G102" s="1222"/>
    </row>
    <row r="103" spans="1:7" ht="15.75" customHeight="1">
      <c r="A103" s="118"/>
      <c r="B103" s="242" t="s">
        <v>313</v>
      </c>
      <c r="C103" s="668"/>
      <c r="D103" s="668"/>
      <c r="E103" s="668"/>
      <c r="F103" s="668"/>
      <c r="G103" s="290"/>
    </row>
    <row r="104" spans="1:7" ht="12" customHeight="1">
      <c r="A104" s="118"/>
      <c r="B104" s="240"/>
      <c r="C104" s="669"/>
      <c r="D104" s="669"/>
      <c r="E104" s="669"/>
      <c r="F104" s="669"/>
      <c r="G104" s="290"/>
    </row>
    <row r="105" spans="1:7" ht="12" customHeight="1">
      <c r="A105" s="125">
        <v>1230</v>
      </c>
      <c r="B105" s="123" t="s">
        <v>219</v>
      </c>
      <c r="C105" s="668"/>
      <c r="D105" s="668"/>
      <c r="E105" s="668"/>
      <c r="F105" s="668"/>
      <c r="G105" s="290"/>
    </row>
    <row r="106" spans="1:7" ht="12" customHeight="1" thickBot="1">
      <c r="A106" s="130">
        <v>1231</v>
      </c>
      <c r="B106" s="131" t="s">
        <v>447</v>
      </c>
      <c r="C106" s="654">
        <v>11735</v>
      </c>
      <c r="D106" s="654">
        <v>11735</v>
      </c>
      <c r="E106" s="654">
        <v>25357</v>
      </c>
      <c r="F106" s="654">
        <v>27662</v>
      </c>
      <c r="G106" s="1223">
        <f t="shared" si="1"/>
        <v>1.0909019205742003</v>
      </c>
    </row>
    <row r="107" spans="1:7" ht="12" customHeight="1" thickBot="1">
      <c r="A107" s="133"/>
      <c r="B107" s="132" t="s">
        <v>455</v>
      </c>
      <c r="C107" s="655">
        <f>SUM(C106)</f>
        <v>11735</v>
      </c>
      <c r="D107" s="655">
        <f>SUM(D106)</f>
        <v>11735</v>
      </c>
      <c r="E107" s="655">
        <f>SUM(E106)</f>
        <v>25357</v>
      </c>
      <c r="F107" s="655">
        <f>SUM(F106)</f>
        <v>27662</v>
      </c>
      <c r="G107" s="1228">
        <f t="shared" si="1"/>
        <v>1.0909019205742003</v>
      </c>
    </row>
    <row r="108" spans="1:7" ht="12" customHeight="1">
      <c r="A108" s="120">
        <v>1240</v>
      </c>
      <c r="B108" s="234" t="s">
        <v>230</v>
      </c>
      <c r="C108" s="670">
        <f>C109+C110</f>
        <v>8000</v>
      </c>
      <c r="D108" s="670">
        <f>D109+D110</f>
        <v>8000</v>
      </c>
      <c r="E108" s="670">
        <f>E109+E110</f>
        <v>8000</v>
      </c>
      <c r="F108" s="670">
        <f>F109+F110</f>
        <v>8000</v>
      </c>
      <c r="G108" s="1222">
        <f t="shared" si="1"/>
        <v>1</v>
      </c>
    </row>
    <row r="109" spans="1:7" ht="12" customHeight="1">
      <c r="A109" s="125">
        <v>1241</v>
      </c>
      <c r="B109" s="123" t="s">
        <v>99</v>
      </c>
      <c r="C109" s="1100">
        <v>8000</v>
      </c>
      <c r="D109" s="1100">
        <v>8000</v>
      </c>
      <c r="E109" s="1100">
        <v>8000</v>
      </c>
      <c r="F109" s="1100">
        <v>8000</v>
      </c>
      <c r="G109" s="1221">
        <f t="shared" si="1"/>
        <v>1</v>
      </c>
    </row>
    <row r="110" spans="1:7" ht="12" customHeight="1">
      <c r="A110" s="125">
        <v>1242</v>
      </c>
      <c r="B110" s="123" t="s">
        <v>100</v>
      </c>
      <c r="C110" s="652"/>
      <c r="D110" s="652"/>
      <c r="E110" s="652"/>
      <c r="F110" s="652"/>
      <c r="G110" s="290"/>
    </row>
    <row r="111" spans="1:7" ht="12" customHeight="1">
      <c r="A111" s="125">
        <v>1250</v>
      </c>
      <c r="B111" s="195" t="s">
        <v>231</v>
      </c>
      <c r="C111" s="652">
        <v>15000</v>
      </c>
      <c r="D111" s="652">
        <v>15000</v>
      </c>
      <c r="E111" s="652">
        <v>15000</v>
      </c>
      <c r="F111" s="652">
        <v>15000</v>
      </c>
      <c r="G111" s="1221">
        <f t="shared" si="1"/>
        <v>1</v>
      </c>
    </row>
    <row r="112" spans="1:7" ht="12" customHeight="1">
      <c r="A112" s="125">
        <v>1255</v>
      </c>
      <c r="B112" s="123" t="s">
        <v>234</v>
      </c>
      <c r="C112" s="652"/>
      <c r="D112" s="652"/>
      <c r="E112" s="652"/>
      <c r="F112" s="652"/>
      <c r="G112" s="1221"/>
    </row>
    <row r="113" spans="1:7" ht="12" customHeight="1">
      <c r="A113" s="125">
        <v>1260</v>
      </c>
      <c r="B113" s="123" t="s">
        <v>235</v>
      </c>
      <c r="C113" s="1100">
        <v>6210</v>
      </c>
      <c r="D113" s="1100">
        <v>6210</v>
      </c>
      <c r="E113" s="1100">
        <v>6210</v>
      </c>
      <c r="F113" s="1100">
        <v>6210</v>
      </c>
      <c r="G113" s="1221">
        <f t="shared" si="1"/>
        <v>1</v>
      </c>
    </row>
    <row r="114" spans="1:7" ht="12" customHeight="1">
      <c r="A114" s="125">
        <v>1261</v>
      </c>
      <c r="B114" s="127" t="s">
        <v>236</v>
      </c>
      <c r="C114" s="652"/>
      <c r="D114" s="652"/>
      <c r="E114" s="652"/>
      <c r="F114" s="652"/>
      <c r="G114" s="1221"/>
    </row>
    <row r="115" spans="1:7" ht="12" customHeight="1">
      <c r="A115" s="125">
        <v>1262</v>
      </c>
      <c r="B115" s="122" t="s">
        <v>475</v>
      </c>
      <c r="C115" s="1100">
        <v>10</v>
      </c>
      <c r="D115" s="1100">
        <v>10</v>
      </c>
      <c r="E115" s="1100">
        <v>10</v>
      </c>
      <c r="F115" s="1100">
        <v>10</v>
      </c>
      <c r="G115" s="1221">
        <f t="shared" si="1"/>
        <v>1</v>
      </c>
    </row>
    <row r="116" spans="1:7" ht="12" customHeight="1" thickBot="1">
      <c r="A116" s="130">
        <v>1270</v>
      </c>
      <c r="B116" s="131" t="s">
        <v>237</v>
      </c>
      <c r="C116" s="1101">
        <v>1000</v>
      </c>
      <c r="D116" s="1101">
        <v>1000</v>
      </c>
      <c r="E116" s="1101">
        <v>1000</v>
      </c>
      <c r="F116" s="1101">
        <v>1000</v>
      </c>
      <c r="G116" s="1223">
        <f t="shared" si="1"/>
        <v>1</v>
      </c>
    </row>
    <row r="117" spans="1:7" ht="16.5" customHeight="1" thickBot="1">
      <c r="A117" s="142"/>
      <c r="B117" s="179" t="s">
        <v>359</v>
      </c>
      <c r="C117" s="671">
        <f>SUM(C108+C111+C113+C115+C112+C116)</f>
        <v>30220</v>
      </c>
      <c r="D117" s="671">
        <f>SUM(D108+D111+D113+D115+D112+D116)</f>
        <v>30220</v>
      </c>
      <c r="E117" s="671">
        <f>SUM(E108+E111+E113+E115+E112+E116)</f>
        <v>30220</v>
      </c>
      <c r="F117" s="671">
        <f>SUM(F108+F111+F113+F115+F112+F116)</f>
        <v>30220</v>
      </c>
      <c r="G117" s="1224">
        <f t="shared" si="1"/>
        <v>1</v>
      </c>
    </row>
    <row r="118" spans="1:7" ht="12" customHeight="1">
      <c r="A118" s="140"/>
      <c r="B118" s="121"/>
      <c r="C118" s="667"/>
      <c r="D118" s="667"/>
      <c r="E118" s="667"/>
      <c r="F118" s="667"/>
      <c r="G118" s="1222"/>
    </row>
    <row r="119" spans="1:7" ht="12" customHeight="1" thickBot="1">
      <c r="A119" s="141">
        <v>1280</v>
      </c>
      <c r="B119" s="148" t="s">
        <v>238</v>
      </c>
      <c r="C119" s="672"/>
      <c r="D119" s="672"/>
      <c r="E119" s="672"/>
      <c r="F119" s="672"/>
      <c r="G119" s="1225"/>
    </row>
    <row r="120" spans="1:7" ht="15.75" customHeight="1" thickBot="1">
      <c r="A120" s="133"/>
      <c r="B120" s="233" t="s">
        <v>239</v>
      </c>
      <c r="C120" s="673"/>
      <c r="D120" s="673"/>
      <c r="E120" s="673"/>
      <c r="F120" s="673"/>
      <c r="G120" s="1224"/>
    </row>
    <row r="121" spans="1:7" ht="15.75" customHeight="1" thickBot="1">
      <c r="A121" s="133"/>
      <c r="B121" s="214"/>
      <c r="C121" s="673"/>
      <c r="D121" s="673"/>
      <c r="E121" s="673"/>
      <c r="F121" s="673"/>
      <c r="G121" s="1224"/>
    </row>
    <row r="122" spans="1:7" ht="15.75" customHeight="1" thickBot="1">
      <c r="A122" s="133"/>
      <c r="B122" s="236" t="s">
        <v>71</v>
      </c>
      <c r="C122" s="674">
        <f>SUM(C117+C120+C107)</f>
        <v>41955</v>
      </c>
      <c r="D122" s="674">
        <f>SUM(D117+D120+D107)</f>
        <v>41955</v>
      </c>
      <c r="E122" s="674">
        <f>SUM(E117+E120+E107)</f>
        <v>55577</v>
      </c>
      <c r="F122" s="674">
        <f>SUM(F117+F120+F107)</f>
        <v>57882</v>
      </c>
      <c r="G122" s="1224">
        <f t="shared" si="1"/>
        <v>1.0414739910394588</v>
      </c>
    </row>
    <row r="123" spans="1:7" ht="13.5" customHeight="1">
      <c r="A123" s="120"/>
      <c r="B123" s="214"/>
      <c r="C123" s="667"/>
      <c r="D123" s="667"/>
      <c r="E123" s="667"/>
      <c r="F123" s="667"/>
      <c r="G123" s="1222"/>
    </row>
    <row r="124" spans="1:7" ht="12" customHeight="1">
      <c r="A124" s="125">
        <v>1285</v>
      </c>
      <c r="B124" s="123" t="s">
        <v>240</v>
      </c>
      <c r="C124" s="668"/>
      <c r="D124" s="668"/>
      <c r="E124" s="668"/>
      <c r="F124" s="668"/>
      <c r="G124" s="290"/>
    </row>
    <row r="125" spans="1:7" ht="12" customHeight="1" thickBot="1">
      <c r="A125" s="125">
        <v>1286</v>
      </c>
      <c r="B125" s="123" t="s">
        <v>481</v>
      </c>
      <c r="C125" s="675"/>
      <c r="D125" s="675"/>
      <c r="E125" s="675"/>
      <c r="F125" s="675"/>
      <c r="G125" s="1225"/>
    </row>
    <row r="126" spans="1:7" ht="16.5" customHeight="1" thickBot="1">
      <c r="A126" s="133"/>
      <c r="B126" s="179" t="s">
        <v>454</v>
      </c>
      <c r="C126" s="673"/>
      <c r="D126" s="673"/>
      <c r="E126" s="673"/>
      <c r="F126" s="673"/>
      <c r="G126" s="1224"/>
    </row>
    <row r="127" spans="1:7" ht="12.75" customHeight="1">
      <c r="A127" s="140"/>
      <c r="B127" s="235"/>
      <c r="C127" s="667"/>
      <c r="D127" s="667"/>
      <c r="E127" s="667"/>
      <c r="F127" s="667"/>
      <c r="G127" s="1222"/>
    </row>
    <row r="128" spans="1:7" ht="12.75" customHeight="1" thickBot="1">
      <c r="A128" s="130">
        <v>1290</v>
      </c>
      <c r="B128" s="131" t="s">
        <v>253</v>
      </c>
      <c r="C128" s="654"/>
      <c r="D128" s="654"/>
      <c r="E128" s="654"/>
      <c r="F128" s="654"/>
      <c r="G128" s="1225"/>
    </row>
    <row r="129" spans="1:7" ht="16.5" customHeight="1" thickBot="1">
      <c r="A129" s="142"/>
      <c r="B129" s="233" t="s">
        <v>245</v>
      </c>
      <c r="C129" s="677"/>
      <c r="D129" s="677"/>
      <c r="E129" s="677"/>
      <c r="F129" s="677"/>
      <c r="G129" s="1224"/>
    </row>
    <row r="130" spans="1:7" ht="9" customHeight="1">
      <c r="A130" s="140"/>
      <c r="B130" s="235"/>
      <c r="C130" s="676"/>
      <c r="D130" s="676"/>
      <c r="E130" s="676"/>
      <c r="F130" s="676"/>
      <c r="G130" s="1222"/>
    </row>
    <row r="131" spans="1:7" ht="12.75" customHeight="1">
      <c r="A131" s="118"/>
      <c r="B131" s="128" t="s">
        <v>456</v>
      </c>
      <c r="C131" s="668"/>
      <c r="D131" s="668"/>
      <c r="E131" s="668"/>
      <c r="F131" s="668"/>
      <c r="G131" s="290"/>
    </row>
    <row r="132" spans="1:7" ht="13.5" customHeight="1" thickBot="1">
      <c r="A132" s="130">
        <v>1291</v>
      </c>
      <c r="B132" s="811" t="s">
        <v>69</v>
      </c>
      <c r="C132" s="654">
        <v>8000</v>
      </c>
      <c r="D132" s="654">
        <v>8000</v>
      </c>
      <c r="E132" s="654">
        <v>8000</v>
      </c>
      <c r="F132" s="654">
        <v>8000</v>
      </c>
      <c r="G132" s="1223">
        <f t="shared" si="1"/>
        <v>1</v>
      </c>
    </row>
    <row r="133" spans="1:7" ht="16.5" customHeight="1" thickBot="1">
      <c r="A133" s="133"/>
      <c r="B133" s="179" t="s">
        <v>251</v>
      </c>
      <c r="C133" s="677">
        <f>SUM(C132)</f>
        <v>8000</v>
      </c>
      <c r="D133" s="677">
        <f>SUM(D132)</f>
        <v>8000</v>
      </c>
      <c r="E133" s="677">
        <f>SUM(E132)</f>
        <v>8000</v>
      </c>
      <c r="F133" s="677">
        <f>SUM(F132)</f>
        <v>8000</v>
      </c>
      <c r="G133" s="1224">
        <f t="shared" si="1"/>
        <v>1</v>
      </c>
    </row>
    <row r="134" spans="1:7" ht="12.75" customHeight="1">
      <c r="A134" s="140"/>
      <c r="B134" s="235"/>
      <c r="C134" s="678"/>
      <c r="D134" s="678"/>
      <c r="E134" s="678"/>
      <c r="F134" s="678"/>
      <c r="G134" s="1222"/>
    </row>
    <row r="135" spans="1:7" ht="12.75" customHeight="1">
      <c r="A135" s="125">
        <v>1292</v>
      </c>
      <c r="B135" s="123" t="s">
        <v>457</v>
      </c>
      <c r="C135" s="652"/>
      <c r="D135" s="652">
        <v>204026</v>
      </c>
      <c r="E135" s="652">
        <v>204026</v>
      </c>
      <c r="F135" s="652">
        <v>204026</v>
      </c>
      <c r="G135" s="1221">
        <f t="shared" si="1"/>
        <v>1</v>
      </c>
    </row>
    <row r="136" spans="1:7" ht="12.75" customHeight="1" thickBot="1">
      <c r="A136" s="125">
        <v>1293</v>
      </c>
      <c r="B136" s="123" t="s">
        <v>494</v>
      </c>
      <c r="C136" s="783">
        <v>1936478</v>
      </c>
      <c r="D136" s="783">
        <v>2035434</v>
      </c>
      <c r="E136" s="783">
        <v>2042771</v>
      </c>
      <c r="F136" s="783">
        <v>2057687</v>
      </c>
      <c r="G136" s="1223">
        <f t="shared" si="1"/>
        <v>1.0073018463645704</v>
      </c>
    </row>
    <row r="137" spans="1:7" ht="17.25" customHeight="1" thickBot="1">
      <c r="A137" s="133"/>
      <c r="B137" s="179" t="s">
        <v>48</v>
      </c>
      <c r="C137" s="677">
        <f>SUM(C135:C136)</f>
        <v>1936478</v>
      </c>
      <c r="D137" s="677">
        <f>SUM(D135:D136)</f>
        <v>2239460</v>
      </c>
      <c r="E137" s="677">
        <f>SUM(E135:E136)</f>
        <v>2246797</v>
      </c>
      <c r="F137" s="677">
        <f>SUM(F135:F136)</f>
        <v>2261713</v>
      </c>
      <c r="G137" s="1224">
        <f t="shared" si="1"/>
        <v>1.0066387840111946</v>
      </c>
    </row>
    <row r="138" spans="1:7" ht="12" customHeight="1">
      <c r="A138" s="140"/>
      <c r="B138" s="201"/>
      <c r="C138" s="678"/>
      <c r="D138" s="678"/>
      <c r="E138" s="678"/>
      <c r="F138" s="678"/>
      <c r="G138" s="1222"/>
    </row>
    <row r="139" spans="1:7" ht="12" customHeight="1" thickBot="1">
      <c r="A139" s="125">
        <v>1294</v>
      </c>
      <c r="B139" s="123" t="s">
        <v>458</v>
      </c>
      <c r="C139" s="783"/>
      <c r="D139" s="783">
        <v>30755</v>
      </c>
      <c r="E139" s="783">
        <v>30755</v>
      </c>
      <c r="F139" s="783">
        <v>30755</v>
      </c>
      <c r="G139" s="1223">
        <f>SUM(F139/E139)</f>
        <v>1</v>
      </c>
    </row>
    <row r="140" spans="1:7" ht="17.25" customHeight="1" thickBot="1">
      <c r="A140" s="133"/>
      <c r="B140" s="243" t="s">
        <v>252</v>
      </c>
      <c r="C140" s="677"/>
      <c r="D140" s="677">
        <f>SUM(D139)</f>
        <v>30755</v>
      </c>
      <c r="E140" s="677">
        <f>SUM(E139)</f>
        <v>30755</v>
      </c>
      <c r="F140" s="677">
        <f>SUM(F139)</f>
        <v>30755</v>
      </c>
      <c r="G140" s="1224">
        <f>SUM(F140/E140)</f>
        <v>1</v>
      </c>
    </row>
    <row r="141" spans="1:7" ht="12" customHeight="1" thickBot="1">
      <c r="A141" s="133"/>
      <c r="B141" s="124"/>
      <c r="C141" s="680"/>
      <c r="D141" s="680"/>
      <c r="E141" s="680"/>
      <c r="F141" s="680"/>
      <c r="G141" s="1224"/>
    </row>
    <row r="142" spans="1:7" ht="18" customHeight="1" thickBot="1">
      <c r="A142" s="133"/>
      <c r="B142" s="238" t="s">
        <v>356</v>
      </c>
      <c r="C142" s="671">
        <f>SUM(C140+C137+C122+C129+C133)</f>
        <v>1986433</v>
      </c>
      <c r="D142" s="671">
        <f>SUM(D140+D137+D122+D129+D133)</f>
        <v>2320170</v>
      </c>
      <c r="E142" s="671">
        <f>SUM(E140+E137+E122+E129+E133)</f>
        <v>2341129</v>
      </c>
      <c r="F142" s="671">
        <f>SUM(F140+F137+F122+F129+F133)</f>
        <v>2358350</v>
      </c>
      <c r="G142" s="1226">
        <f>SUM(F142/E142)</f>
        <v>1.0073558526676658</v>
      </c>
    </row>
    <row r="143" spans="1:7" s="108" customFormat="1" ht="12">
      <c r="A143" s="138"/>
      <c r="B143" s="139"/>
      <c r="C143" s="681"/>
      <c r="D143" s="681"/>
      <c r="E143" s="681"/>
      <c r="F143" s="681"/>
      <c r="G143" s="1222"/>
    </row>
    <row r="144" spans="1:8" s="108" customFormat="1" ht="15">
      <c r="A144" s="126"/>
      <c r="B144" s="218" t="s">
        <v>321</v>
      </c>
      <c r="C144" s="682"/>
      <c r="D144" s="682"/>
      <c r="E144" s="682"/>
      <c r="F144" s="682"/>
      <c r="G144" s="290"/>
      <c r="H144" s="303"/>
    </row>
    <row r="145" spans="1:7" s="108" customFormat="1" ht="15">
      <c r="A145" s="126"/>
      <c r="B145" s="218"/>
      <c r="C145" s="682"/>
      <c r="D145" s="682"/>
      <c r="E145" s="682"/>
      <c r="F145" s="682"/>
      <c r="G145" s="290"/>
    </row>
    <row r="146" spans="1:7" s="108" customFormat="1" ht="12">
      <c r="A146" s="125">
        <v>1301</v>
      </c>
      <c r="B146" s="123" t="s">
        <v>219</v>
      </c>
      <c r="C146" s="683"/>
      <c r="D146" s="683"/>
      <c r="E146" s="683"/>
      <c r="F146" s="683"/>
      <c r="G146" s="290"/>
    </row>
    <row r="147" spans="1:7" s="108" customFormat="1" ht="12.75" thickBot="1">
      <c r="A147" s="130">
        <v>1302</v>
      </c>
      <c r="B147" s="131" t="s">
        <v>447</v>
      </c>
      <c r="C147" s="684"/>
      <c r="D147" s="684"/>
      <c r="E147" s="684"/>
      <c r="F147" s="684"/>
      <c r="G147" s="1225"/>
    </row>
    <row r="148" spans="1:7" s="108" customFormat="1" ht="12.75" thickBot="1">
      <c r="A148" s="133"/>
      <c r="B148" s="132" t="s">
        <v>455</v>
      </c>
      <c r="C148" s="677"/>
      <c r="D148" s="677"/>
      <c r="E148" s="677"/>
      <c r="F148" s="677"/>
      <c r="G148" s="1224"/>
    </row>
    <row r="149" spans="1:7" s="108" customFormat="1" ht="12">
      <c r="A149" s="120"/>
      <c r="B149" s="119"/>
      <c r="C149" s="681"/>
      <c r="D149" s="681"/>
      <c r="E149" s="681"/>
      <c r="F149" s="681"/>
      <c r="G149" s="1222"/>
    </row>
    <row r="150" spans="1:7" s="108" customFormat="1" ht="12.75">
      <c r="A150" s="118"/>
      <c r="B150" s="614" t="s">
        <v>192</v>
      </c>
      <c r="C150" s="657"/>
      <c r="D150" s="657"/>
      <c r="E150" s="657"/>
      <c r="F150" s="657"/>
      <c r="G150" s="290"/>
    </row>
    <row r="151" spans="1:7" s="108" customFormat="1" ht="12.75" thickBot="1">
      <c r="A151" s="130">
        <v>1305</v>
      </c>
      <c r="B151" s="613" t="s">
        <v>9</v>
      </c>
      <c r="C151" s="1102">
        <v>20000</v>
      </c>
      <c r="D151" s="1102">
        <v>20000</v>
      </c>
      <c r="E151" s="1102">
        <v>20000</v>
      </c>
      <c r="F151" s="1102">
        <v>20000</v>
      </c>
      <c r="G151" s="1223">
        <f>SUM(F151/E151)</f>
        <v>1</v>
      </c>
    </row>
    <row r="152" spans="1:7" s="108" customFormat="1" ht="15.75" thickBot="1">
      <c r="A152" s="141"/>
      <c r="B152" s="615" t="s">
        <v>229</v>
      </c>
      <c r="C152" s="685">
        <f>SUM(C151)</f>
        <v>20000</v>
      </c>
      <c r="D152" s="685">
        <f>SUM(D151)</f>
        <v>20000</v>
      </c>
      <c r="E152" s="685">
        <f>SUM(E151)</f>
        <v>20000</v>
      </c>
      <c r="F152" s="685">
        <f>SUM(F151)</f>
        <v>20000</v>
      </c>
      <c r="G152" s="1224">
        <f>SUM(F152/E152)</f>
        <v>1</v>
      </c>
    </row>
    <row r="153" spans="1:7" s="108" customFormat="1" ht="12">
      <c r="A153" s="120"/>
      <c r="B153" s="119"/>
      <c r="C153" s="681"/>
      <c r="D153" s="681"/>
      <c r="E153" s="681"/>
      <c r="F153" s="681"/>
      <c r="G153" s="1222"/>
    </row>
    <row r="154" spans="1:7" s="108" customFormat="1" ht="12">
      <c r="A154" s="118">
        <v>1310</v>
      </c>
      <c r="B154" s="234" t="s">
        <v>230</v>
      </c>
      <c r="C154" s="657"/>
      <c r="D154" s="657"/>
      <c r="E154" s="657"/>
      <c r="F154" s="657"/>
      <c r="G154" s="290"/>
    </row>
    <row r="155" spans="1:7" s="108" customFormat="1" ht="12">
      <c r="A155" s="125">
        <v>1311</v>
      </c>
      <c r="B155" s="123" t="s">
        <v>99</v>
      </c>
      <c r="C155" s="686"/>
      <c r="D155" s="686"/>
      <c r="E155" s="686"/>
      <c r="F155" s="686"/>
      <c r="G155" s="290"/>
    </row>
    <row r="156" spans="1:7" s="108" customFormat="1" ht="12">
      <c r="A156" s="125">
        <v>1312</v>
      </c>
      <c r="B156" s="123" t="s">
        <v>100</v>
      </c>
      <c r="C156" s="686"/>
      <c r="D156" s="686"/>
      <c r="E156" s="686"/>
      <c r="F156" s="686"/>
      <c r="G156" s="290"/>
    </row>
    <row r="157" spans="1:7" s="108" customFormat="1" ht="12">
      <c r="A157" s="125">
        <v>1320</v>
      </c>
      <c r="B157" s="195" t="s">
        <v>231</v>
      </c>
      <c r="C157" s="683"/>
      <c r="D157" s="683"/>
      <c r="E157" s="683"/>
      <c r="F157" s="683"/>
      <c r="G157" s="290"/>
    </row>
    <row r="158" spans="1:7" s="108" customFormat="1" ht="12">
      <c r="A158" s="125">
        <v>1321</v>
      </c>
      <c r="B158" s="123" t="s">
        <v>234</v>
      </c>
      <c r="C158" s="683"/>
      <c r="D158" s="683"/>
      <c r="E158" s="683"/>
      <c r="F158" s="683"/>
      <c r="G158" s="290"/>
    </row>
    <row r="159" spans="1:7" s="108" customFormat="1" ht="12">
      <c r="A159" s="125">
        <v>1322</v>
      </c>
      <c r="B159" s="123" t="s">
        <v>235</v>
      </c>
      <c r="C159" s="683"/>
      <c r="D159" s="683"/>
      <c r="E159" s="683"/>
      <c r="F159" s="683"/>
      <c r="G159" s="290"/>
    </row>
    <row r="160" spans="1:7" s="108" customFormat="1" ht="12">
      <c r="A160" s="125">
        <v>1323</v>
      </c>
      <c r="B160" s="127" t="s">
        <v>236</v>
      </c>
      <c r="C160" s="683"/>
      <c r="D160" s="683"/>
      <c r="E160" s="683"/>
      <c r="F160" s="683"/>
      <c r="G160" s="290"/>
    </row>
    <row r="161" spans="1:7" s="108" customFormat="1" ht="12">
      <c r="A161" s="125">
        <v>1324</v>
      </c>
      <c r="B161" s="122" t="s">
        <v>475</v>
      </c>
      <c r="C161" s="683"/>
      <c r="D161" s="683"/>
      <c r="E161" s="683"/>
      <c r="F161" s="683"/>
      <c r="G161" s="290"/>
    </row>
    <row r="162" spans="1:7" s="108" customFormat="1" ht="12.75" thickBot="1">
      <c r="A162" s="130">
        <v>1325</v>
      </c>
      <c r="B162" s="131" t="s">
        <v>237</v>
      </c>
      <c r="C162" s="687"/>
      <c r="D162" s="687"/>
      <c r="E162" s="687"/>
      <c r="F162" s="687"/>
      <c r="G162" s="1225"/>
    </row>
    <row r="163" spans="1:7" s="108" customFormat="1" ht="15.75" thickBot="1">
      <c r="A163" s="142"/>
      <c r="B163" s="179" t="s">
        <v>359</v>
      </c>
      <c r="C163" s="677"/>
      <c r="D163" s="677"/>
      <c r="E163" s="677"/>
      <c r="F163" s="677"/>
      <c r="G163" s="1224"/>
    </row>
    <row r="164" spans="1:7" s="108" customFormat="1" ht="12">
      <c r="A164" s="140"/>
      <c r="B164" s="121"/>
      <c r="C164" s="667"/>
      <c r="D164" s="667"/>
      <c r="E164" s="667"/>
      <c r="F164" s="667"/>
      <c r="G164" s="1222"/>
    </row>
    <row r="165" spans="1:7" s="108" customFormat="1" ht="12.75" thickBot="1">
      <c r="A165" s="141">
        <v>1330</v>
      </c>
      <c r="B165" s="148" t="s">
        <v>238</v>
      </c>
      <c r="C165" s="672"/>
      <c r="D165" s="672"/>
      <c r="E165" s="672"/>
      <c r="F165" s="672"/>
      <c r="G165" s="1225"/>
    </row>
    <row r="166" spans="1:7" s="108" customFormat="1" ht="15.75" thickBot="1">
      <c r="A166" s="133"/>
      <c r="B166" s="233" t="s">
        <v>239</v>
      </c>
      <c r="C166" s="673"/>
      <c r="D166" s="673"/>
      <c r="E166" s="673"/>
      <c r="F166" s="673"/>
      <c r="G166" s="1224"/>
    </row>
    <row r="167" spans="1:7" s="108" customFormat="1" ht="15.75" thickBot="1">
      <c r="A167" s="133"/>
      <c r="B167" s="214"/>
      <c r="C167" s="688"/>
      <c r="D167" s="688"/>
      <c r="E167" s="688"/>
      <c r="F167" s="688"/>
      <c r="G167" s="1224"/>
    </row>
    <row r="168" spans="1:7" s="108" customFormat="1" ht="16.5" thickBot="1">
      <c r="A168" s="133"/>
      <c r="B168" s="236" t="s">
        <v>71</v>
      </c>
      <c r="C168" s="674">
        <f>SUM(C152+C163)</f>
        <v>20000</v>
      </c>
      <c r="D168" s="674">
        <f>SUM(D152+D163)</f>
        <v>20000</v>
      </c>
      <c r="E168" s="674">
        <f>SUM(E152+E163)</f>
        <v>20000</v>
      </c>
      <c r="F168" s="674">
        <f>SUM(F152+F163)</f>
        <v>20000</v>
      </c>
      <c r="G168" s="1224">
        <f>SUM(F168/E168)</f>
        <v>1</v>
      </c>
    </row>
    <row r="169" spans="1:7" s="108" customFormat="1" ht="15">
      <c r="A169" s="120"/>
      <c r="B169" s="214"/>
      <c r="C169" s="667"/>
      <c r="D169" s="667"/>
      <c r="E169" s="667"/>
      <c r="F169" s="667"/>
      <c r="G169" s="1222"/>
    </row>
    <row r="170" spans="1:7" s="108" customFormat="1" ht="12">
      <c r="A170" s="125">
        <v>1335</v>
      </c>
      <c r="B170" s="123" t="s">
        <v>240</v>
      </c>
      <c r="C170" s="668"/>
      <c r="D170" s="668"/>
      <c r="E170" s="668"/>
      <c r="F170" s="668"/>
      <c r="G170" s="290"/>
    </row>
    <row r="171" spans="1:7" s="108" customFormat="1" ht="12.75" thickBot="1">
      <c r="A171" s="125">
        <v>1336</v>
      </c>
      <c r="B171" s="123" t="s">
        <v>483</v>
      </c>
      <c r="C171" s="675"/>
      <c r="D171" s="675"/>
      <c r="E171" s="675"/>
      <c r="F171" s="675"/>
      <c r="G171" s="1225"/>
    </row>
    <row r="172" spans="1:7" s="108" customFormat="1" ht="15.75" thickBot="1">
      <c r="A172" s="133"/>
      <c r="B172" s="179" t="s">
        <v>454</v>
      </c>
      <c r="C172" s="673"/>
      <c r="D172" s="673"/>
      <c r="E172" s="673"/>
      <c r="F172" s="673"/>
      <c r="G172" s="1224"/>
    </row>
    <row r="173" spans="1:7" s="108" customFormat="1" ht="12.75" thickBot="1">
      <c r="A173" s="143">
        <v>1340</v>
      </c>
      <c r="B173" s="251" t="s">
        <v>253</v>
      </c>
      <c r="C173" s="673"/>
      <c r="D173" s="673"/>
      <c r="E173" s="673"/>
      <c r="F173" s="673"/>
      <c r="G173" s="1224"/>
    </row>
    <row r="174" spans="1:7" s="108" customFormat="1" ht="15.75" thickBot="1">
      <c r="A174" s="142"/>
      <c r="B174" s="233" t="s">
        <v>245</v>
      </c>
      <c r="C174" s="688"/>
      <c r="D174" s="688"/>
      <c r="E174" s="688"/>
      <c r="F174" s="688"/>
      <c r="G174" s="1224"/>
    </row>
    <row r="175" spans="1:7" s="108" customFormat="1" ht="12">
      <c r="A175" s="825"/>
      <c r="B175" s="129"/>
      <c r="C175" s="669"/>
      <c r="D175" s="669"/>
      <c r="E175" s="669"/>
      <c r="F175" s="669"/>
      <c r="G175" s="1222"/>
    </row>
    <row r="176" spans="1:7" s="108" customFormat="1" ht="12.75" thickBot="1">
      <c r="A176" s="130">
        <v>1345</v>
      </c>
      <c r="B176" s="131" t="s">
        <v>250</v>
      </c>
      <c r="C176" s="672"/>
      <c r="D176" s="672"/>
      <c r="E176" s="672"/>
      <c r="F176" s="672"/>
      <c r="G176" s="1225"/>
    </row>
    <row r="177" spans="1:7" s="108" customFormat="1" ht="15.75" thickBot="1">
      <c r="A177" s="142"/>
      <c r="B177" s="233" t="s">
        <v>251</v>
      </c>
      <c r="C177" s="688"/>
      <c r="D177" s="688"/>
      <c r="E177" s="688"/>
      <c r="F177" s="688"/>
      <c r="G177" s="1224"/>
    </row>
    <row r="178" spans="1:7" s="108" customFormat="1" ht="15">
      <c r="A178" s="140"/>
      <c r="B178" s="235"/>
      <c r="C178" s="678"/>
      <c r="D178" s="678"/>
      <c r="E178" s="678"/>
      <c r="F178" s="678"/>
      <c r="G178" s="1222"/>
    </row>
    <row r="179" spans="1:7" s="108" customFormat="1" ht="12">
      <c r="A179" s="125">
        <v>1350</v>
      </c>
      <c r="B179" s="123" t="s">
        <v>457</v>
      </c>
      <c r="C179" s="652"/>
      <c r="D179" s="652">
        <v>61279</v>
      </c>
      <c r="E179" s="652">
        <v>61279</v>
      </c>
      <c r="F179" s="652">
        <v>61279</v>
      </c>
      <c r="G179" s="1221">
        <f>SUM(F179/E179)</f>
        <v>1</v>
      </c>
    </row>
    <row r="180" spans="1:7" s="108" customFormat="1" ht="12">
      <c r="A180" s="125">
        <v>1351</v>
      </c>
      <c r="B180" s="123" t="s">
        <v>494</v>
      </c>
      <c r="C180" s="652">
        <v>684798</v>
      </c>
      <c r="D180" s="652">
        <v>722328</v>
      </c>
      <c r="E180" s="652">
        <v>722337</v>
      </c>
      <c r="F180" s="652">
        <v>722337</v>
      </c>
      <c r="G180" s="1221">
        <f>SUM(F180/E180)</f>
        <v>1</v>
      </c>
    </row>
    <row r="181" spans="1:7" s="108" customFormat="1" ht="12.75" thickBot="1">
      <c r="A181" s="141">
        <v>1352</v>
      </c>
      <c r="B181" s="129" t="s">
        <v>472</v>
      </c>
      <c r="C181" s="679"/>
      <c r="D181" s="679"/>
      <c r="E181" s="679"/>
      <c r="F181" s="679"/>
      <c r="G181" s="1225"/>
    </row>
    <row r="182" spans="1:7" s="108" customFormat="1" ht="15.75" thickBot="1">
      <c r="A182" s="133"/>
      <c r="B182" s="179" t="s">
        <v>48</v>
      </c>
      <c r="C182" s="677">
        <f>SUM(C179:C181)</f>
        <v>684798</v>
      </c>
      <c r="D182" s="677">
        <f>SUM(D179:D181)</f>
        <v>783607</v>
      </c>
      <c r="E182" s="677">
        <f>SUM(E179:E181)</f>
        <v>783616</v>
      </c>
      <c r="F182" s="677">
        <f>SUM(F179:F181)</f>
        <v>783616</v>
      </c>
      <c r="G182" s="1224">
        <f>SUM(F182/E182)</f>
        <v>1</v>
      </c>
    </row>
    <row r="183" spans="1:7" s="108" customFormat="1" ht="12">
      <c r="A183" s="140"/>
      <c r="B183" s="201"/>
      <c r="C183" s="678"/>
      <c r="D183" s="678"/>
      <c r="E183" s="678"/>
      <c r="F183" s="678"/>
      <c r="G183" s="1222"/>
    </row>
    <row r="184" spans="1:7" s="108" customFormat="1" ht="12.75" thickBot="1">
      <c r="A184" s="125">
        <v>1355</v>
      </c>
      <c r="B184" s="123" t="s">
        <v>458</v>
      </c>
      <c r="C184" s="783"/>
      <c r="D184" s="783">
        <v>8246</v>
      </c>
      <c r="E184" s="783">
        <v>8246</v>
      </c>
      <c r="F184" s="783">
        <v>8246</v>
      </c>
      <c r="G184" s="1223">
        <f>SUM(F184/E184)</f>
        <v>1</v>
      </c>
    </row>
    <row r="185" spans="1:7" s="108" customFormat="1" ht="15.75" thickBot="1">
      <c r="A185" s="133"/>
      <c r="B185" s="243" t="s">
        <v>252</v>
      </c>
      <c r="C185" s="677"/>
      <c r="D185" s="677">
        <f>SUM(D184)</f>
        <v>8246</v>
      </c>
      <c r="E185" s="677">
        <f>SUM(E184)</f>
        <v>8246</v>
      </c>
      <c r="F185" s="677">
        <f>SUM(F184)</f>
        <v>8246</v>
      </c>
      <c r="G185" s="1224">
        <f>SUM(F185/E185)</f>
        <v>1</v>
      </c>
    </row>
    <row r="186" spans="1:7" s="108" customFormat="1" ht="12.75" thickBot="1">
      <c r="A186" s="133"/>
      <c r="B186" s="124"/>
      <c r="C186" s="680"/>
      <c r="D186" s="680"/>
      <c r="E186" s="680"/>
      <c r="F186" s="680"/>
      <c r="G186" s="1224"/>
    </row>
    <row r="187" spans="1:7" s="108" customFormat="1" ht="16.5" thickBot="1">
      <c r="A187" s="133"/>
      <c r="B187" s="238" t="s">
        <v>73</v>
      </c>
      <c r="C187" s="774">
        <f>SUM(C185+C182+C168)</f>
        <v>704798</v>
      </c>
      <c r="D187" s="774">
        <f>SUM(D185+D182+D168)</f>
        <v>811853</v>
      </c>
      <c r="E187" s="774">
        <f>SUM(E185+E182+E168)</f>
        <v>811862</v>
      </c>
      <c r="F187" s="774">
        <f>SUM(F185+F182+F168)</f>
        <v>811862</v>
      </c>
      <c r="G187" s="1224">
        <f>SUM(F187/E187)</f>
        <v>1</v>
      </c>
    </row>
    <row r="188" spans="1:7" s="108" customFormat="1" ht="12" customHeight="1">
      <c r="A188" s="140"/>
      <c r="B188" s="244"/>
      <c r="C188" s="682"/>
      <c r="D188" s="682"/>
      <c r="E188" s="682"/>
      <c r="F188" s="682"/>
      <c r="G188" s="1222"/>
    </row>
    <row r="189" spans="1:7" s="108" customFormat="1" ht="15" customHeight="1">
      <c r="A189" s="118"/>
      <c r="B189" s="241" t="s">
        <v>52</v>
      </c>
      <c r="C189" s="651"/>
      <c r="D189" s="651"/>
      <c r="E189" s="651"/>
      <c r="F189" s="651"/>
      <c r="G189" s="290"/>
    </row>
    <row r="190" spans="1:7" s="108" customFormat="1" ht="12.75" customHeight="1">
      <c r="A190" s="118"/>
      <c r="B190" s="245"/>
      <c r="C190" s="651"/>
      <c r="D190" s="651"/>
      <c r="E190" s="651"/>
      <c r="F190" s="651"/>
      <c r="G190" s="290"/>
    </row>
    <row r="191" spans="1:7" s="108" customFormat="1" ht="12">
      <c r="A191" s="125">
        <v>1400</v>
      </c>
      <c r="B191" s="123" t="s">
        <v>219</v>
      </c>
      <c r="C191" s="668"/>
      <c r="D191" s="668"/>
      <c r="E191" s="668"/>
      <c r="F191" s="668"/>
      <c r="G191" s="290"/>
    </row>
    <row r="192" spans="1:7" s="108" customFormat="1" ht="12.75" thickBot="1">
      <c r="A192" s="130">
        <v>1401</v>
      </c>
      <c r="B192" s="131" t="s">
        <v>447</v>
      </c>
      <c r="C192" s="661">
        <f>SUM('2.mell'!C578)</f>
        <v>0</v>
      </c>
      <c r="D192" s="661">
        <f>SUM('2.mell'!D578)</f>
        <v>0</v>
      </c>
      <c r="E192" s="661">
        <f>SUM('2.mell'!E578)</f>
        <v>11700</v>
      </c>
      <c r="F192" s="661">
        <f>SUM('2.mell'!F578)</f>
        <v>29441</v>
      </c>
      <c r="G192" s="1223">
        <f>SUM(F192/E192)</f>
        <v>2.516324786324786</v>
      </c>
    </row>
    <row r="193" spans="1:7" s="108" customFormat="1" ht="12.75" thickBot="1">
      <c r="A193" s="133"/>
      <c r="B193" s="132" t="s">
        <v>455</v>
      </c>
      <c r="C193" s="655">
        <f>SUM(C192)</f>
        <v>0</v>
      </c>
      <c r="D193" s="655">
        <f>SUM(D192)</f>
        <v>0</v>
      </c>
      <c r="E193" s="655">
        <f>SUM(E192)</f>
        <v>11700</v>
      </c>
      <c r="F193" s="655">
        <f>SUM(F192)</f>
        <v>29441</v>
      </c>
      <c r="G193" s="1224">
        <f>SUM(F193/E193)</f>
        <v>2.516324786324786</v>
      </c>
    </row>
    <row r="194" spans="1:7" s="108" customFormat="1" ht="12">
      <c r="A194" s="138">
        <v>1409</v>
      </c>
      <c r="B194" s="129" t="s">
        <v>434</v>
      </c>
      <c r="C194" s="815">
        <f>SUM('2.mell'!C580)</f>
        <v>0</v>
      </c>
      <c r="D194" s="815">
        <f>SUM('2.mell'!D580)</f>
        <v>0</v>
      </c>
      <c r="E194" s="815">
        <f>SUM('2.mell'!E580)</f>
        <v>0</v>
      </c>
      <c r="F194" s="815">
        <f>SUM('2.mell'!F580)</f>
        <v>70</v>
      </c>
      <c r="G194" s="1222"/>
    </row>
    <row r="195" spans="1:7" s="108" customFormat="1" ht="12">
      <c r="A195" s="120">
        <v>1410</v>
      </c>
      <c r="B195" s="234" t="s">
        <v>230</v>
      </c>
      <c r="C195" s="682">
        <f>SUM(C196:C197)</f>
        <v>74917</v>
      </c>
      <c r="D195" s="682">
        <f>SUM(D196:D197)</f>
        <v>75142</v>
      </c>
      <c r="E195" s="682">
        <f>SUM(E196:E197)</f>
        <v>75142</v>
      </c>
      <c r="F195" s="682">
        <f>SUM(F196:F197)</f>
        <v>88926</v>
      </c>
      <c r="G195" s="290">
        <f aca="true" t="shared" si="2" ref="G195:G201">SUM(F195/E195)</f>
        <v>1.1834393548215378</v>
      </c>
    </row>
    <row r="196" spans="1:7" s="108" customFormat="1" ht="12">
      <c r="A196" s="125">
        <v>1411</v>
      </c>
      <c r="B196" s="123" t="s">
        <v>99</v>
      </c>
      <c r="C196" s="1100">
        <f>SUM('2.mell'!C582)</f>
        <v>23150</v>
      </c>
      <c r="D196" s="1100">
        <f>SUM('2.mell'!D582)</f>
        <v>23375</v>
      </c>
      <c r="E196" s="1100">
        <f>SUM('2.mell'!E582)</f>
        <v>23375</v>
      </c>
      <c r="F196" s="1100">
        <f>SUM('2.mell'!F582)</f>
        <v>42986</v>
      </c>
      <c r="G196" s="1221">
        <f t="shared" si="2"/>
        <v>1.8389732620320856</v>
      </c>
    </row>
    <row r="197" spans="1:7" s="108" customFormat="1" ht="12">
      <c r="A197" s="125">
        <v>1412</v>
      </c>
      <c r="B197" s="123" t="s">
        <v>100</v>
      </c>
      <c r="C197" s="1100">
        <f>SUM('2.mell'!C583)</f>
        <v>51767</v>
      </c>
      <c r="D197" s="1100">
        <f>SUM('2.mell'!D583)</f>
        <v>51767</v>
      </c>
      <c r="E197" s="1100">
        <f>SUM('2.mell'!E583)</f>
        <v>51767</v>
      </c>
      <c r="F197" s="1100">
        <f>SUM('2.mell'!F583)</f>
        <v>45940</v>
      </c>
      <c r="G197" s="1221">
        <f t="shared" si="2"/>
        <v>0.8874379430911584</v>
      </c>
    </row>
    <row r="198" spans="1:7" s="108" customFormat="1" ht="12">
      <c r="A198" s="125">
        <v>1420</v>
      </c>
      <c r="B198" s="195" t="s">
        <v>231</v>
      </c>
      <c r="C198" s="1100">
        <f>SUM('2.mell'!C584)</f>
        <v>8845</v>
      </c>
      <c r="D198" s="1100">
        <f>SUM('2.mell'!D584)</f>
        <v>8845</v>
      </c>
      <c r="E198" s="1100">
        <f>SUM('2.mell'!E584)</f>
        <v>8845</v>
      </c>
      <c r="F198" s="1100">
        <f>SUM('2.mell'!F584)</f>
        <v>12302</v>
      </c>
      <c r="G198" s="1221">
        <f t="shared" si="2"/>
        <v>1.3908422837761447</v>
      </c>
    </row>
    <row r="199" spans="1:7" s="108" customFormat="1" ht="12">
      <c r="A199" s="125">
        <v>1421</v>
      </c>
      <c r="B199" s="123" t="s">
        <v>234</v>
      </c>
      <c r="C199" s="652">
        <f>SUM('2.mell'!C585)</f>
        <v>182189</v>
      </c>
      <c r="D199" s="652">
        <f>SUM('2.mell'!D585)</f>
        <v>182189</v>
      </c>
      <c r="E199" s="652">
        <f>SUM('2.mell'!E585)</f>
        <v>182189</v>
      </c>
      <c r="F199" s="652">
        <f>SUM('2.mell'!F585)</f>
        <v>177886</v>
      </c>
      <c r="G199" s="1221">
        <f t="shared" si="2"/>
        <v>0.9763816695848816</v>
      </c>
    </row>
    <row r="200" spans="1:7" s="108" customFormat="1" ht="12">
      <c r="A200" s="125">
        <v>1422</v>
      </c>
      <c r="B200" s="123" t="s">
        <v>235</v>
      </c>
      <c r="C200" s="1100">
        <f>SUM('2.mell'!C586)</f>
        <v>66202</v>
      </c>
      <c r="D200" s="1100">
        <f>SUM('2.mell'!D586)</f>
        <v>66202</v>
      </c>
      <c r="E200" s="1100">
        <f>SUM('2.mell'!E586)</f>
        <v>66202</v>
      </c>
      <c r="F200" s="1100">
        <f>SUM('2.mell'!F586)</f>
        <v>67021</v>
      </c>
      <c r="G200" s="1221">
        <f t="shared" si="2"/>
        <v>1.0123712274553638</v>
      </c>
    </row>
    <row r="201" spans="1:7" s="108" customFormat="1" ht="12">
      <c r="A201" s="125">
        <v>1423</v>
      </c>
      <c r="B201" s="127" t="s">
        <v>236</v>
      </c>
      <c r="C201" s="1100">
        <f>SUM('2.mell'!C587)</f>
        <v>4401</v>
      </c>
      <c r="D201" s="1100">
        <f>SUM('2.mell'!D587)</f>
        <v>4401</v>
      </c>
      <c r="E201" s="1100">
        <f>SUM('2.mell'!E587)</f>
        <v>4401</v>
      </c>
      <c r="F201" s="1100">
        <f>SUM('2.mell'!F587)</f>
        <v>8139</v>
      </c>
      <c r="G201" s="1221">
        <f t="shared" si="2"/>
        <v>1.8493524199045672</v>
      </c>
    </row>
    <row r="202" spans="1:7" s="108" customFormat="1" ht="12">
      <c r="A202" s="125">
        <v>1424</v>
      </c>
      <c r="B202" s="122" t="s">
        <v>475</v>
      </c>
      <c r="C202" s="652">
        <f>SUM('2.mell'!C588)</f>
        <v>0</v>
      </c>
      <c r="D202" s="652">
        <f>SUM('2.mell'!D588)</f>
        <v>0</v>
      </c>
      <c r="E202" s="652">
        <f>SUM('2.mell'!E588)</f>
        <v>0</v>
      </c>
      <c r="F202" s="652">
        <f>SUM('2.mell'!F588)</f>
        <v>1</v>
      </c>
      <c r="G202" s="290"/>
    </row>
    <row r="203" spans="1:7" s="108" customFormat="1" ht="12.75" thickBot="1">
      <c r="A203" s="130">
        <v>1425</v>
      </c>
      <c r="B203" s="131" t="s">
        <v>237</v>
      </c>
      <c r="C203" s="652">
        <f>SUM('2.mell'!C589)</f>
        <v>0</v>
      </c>
      <c r="D203" s="652">
        <f>SUM('2.mell'!D589)</f>
        <v>0</v>
      </c>
      <c r="E203" s="652">
        <f>SUM('2.mell'!E589)</f>
        <v>0</v>
      </c>
      <c r="F203" s="652">
        <f>SUM('2.mell'!F589)</f>
        <v>4930</v>
      </c>
      <c r="G203" s="1225"/>
    </row>
    <row r="204" spans="1:7" s="108" customFormat="1" ht="15.75" thickBot="1">
      <c r="A204" s="142"/>
      <c r="B204" s="179" t="s">
        <v>359</v>
      </c>
      <c r="C204" s="677">
        <f>SUM(C195+C198+C200+C199+C203+C201+C194)</f>
        <v>336554</v>
      </c>
      <c r="D204" s="677">
        <f>SUM(D195+D198+D200+D199+D203+D201+D194)</f>
        <v>336779</v>
      </c>
      <c r="E204" s="677">
        <f>SUM(E195+E198+E200+E199+E203+E201+E194)</f>
        <v>336779</v>
      </c>
      <c r="F204" s="677">
        <f>SUM(F195+F198+F200+F199+F203+F201+F194+F202)</f>
        <v>359275</v>
      </c>
      <c r="G204" s="1224">
        <f aca="true" t="shared" si="3" ref="G204:G266">SUM(F204/E204)</f>
        <v>1.0667975140967816</v>
      </c>
    </row>
    <row r="205" spans="1:7" s="108" customFormat="1" ht="12">
      <c r="A205" s="140"/>
      <c r="B205" s="121"/>
      <c r="C205" s="667"/>
      <c r="D205" s="667"/>
      <c r="E205" s="667"/>
      <c r="F205" s="667"/>
      <c r="G205" s="1222"/>
    </row>
    <row r="206" spans="1:7" s="108" customFormat="1" ht="12.75" thickBot="1">
      <c r="A206" s="141">
        <v>1430</v>
      </c>
      <c r="B206" s="148" t="s">
        <v>238</v>
      </c>
      <c r="C206" s="672"/>
      <c r="D206" s="672"/>
      <c r="E206" s="672"/>
      <c r="F206" s="672"/>
      <c r="G206" s="1225"/>
    </row>
    <row r="207" spans="1:7" s="108" customFormat="1" ht="15.75" thickBot="1">
      <c r="A207" s="133"/>
      <c r="B207" s="233" t="s">
        <v>239</v>
      </c>
      <c r="C207" s="673"/>
      <c r="D207" s="673"/>
      <c r="E207" s="673"/>
      <c r="F207" s="673"/>
      <c r="G207" s="1224"/>
    </row>
    <row r="208" spans="1:7" s="108" customFormat="1" ht="12" customHeight="1" thickBot="1">
      <c r="A208" s="133"/>
      <c r="B208" s="214"/>
      <c r="C208" s="673"/>
      <c r="D208" s="673"/>
      <c r="E208" s="673"/>
      <c r="F208" s="673"/>
      <c r="G208" s="1224"/>
    </row>
    <row r="209" spans="1:7" s="108" customFormat="1" ht="16.5" thickBot="1">
      <c r="A209" s="133"/>
      <c r="B209" s="236" t="s">
        <v>71</v>
      </c>
      <c r="C209" s="674">
        <f>SUM(C204+C207+C193)</f>
        <v>336554</v>
      </c>
      <c r="D209" s="674">
        <f>SUM(D204+D207+D193)</f>
        <v>336779</v>
      </c>
      <c r="E209" s="674">
        <f>SUM(E204+E207+E193)</f>
        <v>348479</v>
      </c>
      <c r="F209" s="674">
        <f>SUM(F204+F207+F193)</f>
        <v>388716</v>
      </c>
      <c r="G209" s="1224">
        <f t="shared" si="3"/>
        <v>1.1154646334499352</v>
      </c>
    </row>
    <row r="210" spans="1:7" s="108" customFormat="1" ht="10.5" customHeight="1">
      <c r="A210" s="120"/>
      <c r="B210" s="777"/>
      <c r="C210" s="667"/>
      <c r="D210" s="667"/>
      <c r="E210" s="667"/>
      <c r="F210" s="667"/>
      <c r="G210" s="1222"/>
    </row>
    <row r="211" spans="1:7" s="108" customFormat="1" ht="12">
      <c r="A211" s="125">
        <v>1435</v>
      </c>
      <c r="B211" s="123" t="s">
        <v>240</v>
      </c>
      <c r="C211" s="668"/>
      <c r="D211" s="668"/>
      <c r="E211" s="668"/>
      <c r="F211" s="668"/>
      <c r="G211" s="290"/>
    </row>
    <row r="212" spans="1:7" s="108" customFormat="1" ht="12.75" thickBot="1">
      <c r="A212" s="125">
        <v>1436</v>
      </c>
      <c r="B212" s="123" t="s">
        <v>459</v>
      </c>
      <c r="C212" s="783">
        <f>SUM('2.mell'!C593)</f>
        <v>0</v>
      </c>
      <c r="D212" s="783">
        <f>SUM('2.mell'!D593)</f>
        <v>0</v>
      </c>
      <c r="E212" s="783">
        <f>SUM('2.mell'!E593)</f>
        <v>2090</v>
      </c>
      <c r="F212" s="783">
        <f>SUM('2.mell'!F593)</f>
        <v>2390</v>
      </c>
      <c r="G212" s="1223">
        <f t="shared" si="3"/>
        <v>1.1435406698564594</v>
      </c>
    </row>
    <row r="213" spans="1:7" s="108" customFormat="1" ht="15.75" thickBot="1">
      <c r="A213" s="133"/>
      <c r="B213" s="179" t="s">
        <v>454</v>
      </c>
      <c r="C213" s="677">
        <f>SUM(C212)</f>
        <v>0</v>
      </c>
      <c r="D213" s="677">
        <f>SUM(D212)</f>
        <v>0</v>
      </c>
      <c r="E213" s="677">
        <f>SUM(E212)</f>
        <v>2090</v>
      </c>
      <c r="F213" s="677">
        <f>SUM(F212)</f>
        <v>2390</v>
      </c>
      <c r="G213" s="1224">
        <f t="shared" si="3"/>
        <v>1.1435406698564594</v>
      </c>
    </row>
    <row r="214" spans="1:7" s="108" customFormat="1" ht="9.75" customHeight="1">
      <c r="A214" s="140"/>
      <c r="B214" s="235"/>
      <c r="C214" s="667"/>
      <c r="D214" s="667"/>
      <c r="E214" s="667"/>
      <c r="F214" s="667"/>
      <c r="G214" s="1222"/>
    </row>
    <row r="215" spans="1:7" s="108" customFormat="1" ht="12.75" thickBot="1">
      <c r="A215" s="130">
        <v>1440</v>
      </c>
      <c r="B215" s="131" t="s">
        <v>253</v>
      </c>
      <c r="C215" s="654">
        <f>SUM('2.mell'!C594)</f>
        <v>0</v>
      </c>
      <c r="D215" s="654">
        <f>SUM('2.mell'!D594)</f>
        <v>0</v>
      </c>
      <c r="E215" s="654">
        <f>SUM('2.mell'!E594)</f>
        <v>0</v>
      </c>
      <c r="F215" s="654">
        <f>SUM('2.mell'!F594)</f>
        <v>0</v>
      </c>
      <c r="G215" s="1225"/>
    </row>
    <row r="216" spans="1:7" s="108" customFormat="1" ht="15.75" thickBot="1">
      <c r="A216" s="142"/>
      <c r="B216" s="233" t="s">
        <v>245</v>
      </c>
      <c r="C216" s="677">
        <f>SUM(C215)</f>
        <v>0</v>
      </c>
      <c r="D216" s="677">
        <f>SUM(D215)</f>
        <v>0</v>
      </c>
      <c r="E216" s="677">
        <f>SUM(E215)</f>
        <v>0</v>
      </c>
      <c r="F216" s="677">
        <f>SUM(F215)</f>
        <v>0</v>
      </c>
      <c r="G216" s="1224"/>
    </row>
    <row r="217" spans="1:7" s="108" customFormat="1" ht="15">
      <c r="A217" s="140"/>
      <c r="B217" s="235"/>
      <c r="C217" s="667"/>
      <c r="D217" s="667"/>
      <c r="E217" s="667"/>
      <c r="F217" s="667"/>
      <c r="G217" s="1222"/>
    </row>
    <row r="218" spans="1:7" s="108" customFormat="1" ht="12.75" thickBot="1">
      <c r="A218" s="216">
        <v>1445</v>
      </c>
      <c r="B218" s="135" t="s">
        <v>250</v>
      </c>
      <c r="C218" s="783">
        <f>SUM('2.mell'!C591)</f>
        <v>0</v>
      </c>
      <c r="D218" s="783">
        <f>SUM('2.mell'!D591)</f>
        <v>0</v>
      </c>
      <c r="E218" s="783">
        <f>SUM('2.mell'!E591)</f>
        <v>0</v>
      </c>
      <c r="F218" s="783">
        <f>SUM('2.mell'!F591)</f>
        <v>1200</v>
      </c>
      <c r="G218" s="1225"/>
    </row>
    <row r="219" spans="1:7" s="108" customFormat="1" ht="15.75" thickBot="1">
      <c r="A219" s="133"/>
      <c r="B219" s="179" t="s">
        <v>251</v>
      </c>
      <c r="C219" s="677">
        <f>SUM(C218)</f>
        <v>0</v>
      </c>
      <c r="D219" s="677">
        <f>SUM(D218)</f>
        <v>0</v>
      </c>
      <c r="E219" s="677">
        <f>SUM(E218)</f>
        <v>0</v>
      </c>
      <c r="F219" s="677">
        <f>SUM(F218)</f>
        <v>1200</v>
      </c>
      <c r="G219" s="1224"/>
    </row>
    <row r="220" spans="1:7" s="108" customFormat="1" ht="15">
      <c r="A220" s="140"/>
      <c r="B220" s="235"/>
      <c r="C220" s="678"/>
      <c r="D220" s="678"/>
      <c r="E220" s="678"/>
      <c r="F220" s="678"/>
      <c r="G220" s="1222"/>
    </row>
    <row r="221" spans="1:7" s="108" customFormat="1" ht="12">
      <c r="A221" s="125">
        <v>1450</v>
      </c>
      <c r="B221" s="123" t="s">
        <v>457</v>
      </c>
      <c r="C221" s="652">
        <f>SUM('2.mell'!C596)</f>
        <v>0</v>
      </c>
      <c r="D221" s="652">
        <v>33735</v>
      </c>
      <c r="E221" s="652">
        <v>33735</v>
      </c>
      <c r="F221" s="652">
        <v>33735</v>
      </c>
      <c r="G221" s="1221">
        <f t="shared" si="3"/>
        <v>1</v>
      </c>
    </row>
    <row r="222" spans="1:7" s="108" customFormat="1" ht="12.75" thickBot="1">
      <c r="A222" s="141">
        <v>1451</v>
      </c>
      <c r="B222" s="129" t="s">
        <v>494</v>
      </c>
      <c r="C222" s="679">
        <f>SUM('2.mell'!C597+'2.mell'!C598)</f>
        <v>4452852</v>
      </c>
      <c r="D222" s="679">
        <f>SUM('2.mell'!D597+'2.mell'!D598)</f>
        <v>4750293</v>
      </c>
      <c r="E222" s="679">
        <f>SUM('2.mell'!E597+'2.mell'!E598)</f>
        <v>4797762</v>
      </c>
      <c r="F222" s="679">
        <f>SUM('2.mell'!F597+'2.mell'!F598)</f>
        <v>4812988</v>
      </c>
      <c r="G222" s="1223">
        <f t="shared" si="3"/>
        <v>1.0031735630070855</v>
      </c>
    </row>
    <row r="223" spans="1:7" s="108" customFormat="1" ht="15.75" thickBot="1">
      <c r="A223" s="133"/>
      <c r="B223" s="179" t="s">
        <v>48</v>
      </c>
      <c r="C223" s="677">
        <f>SUM(C221:C222)</f>
        <v>4452852</v>
      </c>
      <c r="D223" s="677">
        <f>SUM(D221:D222)</f>
        <v>4784028</v>
      </c>
      <c r="E223" s="677">
        <f>SUM(E221:E222)</f>
        <v>4831497</v>
      </c>
      <c r="F223" s="677">
        <f>SUM(F221:F222)</f>
        <v>4846723</v>
      </c>
      <c r="G223" s="1228">
        <f t="shared" si="3"/>
        <v>1.0031514042128145</v>
      </c>
    </row>
    <row r="224" spans="1:7" s="146" customFormat="1" ht="13.5" customHeight="1">
      <c r="A224" s="140"/>
      <c r="B224" s="201"/>
      <c r="C224" s="678"/>
      <c r="D224" s="678"/>
      <c r="E224" s="678"/>
      <c r="F224" s="678"/>
      <c r="G224" s="1222"/>
    </row>
    <row r="225" spans="1:7" s="146" customFormat="1" ht="13.5" thickBot="1">
      <c r="A225" s="125">
        <v>1455</v>
      </c>
      <c r="B225" s="123" t="s">
        <v>458</v>
      </c>
      <c r="C225" s="652">
        <f>SUM('2.mell'!C601)</f>
        <v>0</v>
      </c>
      <c r="D225" s="652">
        <f>SUM('2.mell'!D601)</f>
        <v>0</v>
      </c>
      <c r="E225" s="652">
        <f>SUM('2.mell'!E601)</f>
        <v>0</v>
      </c>
      <c r="F225" s="652">
        <f>SUM('2.mell'!F601)</f>
        <v>0</v>
      </c>
      <c r="G225" s="1225"/>
    </row>
    <row r="226" spans="1:7" s="108" customFormat="1" ht="15.75" thickBot="1">
      <c r="A226" s="133"/>
      <c r="B226" s="243" t="s">
        <v>252</v>
      </c>
      <c r="C226" s="677">
        <f>SUM(C225)</f>
        <v>0</v>
      </c>
      <c r="D226" s="677">
        <f>SUM(D225)</f>
        <v>0</v>
      </c>
      <c r="E226" s="677">
        <f>SUM(E225)</f>
        <v>0</v>
      </c>
      <c r="F226" s="677">
        <f>SUM(F225)</f>
        <v>0</v>
      </c>
      <c r="G226" s="1224"/>
    </row>
    <row r="227" spans="1:7" s="108" customFormat="1" ht="12.75" thickBot="1">
      <c r="A227" s="133"/>
      <c r="B227" s="124"/>
      <c r="C227" s="680"/>
      <c r="D227" s="680"/>
      <c r="E227" s="680"/>
      <c r="F227" s="680"/>
      <c r="G227" s="1224"/>
    </row>
    <row r="228" spans="1:7" s="108" customFormat="1" ht="16.5" thickBot="1">
      <c r="A228" s="133"/>
      <c r="B228" s="238" t="s">
        <v>53</v>
      </c>
      <c r="C228" s="774">
        <f>SUM(C226+C223+C209+C219+C213+C216)</f>
        <v>4789406</v>
      </c>
      <c r="D228" s="774">
        <f>SUM(D226+D223+D209+D219+D213+D216)</f>
        <v>5120807</v>
      </c>
      <c r="E228" s="774">
        <f>SUM(E226+E223+E209+E219+E213+E216)</f>
        <v>5182066</v>
      </c>
      <c r="F228" s="774">
        <f>SUM(F226+F223+F209+F219+F213+F216)</f>
        <v>5239029</v>
      </c>
      <c r="G228" s="1227">
        <f t="shared" si="3"/>
        <v>1.010992333945573</v>
      </c>
    </row>
    <row r="229" spans="1:7" s="146" customFormat="1" ht="12.75">
      <c r="A229" s="145"/>
      <c r="B229" s="168"/>
      <c r="C229" s="689"/>
      <c r="D229" s="689"/>
      <c r="E229" s="689"/>
      <c r="F229" s="689"/>
      <c r="G229" s="1222"/>
    </row>
    <row r="230" spans="1:7" s="146" customFormat="1" ht="17.25" customHeight="1">
      <c r="A230" s="147"/>
      <c r="B230" s="241" t="s">
        <v>357</v>
      </c>
      <c r="C230" s="690"/>
      <c r="D230" s="690"/>
      <c r="E230" s="690"/>
      <c r="F230" s="690"/>
      <c r="G230" s="290"/>
    </row>
    <row r="231" spans="1:7" s="146" customFormat="1" ht="12.75">
      <c r="A231" s="147"/>
      <c r="B231" s="112"/>
      <c r="C231" s="690"/>
      <c r="D231" s="690"/>
      <c r="E231" s="690"/>
      <c r="F231" s="690"/>
      <c r="G231" s="290"/>
    </row>
    <row r="232" spans="1:7" s="146" customFormat="1" ht="12.75">
      <c r="A232" s="125">
        <v>1500</v>
      </c>
      <c r="B232" s="123" t="s">
        <v>215</v>
      </c>
      <c r="C232" s="653">
        <f>SUM(C10)</f>
        <v>1813630</v>
      </c>
      <c r="D232" s="653">
        <f>SUM(D10)</f>
        <v>1896128</v>
      </c>
      <c r="E232" s="653">
        <f>SUM(E10)</f>
        <v>1935947</v>
      </c>
      <c r="F232" s="653">
        <f>SUM(F10)</f>
        <v>2028521</v>
      </c>
      <c r="G232" s="1221">
        <f t="shared" si="3"/>
        <v>1.0478184578400132</v>
      </c>
    </row>
    <row r="233" spans="1:7" s="146" customFormat="1" ht="12.75">
      <c r="A233" s="125">
        <v>1501</v>
      </c>
      <c r="B233" s="123" t="s">
        <v>219</v>
      </c>
      <c r="C233" s="653">
        <f>SUM(C17)</f>
        <v>0</v>
      </c>
      <c r="D233" s="653">
        <f>SUM(D17)</f>
        <v>0</v>
      </c>
      <c r="E233" s="653">
        <f>SUM(E17)</f>
        <v>1029</v>
      </c>
      <c r="F233" s="653">
        <f>SUM(F17)</f>
        <v>1029</v>
      </c>
      <c r="G233" s="1221">
        <f t="shared" si="3"/>
        <v>1</v>
      </c>
    </row>
    <row r="234" spans="1:7" s="146" customFormat="1" ht="13.5" thickBot="1">
      <c r="A234" s="130">
        <v>1502</v>
      </c>
      <c r="B234" s="131" t="s">
        <v>447</v>
      </c>
      <c r="C234" s="653">
        <f>SUM(C192+C18+C106+C147)</f>
        <v>11735</v>
      </c>
      <c r="D234" s="653">
        <f>SUM(D192+D18+D106+D147)</f>
        <v>17504</v>
      </c>
      <c r="E234" s="653">
        <f>SUM(E192+E18+E106+E147)</f>
        <v>50223</v>
      </c>
      <c r="F234" s="653">
        <f>SUM(F192+F18+F106+F147)</f>
        <v>73737</v>
      </c>
      <c r="G234" s="1223">
        <f t="shared" si="3"/>
        <v>1.4681918642852876</v>
      </c>
    </row>
    <row r="235" spans="1:7" s="146" customFormat="1" ht="13.5" thickBot="1">
      <c r="A235" s="133"/>
      <c r="B235" s="136" t="s">
        <v>448</v>
      </c>
      <c r="C235" s="691">
        <f>SUM(C232:C234)</f>
        <v>1825365</v>
      </c>
      <c r="D235" s="691">
        <f>SUM(D232:D234)</f>
        <v>1913632</v>
      </c>
      <c r="E235" s="691">
        <f>SUM(E232:E234)</f>
        <v>1987199</v>
      </c>
      <c r="F235" s="691">
        <f>SUM(F232:F234)</f>
        <v>2103287</v>
      </c>
      <c r="G235" s="1224">
        <f t="shared" si="3"/>
        <v>1.0584179037932286</v>
      </c>
    </row>
    <row r="236" spans="1:7" s="146" customFormat="1" ht="12.75">
      <c r="A236" s="126">
        <v>1510</v>
      </c>
      <c r="B236" s="127" t="s">
        <v>222</v>
      </c>
      <c r="C236" s="692">
        <f>SUM(C21)</f>
        <v>3780000</v>
      </c>
      <c r="D236" s="692">
        <f>SUM(D21)</f>
        <v>3780000</v>
      </c>
      <c r="E236" s="692">
        <f>SUM(E21)</f>
        <v>3780000</v>
      </c>
      <c r="F236" s="692">
        <f>SUM(F21)</f>
        <v>3780000</v>
      </c>
      <c r="G236" s="1230">
        <f t="shared" si="3"/>
        <v>1</v>
      </c>
    </row>
    <row r="237" spans="1:7" s="146" customFormat="1" ht="12.75">
      <c r="A237" s="125">
        <v>1511</v>
      </c>
      <c r="B237" s="127" t="s">
        <v>223</v>
      </c>
      <c r="C237" s="653">
        <f>SUM(C24)</f>
        <v>5198672</v>
      </c>
      <c r="D237" s="653">
        <f>SUM(D24)</f>
        <v>5198672</v>
      </c>
      <c r="E237" s="653">
        <f>SUM(E24)</f>
        <v>5198672</v>
      </c>
      <c r="F237" s="653">
        <f>SUM(F24)</f>
        <v>5198672</v>
      </c>
      <c r="G237" s="1221">
        <f t="shared" si="3"/>
        <v>1</v>
      </c>
    </row>
    <row r="238" spans="1:7" s="146" customFormat="1" ht="13.5" thickBot="1">
      <c r="A238" s="130">
        <v>1514</v>
      </c>
      <c r="B238" s="131" t="s">
        <v>192</v>
      </c>
      <c r="C238" s="693">
        <f>SUM(C28+C152)</f>
        <v>418740</v>
      </c>
      <c r="D238" s="693">
        <f>SUM(D28+D152)</f>
        <v>418740</v>
      </c>
      <c r="E238" s="693">
        <f>SUM(E28+E152)</f>
        <v>418740</v>
      </c>
      <c r="F238" s="693">
        <f>SUM(F28+F152)</f>
        <v>418740</v>
      </c>
      <c r="G238" s="1223">
        <f t="shared" si="3"/>
        <v>1</v>
      </c>
    </row>
    <row r="239" spans="1:7" s="146" customFormat="1" ht="13.5" thickBot="1">
      <c r="A239" s="133"/>
      <c r="B239" s="246" t="s">
        <v>229</v>
      </c>
      <c r="C239" s="691">
        <f>SUM(C236:C238)</f>
        <v>9397412</v>
      </c>
      <c r="D239" s="691">
        <f>SUM(D236:D238)</f>
        <v>9397412</v>
      </c>
      <c r="E239" s="691">
        <f>SUM(E236:E238)</f>
        <v>9397412</v>
      </c>
      <c r="F239" s="691">
        <f>SUM(F236:F238)</f>
        <v>9397412</v>
      </c>
      <c r="G239" s="1224">
        <f t="shared" si="3"/>
        <v>1</v>
      </c>
    </row>
    <row r="240" spans="1:7" s="146" customFormat="1" ht="12.75">
      <c r="A240" s="126">
        <v>1519</v>
      </c>
      <c r="B240" s="211" t="s">
        <v>434</v>
      </c>
      <c r="C240" s="692">
        <f>SUM(C194)</f>
        <v>0</v>
      </c>
      <c r="D240" s="692">
        <f>SUM(D194)</f>
        <v>0</v>
      </c>
      <c r="E240" s="692">
        <f>SUM(E194)</f>
        <v>0</v>
      </c>
      <c r="F240" s="692">
        <f>SUM(F194)</f>
        <v>70</v>
      </c>
      <c r="G240" s="1222"/>
    </row>
    <row r="241" spans="1:7" s="146" customFormat="1" ht="12.75">
      <c r="A241" s="126">
        <v>1520</v>
      </c>
      <c r="B241" s="211" t="s">
        <v>230</v>
      </c>
      <c r="C241" s="692">
        <f>SUM(C40+C108+C154+C195)</f>
        <v>1908062</v>
      </c>
      <c r="D241" s="692">
        <f>SUM(D40+D108+D154+D195)</f>
        <v>1908287</v>
      </c>
      <c r="E241" s="692">
        <f>SUM(E40+E108+E154+E195)</f>
        <v>1908287</v>
      </c>
      <c r="F241" s="692">
        <f>SUM(F40+F108+F154+F195)</f>
        <v>1922071</v>
      </c>
      <c r="G241" s="1221">
        <f t="shared" si="3"/>
        <v>1.0072232321448504</v>
      </c>
    </row>
    <row r="242" spans="1:7" s="146" customFormat="1" ht="12.75">
      <c r="A242" s="125">
        <v>1521</v>
      </c>
      <c r="B242" s="195" t="s">
        <v>231</v>
      </c>
      <c r="C242" s="653">
        <f>SUM(C49+C111+C157+C198)</f>
        <v>190145</v>
      </c>
      <c r="D242" s="653">
        <f>SUM(D49+D111+D157+D198)</f>
        <v>190145</v>
      </c>
      <c r="E242" s="653">
        <f>SUM(E49+E111+E157+E198)</f>
        <v>190145</v>
      </c>
      <c r="F242" s="653">
        <f>SUM(F49+F111+F157+F198)</f>
        <v>193602</v>
      </c>
      <c r="G242" s="1221">
        <f t="shared" si="3"/>
        <v>1.018180861973757</v>
      </c>
    </row>
    <row r="243" spans="1:7" s="146" customFormat="1" ht="12.75">
      <c r="A243" s="570">
        <v>1522</v>
      </c>
      <c r="B243" s="567" t="s">
        <v>361</v>
      </c>
      <c r="C243" s="653">
        <f>SUM(C53)</f>
        <v>0</v>
      </c>
      <c r="D243" s="653">
        <f>SUM(D53)</f>
        <v>0</v>
      </c>
      <c r="E243" s="653">
        <f>SUM(E53)</f>
        <v>0</v>
      </c>
      <c r="F243" s="653">
        <f>SUM(F53)</f>
        <v>0</v>
      </c>
      <c r="G243" s="1221"/>
    </row>
    <row r="244" spans="1:7" s="146" customFormat="1" ht="12.75">
      <c r="A244" s="125">
        <v>1523</v>
      </c>
      <c r="B244" s="123" t="s">
        <v>234</v>
      </c>
      <c r="C244" s="653">
        <f>SUM(C112+C158+C199+C54)</f>
        <v>182189</v>
      </c>
      <c r="D244" s="653">
        <f>SUM(D112+D158+D199+D54)</f>
        <v>182189</v>
      </c>
      <c r="E244" s="653">
        <f>SUM(E112+E158+E199+E54)</f>
        <v>182189</v>
      </c>
      <c r="F244" s="653">
        <f>SUM(F112+F158+F199+F54)</f>
        <v>177886</v>
      </c>
      <c r="G244" s="1221">
        <f t="shared" si="3"/>
        <v>0.9763816695848816</v>
      </c>
    </row>
    <row r="245" spans="1:7" s="146" customFormat="1" ht="12.75">
      <c r="A245" s="125">
        <v>1524</v>
      </c>
      <c r="B245" s="123" t="s">
        <v>235</v>
      </c>
      <c r="C245" s="653">
        <f>SUM(C55+C113+C159+C200)</f>
        <v>610102</v>
      </c>
      <c r="D245" s="653">
        <f>SUM(D55+D113+D159+D200)</f>
        <v>610102</v>
      </c>
      <c r="E245" s="653">
        <f>SUM(E55+E113+E159+E200)</f>
        <v>610102</v>
      </c>
      <c r="F245" s="653">
        <f>SUM(F55+F113+F159+F200)</f>
        <v>610921</v>
      </c>
      <c r="G245" s="1221">
        <f t="shared" si="3"/>
        <v>1.0013423984841878</v>
      </c>
    </row>
    <row r="246" spans="1:7" s="146" customFormat="1" ht="12.75">
      <c r="A246" s="125">
        <v>1525</v>
      </c>
      <c r="B246" s="127" t="s">
        <v>236</v>
      </c>
      <c r="C246" s="653">
        <f aca="true" t="shared" si="4" ref="C246:E247">SUM(C59+C114+C160+C201)</f>
        <v>4401</v>
      </c>
      <c r="D246" s="653">
        <f t="shared" si="4"/>
        <v>4401</v>
      </c>
      <c r="E246" s="653">
        <f t="shared" si="4"/>
        <v>4401</v>
      </c>
      <c r="F246" s="653">
        <f>SUM(F59+F114+F160+F201)</f>
        <v>8139</v>
      </c>
      <c r="G246" s="1221">
        <f t="shared" si="3"/>
        <v>1.8493524199045672</v>
      </c>
    </row>
    <row r="247" spans="1:7" s="146" customFormat="1" ht="12.75">
      <c r="A247" s="125">
        <v>1526</v>
      </c>
      <c r="B247" s="122" t="s">
        <v>475</v>
      </c>
      <c r="C247" s="653">
        <f t="shared" si="4"/>
        <v>6010</v>
      </c>
      <c r="D247" s="653">
        <f t="shared" si="4"/>
        <v>6010</v>
      </c>
      <c r="E247" s="653">
        <f t="shared" si="4"/>
        <v>6010</v>
      </c>
      <c r="F247" s="653">
        <f>SUM(F60+F115+F161+F202)</f>
        <v>6011</v>
      </c>
      <c r="G247" s="1221">
        <f t="shared" si="3"/>
        <v>1.0001663893510815</v>
      </c>
    </row>
    <row r="248" spans="1:7" s="146" customFormat="1" ht="13.5" thickBot="1">
      <c r="A248" s="130">
        <v>1528</v>
      </c>
      <c r="B248" s="131" t="s">
        <v>237</v>
      </c>
      <c r="C248" s="693">
        <f>SUM(C62+C116+C162+C203+C63)</f>
        <v>22127</v>
      </c>
      <c r="D248" s="693">
        <f>SUM(D62+D116+D162+D203+D63)</f>
        <v>22127</v>
      </c>
      <c r="E248" s="693">
        <f>SUM(E62+E116+E162+E203+E63)</f>
        <v>22127</v>
      </c>
      <c r="F248" s="693">
        <f>SUM(F62+F116+F162+F203+F63)</f>
        <v>27057</v>
      </c>
      <c r="G248" s="1223">
        <f t="shared" si="3"/>
        <v>1.2228047182175623</v>
      </c>
    </row>
    <row r="249" spans="1:7" s="146" customFormat="1" ht="13.5" thickBot="1">
      <c r="A249" s="133"/>
      <c r="B249" s="136" t="s">
        <v>359</v>
      </c>
      <c r="C249" s="691">
        <f>SUM(C240:C248)</f>
        <v>2923036</v>
      </c>
      <c r="D249" s="691">
        <f>SUM(D240:D248)</f>
        <v>2923261</v>
      </c>
      <c r="E249" s="691">
        <f>SUM(E240:E248)</f>
        <v>2923261</v>
      </c>
      <c r="F249" s="691">
        <f>SUM(F240:F248)</f>
        <v>2945757</v>
      </c>
      <c r="G249" s="1224">
        <f t="shared" si="3"/>
        <v>1.0076955153850442</v>
      </c>
    </row>
    <row r="250" spans="1:7" s="146" customFormat="1" ht="13.5" thickBot="1">
      <c r="A250" s="143">
        <v>1530</v>
      </c>
      <c r="B250" s="251" t="s">
        <v>238</v>
      </c>
      <c r="C250" s="694">
        <f>SUM(C66+C219)</f>
        <v>0</v>
      </c>
      <c r="D250" s="694">
        <f>SUM(D66+D219)</f>
        <v>3042</v>
      </c>
      <c r="E250" s="694">
        <f>SUM(E66+E219)</f>
        <v>3042</v>
      </c>
      <c r="F250" s="694">
        <f>SUM(F66+F219)</f>
        <v>13158</v>
      </c>
      <c r="G250" s="1231">
        <f t="shared" si="3"/>
        <v>4.325443786982248</v>
      </c>
    </row>
    <row r="251" spans="1:7" s="146" customFormat="1" ht="13.5" thickBot="1">
      <c r="A251" s="266"/>
      <c r="B251" s="249" t="s">
        <v>239</v>
      </c>
      <c r="C251" s="695">
        <f>SUM(C250)</f>
        <v>0</v>
      </c>
      <c r="D251" s="695">
        <f>SUM(D250)</f>
        <v>3042</v>
      </c>
      <c r="E251" s="695">
        <f>SUM(E250)</f>
        <v>3042</v>
      </c>
      <c r="F251" s="695">
        <f>SUM(F250)</f>
        <v>13158</v>
      </c>
      <c r="G251" s="1232">
        <f t="shared" si="3"/>
        <v>4.325443786982248</v>
      </c>
    </row>
    <row r="252" spans="1:7" s="146" customFormat="1" ht="17.25" thickBot="1" thickTop="1">
      <c r="A252" s="267"/>
      <c r="B252" s="248" t="s">
        <v>71</v>
      </c>
      <c r="C252" s="696">
        <f>SUM(C235+C239+C249+C251)</f>
        <v>14145813</v>
      </c>
      <c r="D252" s="696">
        <f>SUM(D235+D239+D249+D251)</f>
        <v>14237347</v>
      </c>
      <c r="E252" s="696">
        <f>SUM(E235+E239+E249+E251)</f>
        <v>14310914</v>
      </c>
      <c r="F252" s="696">
        <f>SUM(F235+F239+F249+F251)</f>
        <v>14459614</v>
      </c>
      <c r="G252" s="1233">
        <f t="shared" si="3"/>
        <v>1.0103906710640564</v>
      </c>
    </row>
    <row r="253" spans="1:7" s="146" customFormat="1" ht="13.5" thickTop="1">
      <c r="A253" s="126">
        <v>1540</v>
      </c>
      <c r="B253" s="127" t="s">
        <v>240</v>
      </c>
      <c r="C253" s="692">
        <f aca="true" t="shared" si="5" ref="C253:E254">SUM(C71)</f>
        <v>170000</v>
      </c>
      <c r="D253" s="692">
        <f t="shared" si="5"/>
        <v>170000</v>
      </c>
      <c r="E253" s="692">
        <f t="shared" si="5"/>
        <v>170000</v>
      </c>
      <c r="F253" s="692">
        <f>SUM(F71)</f>
        <v>210555</v>
      </c>
      <c r="G253" s="1229">
        <f t="shared" si="3"/>
        <v>1.2385588235294118</v>
      </c>
    </row>
    <row r="254" spans="1:7" s="146" customFormat="1" ht="12.75">
      <c r="A254" s="125">
        <v>1541</v>
      </c>
      <c r="B254" s="123" t="s">
        <v>460</v>
      </c>
      <c r="C254" s="653">
        <f t="shared" si="5"/>
        <v>0</v>
      </c>
      <c r="D254" s="653">
        <f t="shared" si="5"/>
        <v>0</v>
      </c>
      <c r="E254" s="653">
        <f t="shared" si="5"/>
        <v>0</v>
      </c>
      <c r="F254" s="653">
        <f>SUM(F72)</f>
        <v>0</v>
      </c>
      <c r="G254" s="1221"/>
    </row>
    <row r="255" spans="1:7" s="146" customFormat="1" ht="12.75">
      <c r="A255" s="125">
        <v>1542</v>
      </c>
      <c r="B255" s="123" t="s">
        <v>461</v>
      </c>
      <c r="C255" s="653">
        <f>SUM(C74)</f>
        <v>400000</v>
      </c>
      <c r="D255" s="653">
        <f>SUM(D74)</f>
        <v>400000</v>
      </c>
      <c r="E255" s="653">
        <f>SUM(E74)</f>
        <v>400000</v>
      </c>
      <c r="F255" s="653">
        <f>SUM(F74)</f>
        <v>400000</v>
      </c>
      <c r="G255" s="1221">
        <f t="shared" si="3"/>
        <v>1</v>
      </c>
    </row>
    <row r="256" spans="1:7" s="146" customFormat="1" ht="13.5" thickBot="1">
      <c r="A256" s="130">
        <v>1543</v>
      </c>
      <c r="B256" s="131" t="s">
        <v>459</v>
      </c>
      <c r="C256" s="693">
        <f>SUM(C77+C212)</f>
        <v>0</v>
      </c>
      <c r="D256" s="693">
        <f>SUM(D77+D212)</f>
        <v>0</v>
      </c>
      <c r="E256" s="693">
        <f>SUM(E77+E212)</f>
        <v>2090</v>
      </c>
      <c r="F256" s="693">
        <f>SUM(F77+F212)</f>
        <v>25250</v>
      </c>
      <c r="G256" s="1223">
        <f t="shared" si="3"/>
        <v>12.08133971291866</v>
      </c>
    </row>
    <row r="257" spans="1:7" s="146" customFormat="1" ht="13.5" thickBot="1">
      <c r="A257" s="142"/>
      <c r="B257" s="586" t="s">
        <v>454</v>
      </c>
      <c r="C257" s="697">
        <f>SUM(C253:C256)</f>
        <v>570000</v>
      </c>
      <c r="D257" s="697">
        <f>SUM(D253:D256)</f>
        <v>570000</v>
      </c>
      <c r="E257" s="697">
        <f>SUM(E253:E256)</f>
        <v>572090</v>
      </c>
      <c r="F257" s="697">
        <f>SUM(F253:F256)</f>
        <v>635805</v>
      </c>
      <c r="G257" s="1224">
        <f t="shared" si="3"/>
        <v>1.1113723365204775</v>
      </c>
    </row>
    <row r="258" spans="1:7" s="146" customFormat="1" ht="12.75">
      <c r="A258" s="126">
        <v>1550</v>
      </c>
      <c r="B258" s="127" t="s">
        <v>244</v>
      </c>
      <c r="C258" s="692">
        <f>SUM(C80)</f>
        <v>1975000</v>
      </c>
      <c r="D258" s="692">
        <f>SUM(D80)</f>
        <v>1975000</v>
      </c>
      <c r="E258" s="692">
        <f>SUM(E80)</f>
        <v>1975000</v>
      </c>
      <c r="F258" s="692">
        <f>SUM(F80)</f>
        <v>1975000</v>
      </c>
      <c r="G258" s="1229">
        <f t="shared" si="3"/>
        <v>1</v>
      </c>
    </row>
    <row r="259" spans="1:7" s="146" customFormat="1" ht="13.5" thickBot="1">
      <c r="A259" s="125">
        <v>1551</v>
      </c>
      <c r="B259" s="123" t="s">
        <v>253</v>
      </c>
      <c r="C259" s="653"/>
      <c r="D259" s="653"/>
      <c r="E259" s="653"/>
      <c r="F259" s="653"/>
      <c r="G259" s="1223"/>
    </row>
    <row r="260" spans="1:7" s="146" customFormat="1" ht="13.5" thickBot="1">
      <c r="A260" s="133"/>
      <c r="B260" s="136" t="s">
        <v>245</v>
      </c>
      <c r="C260" s="691">
        <f>SUM(C258:C259)</f>
        <v>1975000</v>
      </c>
      <c r="D260" s="691">
        <f>SUM(D258:D259)</f>
        <v>1975000</v>
      </c>
      <c r="E260" s="691">
        <f>SUM(E258:E259)</f>
        <v>1975000</v>
      </c>
      <c r="F260" s="691">
        <f>SUM(F258:F259)</f>
        <v>1975000</v>
      </c>
      <c r="G260" s="1224">
        <f t="shared" si="3"/>
        <v>1</v>
      </c>
    </row>
    <row r="261" spans="1:7" s="146" customFormat="1" ht="12.75">
      <c r="A261" s="126">
        <v>1560</v>
      </c>
      <c r="B261" s="139" t="s">
        <v>462</v>
      </c>
      <c r="C261" s="1103">
        <f>SUM(C85+C132)</f>
        <v>23000</v>
      </c>
      <c r="D261" s="1103">
        <f>SUM(D85+D132)</f>
        <v>23000</v>
      </c>
      <c r="E261" s="1103">
        <f>SUM(E85+E132)</f>
        <v>23000</v>
      </c>
      <c r="F261" s="1103">
        <f>SUM(F85+F132)</f>
        <v>23000</v>
      </c>
      <c r="G261" s="1229">
        <f t="shared" si="3"/>
        <v>1</v>
      </c>
    </row>
    <row r="262" spans="1:7" s="146" customFormat="1" ht="12.75">
      <c r="A262" s="216">
        <v>1561</v>
      </c>
      <c r="B262" s="129" t="s">
        <v>250</v>
      </c>
      <c r="C262" s="699">
        <f>SUM(C88)</f>
        <v>0</v>
      </c>
      <c r="D262" s="699">
        <f>SUM(D88)</f>
        <v>10000</v>
      </c>
      <c r="E262" s="699">
        <f>SUM(E88)</f>
        <v>10000</v>
      </c>
      <c r="F262" s="699">
        <f>SUM(F88)</f>
        <v>36000</v>
      </c>
      <c r="G262" s="1221">
        <f t="shared" si="3"/>
        <v>3.6</v>
      </c>
    </row>
    <row r="263" spans="1:7" s="146" customFormat="1" ht="13.5" thickBot="1">
      <c r="A263" s="565">
        <v>1562</v>
      </c>
      <c r="B263" s="566" t="s">
        <v>387</v>
      </c>
      <c r="C263" s="693">
        <f>C89</f>
        <v>0</v>
      </c>
      <c r="D263" s="693">
        <f>D89</f>
        <v>0</v>
      </c>
      <c r="E263" s="693">
        <f>E89</f>
        <v>0</v>
      </c>
      <c r="F263" s="693">
        <f>F89</f>
        <v>0</v>
      </c>
      <c r="G263" s="1225"/>
    </row>
    <row r="264" spans="1:7" s="146" customFormat="1" ht="13.5" thickBot="1">
      <c r="A264" s="268"/>
      <c r="B264" s="247" t="s">
        <v>251</v>
      </c>
      <c r="C264" s="696">
        <f>SUM(C261:C263)</f>
        <v>23000</v>
      </c>
      <c r="D264" s="696">
        <f>SUM(D261:D263)</f>
        <v>33000</v>
      </c>
      <c r="E264" s="696">
        <f>SUM(E261:E263)</f>
        <v>33000</v>
      </c>
      <c r="F264" s="696">
        <f>SUM(F261:F263)</f>
        <v>59000</v>
      </c>
      <c r="G264" s="1232">
        <f t="shared" si="3"/>
        <v>1.7878787878787878</v>
      </c>
    </row>
    <row r="265" spans="1:7" s="146" customFormat="1" ht="17.25" thickBot="1" thickTop="1">
      <c r="A265" s="267"/>
      <c r="B265" s="250" t="s">
        <v>72</v>
      </c>
      <c r="C265" s="700">
        <f>SUM(C257+C260+C264)</f>
        <v>2568000</v>
      </c>
      <c r="D265" s="700">
        <f>SUM(D257+D260+D264)</f>
        <v>2578000</v>
      </c>
      <c r="E265" s="700">
        <f>SUM(E257+E260+E264)</f>
        <v>2580090</v>
      </c>
      <c r="F265" s="700">
        <f>SUM(F257+F260+F264)</f>
        <v>2669805</v>
      </c>
      <c r="G265" s="1233">
        <f t="shared" si="3"/>
        <v>1.034772042835715</v>
      </c>
    </row>
    <row r="266" spans="1:7" s="146" customFormat="1" ht="13.5" thickTop="1">
      <c r="A266" s="126">
        <v>1570</v>
      </c>
      <c r="B266" s="127" t="s">
        <v>457</v>
      </c>
      <c r="C266" s="692">
        <f>SUM(C179+C135+C94+C221)</f>
        <v>61606</v>
      </c>
      <c r="D266" s="692">
        <f>SUM(D179+D135+D94+D221)</f>
        <v>3322590</v>
      </c>
      <c r="E266" s="692">
        <f>SUM(E179+E135+E94+E221)</f>
        <v>3322590</v>
      </c>
      <c r="F266" s="692">
        <f>SUM(F179+F135+F94+F221)</f>
        <v>3322590</v>
      </c>
      <c r="G266" s="1229">
        <f t="shared" si="3"/>
        <v>1</v>
      </c>
    </row>
    <row r="267" spans="1:7" s="146" customFormat="1" ht="12.75">
      <c r="A267" s="125">
        <v>1571</v>
      </c>
      <c r="B267" s="123" t="s">
        <v>494</v>
      </c>
      <c r="C267" s="653">
        <f>SUM(C222+C180+C136)</f>
        <v>7074128</v>
      </c>
      <c r="D267" s="653">
        <f>SUM(D222+D180+D136)</f>
        <v>7508055</v>
      </c>
      <c r="E267" s="653">
        <f>SUM(E222+E180+E136)</f>
        <v>7562870</v>
      </c>
      <c r="F267" s="653">
        <f>SUM(F222+F180+F136)</f>
        <v>7593012</v>
      </c>
      <c r="G267" s="1221">
        <f aca="true" t="shared" si="6" ref="G267:G272">SUM(F267/E267)</f>
        <v>1.0039855240140316</v>
      </c>
    </row>
    <row r="268" spans="1:7" s="146" customFormat="1" ht="13.5" thickBot="1">
      <c r="A268" s="141">
        <v>1573</v>
      </c>
      <c r="B268" s="129" t="s">
        <v>472</v>
      </c>
      <c r="C268" s="698">
        <f>SUM(C181)</f>
        <v>0</v>
      </c>
      <c r="D268" s="698">
        <f>SUM(D181)</f>
        <v>0</v>
      </c>
      <c r="E268" s="698">
        <f>SUM(E181)</f>
        <v>0</v>
      </c>
      <c r="F268" s="698">
        <f>SUM(F181)</f>
        <v>0</v>
      </c>
      <c r="G268" s="1225"/>
    </row>
    <row r="269" spans="1:7" s="146" customFormat="1" ht="15" thickBot="1">
      <c r="A269" s="133"/>
      <c r="B269" s="265" t="s">
        <v>65</v>
      </c>
      <c r="C269" s="691">
        <f>SUM(C266:C268)</f>
        <v>7135734</v>
      </c>
      <c r="D269" s="691">
        <f>SUM(D266:D268)</f>
        <v>10830645</v>
      </c>
      <c r="E269" s="691">
        <f>SUM(E266:E268)</f>
        <v>10885460</v>
      </c>
      <c r="F269" s="691">
        <f>SUM(F266:F268)</f>
        <v>10915602</v>
      </c>
      <c r="G269" s="1224">
        <f t="shared" si="6"/>
        <v>1.0027690148142567</v>
      </c>
    </row>
    <row r="270" spans="1:7" s="146" customFormat="1" ht="12" customHeight="1" thickBot="1">
      <c r="A270" s="125">
        <v>1581</v>
      </c>
      <c r="B270" s="123" t="s">
        <v>457</v>
      </c>
      <c r="C270" s="1104">
        <f>SUM(C98+C139+C184+C226)</f>
        <v>2950669</v>
      </c>
      <c r="D270" s="1104">
        <f>SUM(D98+D139+D184+D226)</f>
        <v>4186396</v>
      </c>
      <c r="E270" s="1104">
        <f>SUM(E98+E139+E184+E226)</f>
        <v>4186396</v>
      </c>
      <c r="F270" s="1104">
        <f>SUM(F98+F139+F184+F226)</f>
        <v>4186396</v>
      </c>
      <c r="G270" s="1231">
        <f t="shared" si="6"/>
        <v>1</v>
      </c>
    </row>
    <row r="271" spans="1:7" s="146" customFormat="1" ht="13.5" thickBot="1">
      <c r="A271" s="133"/>
      <c r="B271" s="177" t="s">
        <v>252</v>
      </c>
      <c r="C271" s="691">
        <f>SUM(C270:C270)</f>
        <v>2950669</v>
      </c>
      <c r="D271" s="691">
        <f>SUM(D270:D270)</f>
        <v>4186396</v>
      </c>
      <c r="E271" s="691">
        <f>SUM(E270:E270)</f>
        <v>4186396</v>
      </c>
      <c r="F271" s="691">
        <f>SUM(F270:F270)</f>
        <v>4186396</v>
      </c>
      <c r="G271" s="1224">
        <f t="shared" si="6"/>
        <v>1</v>
      </c>
    </row>
    <row r="272" spans="1:8" s="146" customFormat="1" ht="18.75" customHeight="1" thickBot="1">
      <c r="A272" s="133"/>
      <c r="B272" s="185" t="s">
        <v>426</v>
      </c>
      <c r="C272" s="701">
        <f>SUM(C252+C265+C270+C266+C268)</f>
        <v>19726088</v>
      </c>
      <c r="D272" s="701">
        <f>SUM(D252+D265+D270+D266+D268)</f>
        <v>24324333</v>
      </c>
      <c r="E272" s="701">
        <f>SUM(E252+E265+E270+E266+E268)</f>
        <v>24399990</v>
      </c>
      <c r="F272" s="701">
        <f>SUM(F252+F265+F270+F266+F268)</f>
        <v>24638405</v>
      </c>
      <c r="G272" s="1226">
        <f t="shared" si="6"/>
        <v>1.0097711105619305</v>
      </c>
      <c r="H272" s="299"/>
    </row>
  </sheetData>
  <sheetProtection/>
  <mergeCells count="9">
    <mergeCell ref="A2:G2"/>
    <mergeCell ref="A1:G1"/>
    <mergeCell ref="G5:G6"/>
    <mergeCell ref="B5:B6"/>
    <mergeCell ref="A5:A6"/>
    <mergeCell ref="C5:C6"/>
    <mergeCell ref="D5:D6"/>
    <mergeCell ref="E5:E6"/>
    <mergeCell ref="F5:F6"/>
  </mergeCells>
  <printOptions horizontalCentered="1"/>
  <pageMargins left="1.1811023622047245" right="0" top="0.3937007874015748" bottom="0.3937007874015748" header="0" footer="0"/>
  <pageSetup firstPageNumber="2" useFirstPageNumber="1" horizontalDpi="300" verticalDpi="300" orientation="landscape" paperSize="9" scale="85" r:id="rId1"/>
  <headerFooter alignWithMargins="0">
    <oddFooter>&amp;C&amp;P. oldal</oddFooter>
  </headerFooter>
  <rowBreaks count="4" manualBreakCount="4">
    <brk id="46" max="255" man="1"/>
    <brk id="88" max="255" man="1"/>
    <brk id="129" max="255" man="1"/>
    <brk id="172" max="255" man="1"/>
  </rowBreaks>
  <ignoredErrors>
    <ignoredError sqref="E1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9.125" style="1066" customWidth="1"/>
    <col min="2" max="2" width="31.875" style="1066" customWidth="1"/>
    <col min="3" max="3" width="13.875" style="1066" customWidth="1"/>
    <col min="4" max="4" width="12.875" style="1066" customWidth="1"/>
    <col min="5" max="5" width="13.125" style="1066" customWidth="1"/>
    <col min="6" max="6" width="13.875" style="1066" customWidth="1"/>
    <col min="7" max="16384" width="9.125" style="1066" customWidth="1"/>
  </cols>
  <sheetData>
    <row r="2" spans="2:6" ht="12.75">
      <c r="B2" s="1540" t="s">
        <v>858</v>
      </c>
      <c r="C2" s="1541"/>
      <c r="D2" s="1541"/>
      <c r="E2" s="1541"/>
      <c r="F2" s="1541"/>
    </row>
    <row r="3" spans="2:6" ht="12.75">
      <c r="B3" s="1542" t="s">
        <v>859</v>
      </c>
      <c r="C3" s="1543"/>
      <c r="D3" s="1543"/>
      <c r="E3" s="1543"/>
      <c r="F3" s="1543"/>
    </row>
    <row r="4" spans="2:6" ht="12.75">
      <c r="B4" s="1543"/>
      <c r="C4" s="1543"/>
      <c r="D4" s="1543"/>
      <c r="E4" s="1543"/>
      <c r="F4" s="1543"/>
    </row>
    <row r="5" spans="2:6" ht="12.75">
      <c r="B5" s="1067"/>
      <c r="C5" s="1067"/>
      <c r="D5" s="1067"/>
      <c r="E5" s="1067"/>
      <c r="F5" s="1067"/>
    </row>
    <row r="6" ht="12.75">
      <c r="F6" s="1068" t="s">
        <v>378</v>
      </c>
    </row>
    <row r="7" spans="2:6" ht="12.75" customHeight="1">
      <c r="B7" s="1544" t="s">
        <v>860</v>
      </c>
      <c r="C7" s="1545" t="s">
        <v>1095</v>
      </c>
      <c r="D7" s="1545" t="s">
        <v>861</v>
      </c>
      <c r="E7" s="1545" t="s">
        <v>862</v>
      </c>
      <c r="F7" s="1545" t="s">
        <v>1096</v>
      </c>
    </row>
    <row r="8" spans="2:6" ht="30.75" customHeight="1">
      <c r="B8" s="1544"/>
      <c r="C8" s="1545"/>
      <c r="D8" s="1545"/>
      <c r="E8" s="1545"/>
      <c r="F8" s="1545"/>
    </row>
    <row r="9" spans="2:6" ht="12.75" customHeight="1">
      <c r="B9" s="1546" t="s">
        <v>863</v>
      </c>
      <c r="C9" s="1547">
        <v>8778672</v>
      </c>
      <c r="D9" s="1547">
        <v>8778672</v>
      </c>
      <c r="E9" s="1547">
        <v>8778672</v>
      </c>
      <c r="F9" s="1547">
        <v>8778672</v>
      </c>
    </row>
    <row r="10" spans="2:6" ht="12.75" customHeight="1">
      <c r="B10" s="1546"/>
      <c r="C10" s="1547"/>
      <c r="D10" s="1547"/>
      <c r="E10" s="1547"/>
      <c r="F10" s="1547"/>
    </row>
    <row r="11" spans="2:6" ht="27" customHeight="1">
      <c r="B11" s="1546"/>
      <c r="C11" s="1547"/>
      <c r="D11" s="1547"/>
      <c r="E11" s="1547"/>
      <c r="F11" s="1547"/>
    </row>
    <row r="12" spans="2:6" ht="12.75">
      <c r="B12" s="1546" t="s">
        <v>864</v>
      </c>
      <c r="C12" s="1547">
        <v>573000</v>
      </c>
      <c r="D12" s="1547">
        <v>573000</v>
      </c>
      <c r="E12" s="1547">
        <v>573000</v>
      </c>
      <c r="F12" s="1547">
        <v>573000</v>
      </c>
    </row>
    <row r="13" spans="2:6" ht="12.75">
      <c r="B13" s="1546"/>
      <c r="C13" s="1547"/>
      <c r="D13" s="1547"/>
      <c r="E13" s="1547"/>
      <c r="F13" s="1547"/>
    </row>
    <row r="14" spans="2:6" ht="60" customHeight="1">
      <c r="B14" s="1546"/>
      <c r="C14" s="1547"/>
      <c r="D14" s="1547"/>
      <c r="E14" s="1547"/>
      <c r="F14" s="1547"/>
    </row>
    <row r="15" spans="2:6" ht="12.75" customHeight="1">
      <c r="B15" s="1546" t="s">
        <v>865</v>
      </c>
      <c r="C15" s="1548" t="s">
        <v>866</v>
      </c>
      <c r="D15" s="1548" t="s">
        <v>866</v>
      </c>
      <c r="E15" s="1548" t="s">
        <v>866</v>
      </c>
      <c r="F15" s="1548" t="s">
        <v>866</v>
      </c>
    </row>
    <row r="16" spans="2:6" ht="12.75" customHeight="1">
      <c r="B16" s="1546"/>
      <c r="C16" s="1549"/>
      <c r="D16" s="1549"/>
      <c r="E16" s="1549"/>
      <c r="F16" s="1549"/>
    </row>
    <row r="17" spans="2:6" ht="27" customHeight="1">
      <c r="B17" s="1546"/>
      <c r="C17" s="1550"/>
      <c r="D17" s="1550"/>
      <c r="E17" s="1550"/>
      <c r="F17" s="1550"/>
    </row>
    <row r="18" spans="2:6" ht="12.75" customHeight="1">
      <c r="B18" s="1546" t="s">
        <v>867</v>
      </c>
      <c r="C18" s="1547">
        <v>1975000</v>
      </c>
      <c r="D18" s="1547">
        <v>1975000</v>
      </c>
      <c r="E18" s="1547">
        <v>1975000</v>
      </c>
      <c r="F18" s="1547">
        <v>1975000</v>
      </c>
    </row>
    <row r="19" spans="2:6" ht="15.75" customHeight="1">
      <c r="B19" s="1546"/>
      <c r="C19" s="1547"/>
      <c r="D19" s="1547"/>
      <c r="E19" s="1547"/>
      <c r="F19" s="1547"/>
    </row>
    <row r="20" spans="2:6" ht="43.5" customHeight="1">
      <c r="B20" s="1546"/>
      <c r="C20" s="1547"/>
      <c r="D20" s="1547"/>
      <c r="E20" s="1547"/>
      <c r="F20" s="1547"/>
    </row>
    <row r="21" spans="2:6" ht="12.75" customHeight="1">
      <c r="B21" s="1546" t="s">
        <v>868</v>
      </c>
      <c r="C21" s="1547">
        <v>398740</v>
      </c>
      <c r="D21" s="1547">
        <v>398740</v>
      </c>
      <c r="E21" s="1547">
        <v>398740</v>
      </c>
      <c r="F21" s="1547">
        <v>398740</v>
      </c>
    </row>
    <row r="22" spans="2:6" ht="12.75" customHeight="1">
      <c r="B22" s="1546"/>
      <c r="C22" s="1547"/>
      <c r="D22" s="1547"/>
      <c r="E22" s="1547"/>
      <c r="F22" s="1547"/>
    </row>
    <row r="23" spans="2:6" ht="27" customHeight="1">
      <c r="B23" s="1546"/>
      <c r="C23" s="1547"/>
      <c r="D23" s="1547"/>
      <c r="E23" s="1547"/>
      <c r="F23" s="1547"/>
    </row>
    <row r="24" spans="2:6" ht="12.75" customHeight="1">
      <c r="B24" s="1546" t="s">
        <v>869</v>
      </c>
      <c r="C24" s="1548" t="s">
        <v>866</v>
      </c>
      <c r="D24" s="1548" t="s">
        <v>866</v>
      </c>
      <c r="E24" s="1548" t="s">
        <v>866</v>
      </c>
      <c r="F24" s="1548" t="s">
        <v>866</v>
      </c>
    </row>
    <row r="25" spans="2:6" ht="12.75" customHeight="1">
      <c r="B25" s="1546"/>
      <c r="C25" s="1549"/>
      <c r="D25" s="1549"/>
      <c r="E25" s="1549"/>
      <c r="F25" s="1549"/>
    </row>
    <row r="26" spans="2:6" ht="27" customHeight="1">
      <c r="B26" s="1546"/>
      <c r="C26" s="1550"/>
      <c r="D26" s="1550"/>
      <c r="E26" s="1550"/>
      <c r="F26" s="1550"/>
    </row>
    <row r="27" spans="2:6" ht="12.75" customHeight="1">
      <c r="B27" s="1551" t="s">
        <v>185</v>
      </c>
      <c r="C27" s="1553">
        <f>SUM(C9:C26)</f>
        <v>11725412</v>
      </c>
      <c r="D27" s="1553">
        <f>SUM(D9:D26)</f>
        <v>11725412</v>
      </c>
      <c r="E27" s="1553">
        <f>SUM(E9:E26)</f>
        <v>11725412</v>
      </c>
      <c r="F27" s="1553">
        <f>SUM(F9:F26)</f>
        <v>11725412</v>
      </c>
    </row>
    <row r="28" spans="2:6" ht="12.75" customHeight="1">
      <c r="B28" s="1551"/>
      <c r="C28" s="1553"/>
      <c r="D28" s="1553"/>
      <c r="E28" s="1553"/>
      <c r="F28" s="1553"/>
    </row>
    <row r="29" spans="2:6" ht="27.75" customHeight="1" thickBot="1">
      <c r="B29" s="1552"/>
      <c r="C29" s="1554"/>
      <c r="D29" s="1554"/>
      <c r="E29" s="1554"/>
      <c r="F29" s="1554"/>
    </row>
    <row r="30" spans="2:6" ht="21" customHeight="1" thickTop="1">
      <c r="B30" s="1555" t="s">
        <v>870</v>
      </c>
      <c r="C30" s="1556">
        <v>49331</v>
      </c>
      <c r="D30" s="1556">
        <v>49075</v>
      </c>
      <c r="E30" s="1556">
        <v>48812</v>
      </c>
      <c r="F30" s="1556">
        <v>48552</v>
      </c>
    </row>
    <row r="31" spans="1:6" ht="18.75" customHeight="1">
      <c r="A31" s="1069"/>
      <c r="B31" s="1551"/>
      <c r="C31" s="1553"/>
      <c r="D31" s="1553"/>
      <c r="E31" s="1553"/>
      <c r="F31" s="1553"/>
    </row>
    <row r="32" spans="2:6" ht="18.75" customHeight="1" thickBot="1">
      <c r="B32" s="1552"/>
      <c r="C32" s="1554"/>
      <c r="D32" s="1554"/>
      <c r="E32" s="1554"/>
      <c r="F32" s="1554"/>
    </row>
    <row r="33" ht="13.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3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5"/>
  <sheetViews>
    <sheetView zoomScalePageLayoutView="0" workbookViewId="0" topLeftCell="A373">
      <selection activeCell="F87" sqref="F87:F89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  <col min="7" max="7" width="9.875" style="0" bestFit="1" customWidth="1"/>
    <col min="8" max="8" width="9.125" style="0" bestFit="1" customWidth="1"/>
  </cols>
  <sheetData>
    <row r="1" spans="1:6" ht="12.75">
      <c r="A1" s="1567" t="s">
        <v>871</v>
      </c>
      <c r="B1" s="1567"/>
      <c r="C1" s="1567"/>
      <c r="D1" s="1567"/>
      <c r="E1" s="1567"/>
      <c r="F1" s="1567"/>
    </row>
    <row r="2" spans="1:6" ht="12.75">
      <c r="A2" s="1567" t="s">
        <v>872</v>
      </c>
      <c r="B2" s="1567"/>
      <c r="C2" s="1567"/>
      <c r="D2" s="1567"/>
      <c r="E2" s="1567"/>
      <c r="F2" s="1567"/>
    </row>
    <row r="3" spans="1:6" ht="12.75">
      <c r="A3" s="1567" t="s">
        <v>1080</v>
      </c>
      <c r="B3" s="1567"/>
      <c r="C3" s="1567"/>
      <c r="D3" s="1567"/>
      <c r="E3" s="1567"/>
      <c r="F3" s="1567"/>
    </row>
    <row r="4" ht="12.75">
      <c r="F4" s="1070" t="s">
        <v>378</v>
      </c>
    </row>
    <row r="5" spans="1:7" ht="15">
      <c r="A5" s="1562" t="s">
        <v>873</v>
      </c>
      <c r="B5" s="1563" t="s">
        <v>874</v>
      </c>
      <c r="C5" s="1563"/>
      <c r="D5" s="1563"/>
      <c r="E5" s="1563"/>
      <c r="F5" s="1568">
        <f>SUM(F8:F16)</f>
        <v>3038836</v>
      </c>
      <c r="G5" s="1071"/>
    </row>
    <row r="6" spans="1:7" ht="15">
      <c r="A6" s="1562"/>
      <c r="B6" s="1563"/>
      <c r="C6" s="1563"/>
      <c r="D6" s="1563"/>
      <c r="E6" s="1563"/>
      <c r="F6" s="1569"/>
      <c r="G6" s="1071"/>
    </row>
    <row r="7" spans="1:7" ht="15">
      <c r="A7" s="1562"/>
      <c r="B7" s="1563"/>
      <c r="C7" s="1563"/>
      <c r="D7" s="1563"/>
      <c r="E7" s="1563"/>
      <c r="F7" s="1570"/>
      <c r="G7" s="1071"/>
    </row>
    <row r="8" spans="1:7" ht="15">
      <c r="A8" s="1558">
        <v>3200</v>
      </c>
      <c r="B8" s="1558"/>
      <c r="C8" s="1564" t="s">
        <v>444</v>
      </c>
      <c r="D8" s="1565"/>
      <c r="E8" s="1566"/>
      <c r="F8" s="1075">
        <f>SUM('3c.m.'!F213)</f>
        <v>138810</v>
      </c>
      <c r="G8" s="1076"/>
    </row>
    <row r="9" spans="1:7" ht="15">
      <c r="A9" s="1558">
        <v>3201</v>
      </c>
      <c r="B9" s="1558"/>
      <c r="C9" s="1564" t="s">
        <v>367</v>
      </c>
      <c r="D9" s="1565"/>
      <c r="E9" s="1566"/>
      <c r="F9" s="1075">
        <f>SUM('3c.m.'!F221)</f>
        <v>176412</v>
      </c>
      <c r="G9" s="1076"/>
    </row>
    <row r="10" spans="1:7" ht="15">
      <c r="A10" s="1557">
        <v>3208</v>
      </c>
      <c r="B10" s="1557"/>
      <c r="C10" s="1559" t="s">
        <v>198</v>
      </c>
      <c r="D10" s="1560"/>
      <c r="E10" s="1561"/>
      <c r="F10" s="1075">
        <f>SUM('3c.m.'!F271)</f>
        <v>91559</v>
      </c>
      <c r="G10" s="1076"/>
    </row>
    <row r="11" spans="1:8" ht="15">
      <c r="A11" s="1557">
        <v>3209</v>
      </c>
      <c r="B11" s="1557"/>
      <c r="C11" s="1559" t="s">
        <v>82</v>
      </c>
      <c r="D11" s="1560"/>
      <c r="E11" s="1561"/>
      <c r="F11" s="1075">
        <f>SUM('3c.m.'!F280)</f>
        <v>30233</v>
      </c>
      <c r="G11" s="1071"/>
      <c r="H11" s="60"/>
    </row>
    <row r="12" spans="1:7" ht="15">
      <c r="A12" s="1557">
        <v>3223</v>
      </c>
      <c r="B12" s="1557"/>
      <c r="C12" s="1559" t="s">
        <v>85</v>
      </c>
      <c r="D12" s="1560"/>
      <c r="E12" s="1561"/>
      <c r="F12" s="1075">
        <f>SUM('3c.m.'!F330)</f>
        <v>25902</v>
      </c>
      <c r="G12" s="1071"/>
    </row>
    <row r="13" spans="1:7" ht="15">
      <c r="A13" s="1557">
        <v>3000</v>
      </c>
      <c r="B13" s="1557"/>
      <c r="C13" s="1559" t="s">
        <v>875</v>
      </c>
      <c r="D13" s="1560"/>
      <c r="E13" s="1561"/>
      <c r="F13" s="1075">
        <f>SUM('3a.m.'!F75)</f>
        <v>2358350</v>
      </c>
      <c r="G13" s="1071"/>
    </row>
    <row r="14" spans="1:7" ht="15">
      <c r="A14" s="1557">
        <v>1801</v>
      </c>
      <c r="B14" s="1557"/>
      <c r="C14" s="1559" t="s">
        <v>876</v>
      </c>
      <c r="D14" s="1560"/>
      <c r="E14" s="1561"/>
      <c r="F14" s="1075">
        <f>SUM('1c.mell '!F74)</f>
        <v>31618</v>
      </c>
      <c r="G14" s="1071"/>
    </row>
    <row r="15" spans="1:7" ht="15">
      <c r="A15" s="1557">
        <v>1804</v>
      </c>
      <c r="B15" s="1557"/>
      <c r="C15" s="1559" t="s">
        <v>877</v>
      </c>
      <c r="D15" s="1560"/>
      <c r="E15" s="1561"/>
      <c r="F15" s="1075">
        <f>SUM('1c.mell '!F80)</f>
        <v>180000</v>
      </c>
      <c r="G15" s="1071"/>
    </row>
    <row r="16" spans="1:7" ht="15">
      <c r="A16" s="1557">
        <v>5045</v>
      </c>
      <c r="B16" s="1557"/>
      <c r="C16" s="1559" t="s">
        <v>1139</v>
      </c>
      <c r="D16" s="1560"/>
      <c r="E16" s="1561"/>
      <c r="F16" s="1082">
        <f>SUM('5.mell. '!F36)</f>
        <v>5952</v>
      </c>
      <c r="G16" s="1071"/>
    </row>
    <row r="17" spans="1:7" ht="15">
      <c r="A17" s="1562" t="s">
        <v>878</v>
      </c>
      <c r="B17" s="1563" t="s">
        <v>879</v>
      </c>
      <c r="C17" s="1563"/>
      <c r="D17" s="1563"/>
      <c r="E17" s="1563"/>
      <c r="F17" s="1572">
        <f>SUM(F20:F60)</f>
        <v>6316572</v>
      </c>
      <c r="G17" s="1071"/>
    </row>
    <row r="18" spans="1:7" ht="15">
      <c r="A18" s="1562"/>
      <c r="B18" s="1563"/>
      <c r="C18" s="1563"/>
      <c r="D18" s="1563"/>
      <c r="E18" s="1563"/>
      <c r="F18" s="1573"/>
      <c r="G18" s="1071"/>
    </row>
    <row r="19" spans="1:7" ht="15">
      <c r="A19" s="1571"/>
      <c r="B19" s="1563"/>
      <c r="C19" s="1563"/>
      <c r="D19" s="1563"/>
      <c r="E19" s="1563"/>
      <c r="F19" s="1574"/>
      <c r="G19" s="1071"/>
    </row>
    <row r="20" spans="1:7" ht="15">
      <c r="A20" s="1557">
        <v>3054</v>
      </c>
      <c r="B20" s="1557"/>
      <c r="C20" s="1559" t="s">
        <v>247</v>
      </c>
      <c r="D20" s="1560"/>
      <c r="E20" s="1561"/>
      <c r="F20" s="1080">
        <f>SUM('3c.m.'!F25)</f>
        <v>5000</v>
      </c>
      <c r="G20" s="1071"/>
    </row>
    <row r="21" spans="1:7" ht="15">
      <c r="A21" s="1557">
        <v>3111</v>
      </c>
      <c r="B21" s="1557"/>
      <c r="C21" s="1559" t="s">
        <v>165</v>
      </c>
      <c r="D21" s="1560"/>
      <c r="E21" s="1561"/>
      <c r="F21" s="1081">
        <f>SUM('3c.m.'!F77)</f>
        <v>476139</v>
      </c>
      <c r="G21" s="1071"/>
    </row>
    <row r="22" spans="1:7" ht="15">
      <c r="A22" s="1557">
        <v>3114</v>
      </c>
      <c r="B22" s="1557"/>
      <c r="C22" s="1559" t="s">
        <v>127</v>
      </c>
      <c r="D22" s="1560"/>
      <c r="E22" s="1561"/>
      <c r="F22" s="1081">
        <f>SUM('3c.m.'!F95)</f>
        <v>161691</v>
      </c>
      <c r="G22" s="1071"/>
    </row>
    <row r="23" spans="1:7" ht="15">
      <c r="A23" s="1557">
        <v>3116</v>
      </c>
      <c r="B23" s="1557"/>
      <c r="C23" s="1559" t="s">
        <v>1127</v>
      </c>
      <c r="D23" s="1560"/>
      <c r="E23" s="1561"/>
      <c r="F23" s="1081">
        <f>SUM('3c.m.'!F111)</f>
        <v>5334</v>
      </c>
      <c r="G23" s="1071"/>
    </row>
    <row r="24" spans="1:7" ht="15">
      <c r="A24" s="1557">
        <v>3121</v>
      </c>
      <c r="B24" s="1557"/>
      <c r="C24" s="1559" t="s">
        <v>193</v>
      </c>
      <c r="D24" s="1560"/>
      <c r="E24" s="1561"/>
      <c r="F24" s="1081">
        <f>SUM('3c.m.'!F120)</f>
        <v>17300</v>
      </c>
      <c r="G24" s="1071"/>
    </row>
    <row r="25" spans="1:7" ht="15">
      <c r="A25" s="1557">
        <v>3122</v>
      </c>
      <c r="B25" s="1557"/>
      <c r="C25" s="1559" t="s">
        <v>187</v>
      </c>
      <c r="D25" s="1560"/>
      <c r="E25" s="1561"/>
      <c r="F25" s="1081">
        <f>SUM('3c.m.'!F128)</f>
        <v>26035</v>
      </c>
      <c r="G25" s="1071"/>
    </row>
    <row r="26" spans="1:7" ht="15">
      <c r="A26" s="1557">
        <v>3123</v>
      </c>
      <c r="B26" s="1557"/>
      <c r="C26" s="1559" t="s">
        <v>126</v>
      </c>
      <c r="D26" s="1560"/>
      <c r="E26" s="1561"/>
      <c r="F26" s="1075">
        <f>SUM('3c.m.'!F136)</f>
        <v>31905</v>
      </c>
      <c r="G26" s="1071"/>
    </row>
    <row r="27" spans="1:7" ht="15">
      <c r="A27" s="1557">
        <v>3124</v>
      </c>
      <c r="B27" s="1557"/>
      <c r="C27" s="1559" t="s">
        <v>129</v>
      </c>
      <c r="D27" s="1560"/>
      <c r="E27" s="1561"/>
      <c r="F27" s="1075">
        <f>SUM('3c.m.'!F144)</f>
        <v>10522</v>
      </c>
      <c r="G27" s="1071"/>
    </row>
    <row r="28" spans="1:6" ht="15">
      <c r="A28" s="1557">
        <v>3211</v>
      </c>
      <c r="B28" s="1557"/>
      <c r="C28" s="1559" t="s">
        <v>27</v>
      </c>
      <c r="D28" s="1560"/>
      <c r="E28" s="1561"/>
      <c r="F28" s="1075">
        <f>SUM('3c.m.'!F289)</f>
        <v>465818</v>
      </c>
    </row>
    <row r="29" spans="1:6" ht="15">
      <c r="A29" s="1557">
        <v>3213</v>
      </c>
      <c r="B29" s="1557"/>
      <c r="C29" s="1559" t="s">
        <v>358</v>
      </c>
      <c r="D29" s="1560"/>
      <c r="E29" s="1561"/>
      <c r="F29" s="1082">
        <f>SUM('3c.m.'!F305)</f>
        <v>517765</v>
      </c>
    </row>
    <row r="30" spans="1:6" ht="15.75" customHeight="1">
      <c r="A30" s="1557">
        <v>3925</v>
      </c>
      <c r="B30" s="1557"/>
      <c r="C30" s="1559" t="s">
        <v>28</v>
      </c>
      <c r="D30" s="1560"/>
      <c r="E30" s="1561"/>
      <c r="F30" s="1082">
        <f>SUM('3d.m.'!F15)</f>
        <v>519720</v>
      </c>
    </row>
    <row r="31" spans="1:6" ht="15.75" customHeight="1">
      <c r="A31" s="1557">
        <v>4018</v>
      </c>
      <c r="B31" s="1557"/>
      <c r="C31" s="1559" t="s">
        <v>1134</v>
      </c>
      <c r="D31" s="1560"/>
      <c r="E31" s="1561"/>
      <c r="F31" s="1082">
        <f>SUM('4.mell.'!F18)</f>
        <v>29957</v>
      </c>
    </row>
    <row r="32" spans="1:6" ht="15">
      <c r="A32" s="1557">
        <v>4112</v>
      </c>
      <c r="B32" s="1557"/>
      <c r="C32" s="1559" t="s">
        <v>246</v>
      </c>
      <c r="D32" s="1560"/>
      <c r="E32" s="1561"/>
      <c r="F32" s="1082">
        <f>SUM('4.mell.'!F24)</f>
        <v>1032878</v>
      </c>
    </row>
    <row r="33" spans="1:6" ht="15">
      <c r="A33" s="1557">
        <v>4115</v>
      </c>
      <c r="B33" s="1557"/>
      <c r="C33" s="1559" t="s">
        <v>1163</v>
      </c>
      <c r="D33" s="1560"/>
      <c r="E33" s="1561"/>
      <c r="F33" s="1082">
        <f>SUM('4.mell.'!F25)</f>
        <v>3980</v>
      </c>
    </row>
    <row r="34" spans="1:6" ht="15">
      <c r="A34" s="1557">
        <v>4121</v>
      </c>
      <c r="B34" s="1557"/>
      <c r="C34" s="1559" t="s">
        <v>880</v>
      </c>
      <c r="D34" s="1560"/>
      <c r="E34" s="1561"/>
      <c r="F34" s="1082">
        <f>SUM('4.mell.'!F27)</f>
        <v>107697</v>
      </c>
    </row>
    <row r="35" spans="1:6" ht="15">
      <c r="A35" s="1557">
        <v>4125</v>
      </c>
      <c r="B35" s="1557"/>
      <c r="C35" s="1559" t="s">
        <v>881</v>
      </c>
      <c r="D35" s="1560"/>
      <c r="E35" s="1561"/>
      <c r="F35" s="1082">
        <f>SUM('4.mell.'!F36)</f>
        <v>401320</v>
      </c>
    </row>
    <row r="36" spans="1:6" ht="15">
      <c r="A36" s="1557">
        <v>4122</v>
      </c>
      <c r="B36" s="1557"/>
      <c r="C36" s="1559" t="s">
        <v>882</v>
      </c>
      <c r="D36" s="1560"/>
      <c r="E36" s="1561"/>
      <c r="F36" s="1082">
        <f>SUM('4.mell.'!F31)</f>
        <v>245179</v>
      </c>
    </row>
    <row r="37" spans="1:6" ht="15">
      <c r="A37" s="1557">
        <v>4123</v>
      </c>
      <c r="B37" s="1557"/>
      <c r="C37" s="1559" t="s">
        <v>1111</v>
      </c>
      <c r="D37" s="1560"/>
      <c r="E37" s="1561"/>
      <c r="F37" s="1082">
        <f>SUM('4.mell.'!F35)</f>
        <v>12000</v>
      </c>
    </row>
    <row r="38" spans="1:6" ht="15">
      <c r="A38" s="1557">
        <v>3115</v>
      </c>
      <c r="B38" s="1557"/>
      <c r="C38" s="1559" t="s">
        <v>406</v>
      </c>
      <c r="D38" s="1560"/>
      <c r="E38" s="1561"/>
      <c r="F38" s="1082">
        <f>SUM('3c.m.'!F103)</f>
        <v>71244</v>
      </c>
    </row>
    <row r="39" spans="1:6" ht="15">
      <c r="A39" s="1557">
        <v>4131</v>
      </c>
      <c r="B39" s="1557"/>
      <c r="C39" s="1559" t="s">
        <v>297</v>
      </c>
      <c r="D39" s="1560"/>
      <c r="E39" s="1561"/>
      <c r="F39" s="1082">
        <f>SUM('4.mell.'!F41)</f>
        <v>74471</v>
      </c>
    </row>
    <row r="40" spans="1:6" ht="15">
      <c r="A40" s="1557">
        <v>4133</v>
      </c>
      <c r="B40" s="1557"/>
      <c r="C40" s="1559" t="s">
        <v>298</v>
      </c>
      <c r="D40" s="1560"/>
      <c r="E40" s="1561"/>
      <c r="F40" s="1082">
        <f>SUM('4.mell.'!F46)</f>
        <v>189079</v>
      </c>
    </row>
    <row r="41" spans="1:6" ht="15">
      <c r="A41" s="1557">
        <v>4141</v>
      </c>
      <c r="B41" s="1557"/>
      <c r="C41" s="1559" t="s">
        <v>397</v>
      </c>
      <c r="D41" s="1560"/>
      <c r="E41" s="1561"/>
      <c r="F41" s="1082">
        <f>SUM('4.mell.'!F51)</f>
        <v>81308</v>
      </c>
    </row>
    <row r="42" spans="1:6" ht="15">
      <c r="A42" s="1557">
        <v>4136</v>
      </c>
      <c r="B42" s="1557"/>
      <c r="C42" s="1559" t="s">
        <v>412</v>
      </c>
      <c r="D42" s="1560"/>
      <c r="E42" s="1561"/>
      <c r="F42" s="1082">
        <f>SUM('4.mell.'!F47)</f>
        <v>82645</v>
      </c>
    </row>
    <row r="43" spans="1:6" ht="15">
      <c r="A43" s="1557">
        <v>4211</v>
      </c>
      <c r="B43" s="1557"/>
      <c r="C43" s="1559" t="s">
        <v>1164</v>
      </c>
      <c r="D43" s="1560"/>
      <c r="E43" s="1561"/>
      <c r="F43" s="1082">
        <f>SUM('4.mell.'!F56)</f>
        <v>494</v>
      </c>
    </row>
    <row r="44" spans="1:6" ht="15">
      <c r="A44" s="1557">
        <v>4225</v>
      </c>
      <c r="B44" s="1557"/>
      <c r="C44" s="1559" t="s">
        <v>1121</v>
      </c>
      <c r="D44" s="1560"/>
      <c r="E44" s="1561"/>
      <c r="F44" s="1082">
        <f>SUM('4.mell.'!F63)</f>
        <v>96327</v>
      </c>
    </row>
    <row r="45" spans="1:6" ht="15">
      <c r="A45" s="1557">
        <v>4230</v>
      </c>
      <c r="B45" s="1557"/>
      <c r="C45" s="1559" t="s">
        <v>1143</v>
      </c>
      <c r="D45" s="1560"/>
      <c r="E45" s="1561"/>
      <c r="F45" s="1082">
        <f>SUM('4.mell.'!F67)</f>
        <v>20000</v>
      </c>
    </row>
    <row r="46" spans="1:6" ht="15">
      <c r="A46" s="1557">
        <v>5064</v>
      </c>
      <c r="B46" s="1557"/>
      <c r="C46" s="1559" t="s">
        <v>1144</v>
      </c>
      <c r="D46" s="1560"/>
      <c r="E46" s="1561"/>
      <c r="F46" s="1082">
        <f>SUM('5.mell. '!F47)</f>
        <v>22000</v>
      </c>
    </row>
    <row r="47" spans="1:6" ht="15">
      <c r="A47" s="1557">
        <v>4265</v>
      </c>
      <c r="B47" s="1557"/>
      <c r="C47" s="1559" t="s">
        <v>883</v>
      </c>
      <c r="D47" s="1560"/>
      <c r="E47" s="1561"/>
      <c r="F47" s="1082">
        <f>SUM('4.mell.'!F68)</f>
        <v>336049</v>
      </c>
    </row>
    <row r="48" spans="1:6" ht="15">
      <c r="A48" s="1557">
        <v>4310</v>
      </c>
      <c r="B48" s="1557"/>
      <c r="C48" s="1559" t="s">
        <v>385</v>
      </c>
      <c r="D48" s="1560"/>
      <c r="E48" s="1561"/>
      <c r="F48" s="1082">
        <f>SUM('4.mell.'!F71)</f>
        <v>309646</v>
      </c>
    </row>
    <row r="49" spans="1:6" ht="15">
      <c r="A49" s="1557">
        <v>4322</v>
      </c>
      <c r="B49" s="1557"/>
      <c r="C49" s="1559" t="s">
        <v>1165</v>
      </c>
      <c r="D49" s="1560"/>
      <c r="E49" s="1561"/>
      <c r="F49" s="1082">
        <f>SUM('4.mell.'!F73)</f>
        <v>31476</v>
      </c>
    </row>
    <row r="50" spans="1:6" ht="15">
      <c r="A50" s="1557">
        <v>5021</v>
      </c>
      <c r="B50" s="1557"/>
      <c r="C50" s="1559" t="s">
        <v>12</v>
      </c>
      <c r="D50" s="1560"/>
      <c r="E50" s="1561"/>
      <c r="F50" s="1082">
        <f>SUM('5.mell. '!F14)</f>
        <v>23560</v>
      </c>
    </row>
    <row r="51" spans="1:6" ht="15">
      <c r="A51" s="1557">
        <v>5023</v>
      </c>
      <c r="B51" s="1557"/>
      <c r="C51" s="1559" t="s">
        <v>1166</v>
      </c>
      <c r="D51" s="1560"/>
      <c r="E51" s="1561"/>
      <c r="F51" s="1082">
        <f>SUM('5.mell. '!F15)</f>
        <v>22460</v>
      </c>
    </row>
    <row r="52" spans="1:6" ht="15">
      <c r="A52" s="1558">
        <v>5024</v>
      </c>
      <c r="B52" s="1558"/>
      <c r="C52" s="1564" t="s">
        <v>428</v>
      </c>
      <c r="D52" s="1565"/>
      <c r="E52" s="1566"/>
      <c r="F52" s="1082">
        <f>SUM('5.mell. '!F20)</f>
        <v>712595</v>
      </c>
    </row>
    <row r="53" spans="1:6" ht="15">
      <c r="A53" s="1558">
        <v>5027</v>
      </c>
      <c r="B53" s="1558"/>
      <c r="C53" s="1564" t="s">
        <v>536</v>
      </c>
      <c r="D53" s="1565"/>
      <c r="E53" s="1566"/>
      <c r="F53" s="1082">
        <f>SUM('5.mell. '!F23)</f>
        <v>19000</v>
      </c>
    </row>
    <row r="54" spans="1:6" ht="15">
      <c r="A54" s="1558">
        <v>5031</v>
      </c>
      <c r="B54" s="1558"/>
      <c r="C54" s="1564" t="s">
        <v>1167</v>
      </c>
      <c r="D54" s="1565"/>
      <c r="E54" s="1566"/>
      <c r="F54" s="1082">
        <f>SUM('5.mell. '!F27)</f>
        <v>5956</v>
      </c>
    </row>
    <row r="55" spans="1:6" ht="15">
      <c r="A55" s="1558">
        <v>5032</v>
      </c>
      <c r="B55" s="1558"/>
      <c r="C55" s="1072" t="s">
        <v>1183</v>
      </c>
      <c r="D55" s="1073"/>
      <c r="E55" s="1074"/>
      <c r="F55" s="1082">
        <f>SUM('5.mell. '!F28)</f>
        <v>25000</v>
      </c>
    </row>
    <row r="56" spans="1:6" ht="15">
      <c r="A56" s="1558">
        <v>5048</v>
      </c>
      <c r="B56" s="1558"/>
      <c r="C56" s="1564" t="s">
        <v>1140</v>
      </c>
      <c r="D56" s="1565"/>
      <c r="E56" s="1566"/>
      <c r="F56" s="1082">
        <f>SUM('5.mell. '!F41)</f>
        <v>14997</v>
      </c>
    </row>
    <row r="57" spans="1:6" ht="15">
      <c r="A57" s="1558">
        <v>5049</v>
      </c>
      <c r="B57" s="1558"/>
      <c r="C57" s="1160" t="s">
        <v>531</v>
      </c>
      <c r="D57" s="1073"/>
      <c r="E57" s="1074"/>
      <c r="F57" s="1082">
        <f>SUM('5.mell. '!F42)</f>
        <v>41902</v>
      </c>
    </row>
    <row r="58" spans="1:6" ht="15">
      <c r="A58" s="1558">
        <v>5063</v>
      </c>
      <c r="B58" s="1558"/>
      <c r="C58" s="1160" t="s">
        <v>1145</v>
      </c>
      <c r="D58" s="1073"/>
      <c r="E58" s="1074"/>
      <c r="F58" s="1082">
        <f>SUM('5.mell. '!F46)</f>
        <v>0</v>
      </c>
    </row>
    <row r="59" spans="1:6" ht="15">
      <c r="A59" s="1557">
        <v>1851</v>
      </c>
      <c r="B59" s="1557"/>
      <c r="C59" s="1559" t="s">
        <v>486</v>
      </c>
      <c r="D59" s="1560"/>
      <c r="E59" s="1561"/>
      <c r="F59" s="1082">
        <f>SUM('1c.mell '!F113)</f>
        <v>48000</v>
      </c>
    </row>
    <row r="60" spans="1:6" ht="15">
      <c r="A60" s="1557">
        <v>1790</v>
      </c>
      <c r="B60" s="1557"/>
      <c r="C60" s="1559" t="s">
        <v>884</v>
      </c>
      <c r="D60" s="1560"/>
      <c r="E60" s="1561"/>
      <c r="F60" s="1075">
        <f>SUM('1c.mell '!F71)</f>
        <v>18123</v>
      </c>
    </row>
    <row r="61" spans="1:6" ht="12.75">
      <c r="A61" s="1562" t="s">
        <v>885</v>
      </c>
      <c r="B61" s="1563" t="s">
        <v>886</v>
      </c>
      <c r="C61" s="1563"/>
      <c r="D61" s="1563"/>
      <c r="E61" s="1563"/>
      <c r="F61" s="1572">
        <f>SUM(F64:F64)</f>
        <v>105176</v>
      </c>
    </row>
    <row r="62" spans="1:6" ht="12.75">
      <c r="A62" s="1562"/>
      <c r="B62" s="1563"/>
      <c r="C62" s="1563"/>
      <c r="D62" s="1563"/>
      <c r="E62" s="1563"/>
      <c r="F62" s="1573"/>
    </row>
    <row r="63" spans="1:6" ht="12.75">
      <c r="A63" s="1562"/>
      <c r="B63" s="1563"/>
      <c r="C63" s="1563"/>
      <c r="D63" s="1563"/>
      <c r="E63" s="1563"/>
      <c r="F63" s="1574"/>
    </row>
    <row r="64" spans="1:8" ht="13.5" customHeight="1">
      <c r="A64" s="1557">
        <v>2985</v>
      </c>
      <c r="B64" s="1557"/>
      <c r="C64" s="1559" t="s">
        <v>654</v>
      </c>
      <c r="D64" s="1560"/>
      <c r="E64" s="1561"/>
      <c r="F64" s="1082">
        <v>105176</v>
      </c>
      <c r="G64" s="60"/>
      <c r="H64" s="60"/>
    </row>
    <row r="65" spans="1:7" ht="13.5" customHeight="1">
      <c r="A65" s="1562" t="s">
        <v>887</v>
      </c>
      <c r="B65" s="1563" t="s">
        <v>888</v>
      </c>
      <c r="C65" s="1563"/>
      <c r="D65" s="1563"/>
      <c r="E65" s="1563"/>
      <c r="F65" s="1572">
        <f>SUM(F68:F68)</f>
        <v>213196</v>
      </c>
      <c r="G65" s="60"/>
    </row>
    <row r="66" spans="1:7" ht="13.5" customHeight="1">
      <c r="A66" s="1562"/>
      <c r="B66" s="1563"/>
      <c r="C66" s="1563"/>
      <c r="D66" s="1563"/>
      <c r="E66" s="1563"/>
      <c r="F66" s="1573"/>
      <c r="G66" s="60"/>
    </row>
    <row r="67" spans="1:7" ht="13.5" customHeight="1">
      <c r="A67" s="1562"/>
      <c r="B67" s="1563"/>
      <c r="C67" s="1563"/>
      <c r="D67" s="1563"/>
      <c r="E67" s="1563"/>
      <c r="F67" s="1574"/>
      <c r="G67" s="60"/>
    </row>
    <row r="68" spans="1:7" ht="13.5" customHeight="1">
      <c r="A68" s="1557">
        <v>1803</v>
      </c>
      <c r="B68" s="1557"/>
      <c r="C68" s="1559" t="s">
        <v>889</v>
      </c>
      <c r="D68" s="1560"/>
      <c r="E68" s="1561"/>
      <c r="F68" s="1075">
        <f>SUM('1c.mell '!F78)</f>
        <v>213196</v>
      </c>
      <c r="G68" s="60"/>
    </row>
    <row r="69" spans="1:6" ht="13.5" customHeight="1">
      <c r="A69" s="1562" t="s">
        <v>890</v>
      </c>
      <c r="B69" s="1563" t="s">
        <v>891</v>
      </c>
      <c r="C69" s="1563"/>
      <c r="D69" s="1563"/>
      <c r="E69" s="1563"/>
      <c r="F69" s="1572">
        <f>SUM(F72:F73)</f>
        <v>817862</v>
      </c>
    </row>
    <row r="70" spans="1:6" ht="13.5" customHeight="1">
      <c r="A70" s="1562"/>
      <c r="B70" s="1563"/>
      <c r="C70" s="1563"/>
      <c r="D70" s="1563"/>
      <c r="E70" s="1563"/>
      <c r="F70" s="1573"/>
    </row>
    <row r="71" spans="1:6" ht="12" customHeight="1">
      <c r="A71" s="1562"/>
      <c r="B71" s="1563"/>
      <c r="C71" s="1563"/>
      <c r="D71" s="1563"/>
      <c r="E71" s="1563"/>
      <c r="F71" s="1574"/>
    </row>
    <row r="72" spans="1:6" ht="15">
      <c r="A72" s="1557">
        <v>3030</v>
      </c>
      <c r="B72" s="1557"/>
      <c r="C72" s="1559" t="s">
        <v>892</v>
      </c>
      <c r="D72" s="1560"/>
      <c r="E72" s="1561"/>
      <c r="F72" s="1083">
        <f>SUM('3b.m.'!F48)</f>
        <v>811862</v>
      </c>
    </row>
    <row r="73" spans="1:6" ht="15">
      <c r="A73" s="1557">
        <v>3924</v>
      </c>
      <c r="B73" s="1557"/>
      <c r="C73" s="1559" t="s">
        <v>432</v>
      </c>
      <c r="D73" s="1560"/>
      <c r="E73" s="1561"/>
      <c r="F73" s="1128">
        <v>6000</v>
      </c>
    </row>
    <row r="74" spans="1:6" ht="12.75">
      <c r="A74" s="1562" t="s">
        <v>893</v>
      </c>
      <c r="B74" s="1563" t="s">
        <v>42</v>
      </c>
      <c r="C74" s="1563"/>
      <c r="D74" s="1563"/>
      <c r="E74" s="1563"/>
      <c r="F74" s="1572">
        <f>SUM(F77:F78)</f>
        <v>58846</v>
      </c>
    </row>
    <row r="75" spans="1:6" ht="12.75">
      <c r="A75" s="1562"/>
      <c r="B75" s="1563"/>
      <c r="C75" s="1563"/>
      <c r="D75" s="1563"/>
      <c r="E75" s="1563"/>
      <c r="F75" s="1573"/>
    </row>
    <row r="76" spans="1:6" ht="12.75">
      <c r="A76" s="1562"/>
      <c r="B76" s="1563"/>
      <c r="C76" s="1563"/>
      <c r="D76" s="1563"/>
      <c r="E76" s="1563"/>
      <c r="F76" s="1574"/>
    </row>
    <row r="77" spans="1:6" ht="15">
      <c r="A77" s="1557">
        <v>3204</v>
      </c>
      <c r="B77" s="1557"/>
      <c r="C77" s="1559" t="s">
        <v>894</v>
      </c>
      <c r="D77" s="1560"/>
      <c r="E77" s="1561"/>
      <c r="F77" s="1075">
        <f>SUM('3c.m.'!F246)</f>
        <v>13846</v>
      </c>
    </row>
    <row r="78" spans="1:6" ht="15">
      <c r="A78" s="1557">
        <v>5033</v>
      </c>
      <c r="B78" s="1557"/>
      <c r="C78" s="1559" t="s">
        <v>1122</v>
      </c>
      <c r="D78" s="1560"/>
      <c r="E78" s="1561"/>
      <c r="F78" s="1082">
        <f>SUM('5.mell. '!F29)</f>
        <v>45000</v>
      </c>
    </row>
    <row r="79" spans="1:6" ht="12.75">
      <c r="A79" s="1562" t="s">
        <v>895</v>
      </c>
      <c r="B79" s="1563" t="s">
        <v>896</v>
      </c>
      <c r="C79" s="1563"/>
      <c r="D79" s="1563"/>
      <c r="E79" s="1563"/>
      <c r="F79" s="1572">
        <f>SUM(F82)</f>
        <v>1000</v>
      </c>
    </row>
    <row r="80" spans="1:6" ht="12.75">
      <c r="A80" s="1562"/>
      <c r="B80" s="1563"/>
      <c r="C80" s="1563"/>
      <c r="D80" s="1563"/>
      <c r="E80" s="1563"/>
      <c r="F80" s="1573"/>
    </row>
    <row r="81" spans="1:6" ht="12.75">
      <c r="A81" s="1562"/>
      <c r="B81" s="1563"/>
      <c r="C81" s="1563"/>
      <c r="D81" s="1563"/>
      <c r="E81" s="1563"/>
      <c r="F81" s="1574"/>
    </row>
    <row r="82" spans="1:6" ht="15">
      <c r="A82" s="1557">
        <v>3452</v>
      </c>
      <c r="B82" s="1557"/>
      <c r="C82" s="1559" t="s">
        <v>897</v>
      </c>
      <c r="D82" s="1560"/>
      <c r="E82" s="1561"/>
      <c r="F82" s="1075">
        <f>SUM('3c.m.'!F823)</f>
        <v>1000</v>
      </c>
    </row>
    <row r="83" spans="1:6" ht="12" customHeight="1">
      <c r="A83" s="1562" t="s">
        <v>898</v>
      </c>
      <c r="B83" s="1563" t="s">
        <v>899</v>
      </c>
      <c r="C83" s="1563"/>
      <c r="D83" s="1563"/>
      <c r="E83" s="1563"/>
      <c r="F83" s="1572">
        <f>SUM(F86)</f>
        <v>1201602</v>
      </c>
    </row>
    <row r="84" spans="1:6" ht="12" customHeight="1">
      <c r="A84" s="1562"/>
      <c r="B84" s="1563"/>
      <c r="C84" s="1563"/>
      <c r="D84" s="1563"/>
      <c r="E84" s="1563"/>
      <c r="F84" s="1573"/>
    </row>
    <row r="85" spans="1:6" ht="12" customHeight="1">
      <c r="A85" s="1562"/>
      <c r="B85" s="1563"/>
      <c r="C85" s="1563"/>
      <c r="D85" s="1563"/>
      <c r="E85" s="1563"/>
      <c r="F85" s="1574"/>
    </row>
    <row r="86" spans="1:7" ht="15">
      <c r="A86" s="1557">
        <v>2795</v>
      </c>
      <c r="B86" s="1557"/>
      <c r="C86" s="1559" t="s">
        <v>900</v>
      </c>
      <c r="D86" s="1560"/>
      <c r="E86" s="1561"/>
      <c r="F86" s="1075">
        <v>1201602</v>
      </c>
      <c r="G86" s="60"/>
    </row>
    <row r="87" spans="1:6" ht="12.75">
      <c r="A87" s="1562" t="s">
        <v>901</v>
      </c>
      <c r="B87" s="1563" t="s">
        <v>902</v>
      </c>
      <c r="C87" s="1563"/>
      <c r="D87" s="1563"/>
      <c r="E87" s="1563"/>
      <c r="F87" s="1572">
        <f>SUM(F90)</f>
        <v>25708</v>
      </c>
    </row>
    <row r="88" spans="1:6" ht="12.75">
      <c r="A88" s="1562"/>
      <c r="B88" s="1563"/>
      <c r="C88" s="1563"/>
      <c r="D88" s="1563"/>
      <c r="E88" s="1563"/>
      <c r="F88" s="1573"/>
    </row>
    <row r="89" spans="1:6" ht="12.75">
      <c r="A89" s="1562"/>
      <c r="B89" s="1563"/>
      <c r="C89" s="1563"/>
      <c r="D89" s="1563"/>
      <c r="E89" s="1563"/>
      <c r="F89" s="1574"/>
    </row>
    <row r="90" spans="1:6" ht="15">
      <c r="A90" s="1557">
        <v>3356</v>
      </c>
      <c r="B90" s="1557"/>
      <c r="C90" s="1559" t="s">
        <v>903</v>
      </c>
      <c r="D90" s="1560"/>
      <c r="E90" s="1561"/>
      <c r="F90" s="1075">
        <f>SUM('3c.m.'!F618)</f>
        <v>25708</v>
      </c>
    </row>
    <row r="91" spans="1:6" ht="12" customHeight="1">
      <c r="A91" s="1562" t="s">
        <v>904</v>
      </c>
      <c r="B91" s="1563" t="s">
        <v>905</v>
      </c>
      <c r="C91" s="1563"/>
      <c r="D91" s="1563"/>
      <c r="E91" s="1563"/>
      <c r="F91" s="1572">
        <f>SUM(F94)</f>
        <v>350160</v>
      </c>
    </row>
    <row r="92" spans="1:6" ht="12" customHeight="1">
      <c r="A92" s="1562"/>
      <c r="B92" s="1563"/>
      <c r="C92" s="1563"/>
      <c r="D92" s="1563"/>
      <c r="E92" s="1563"/>
      <c r="F92" s="1573"/>
    </row>
    <row r="93" spans="1:6" ht="12" customHeight="1">
      <c r="A93" s="1562"/>
      <c r="B93" s="1563"/>
      <c r="C93" s="1563"/>
      <c r="D93" s="1563"/>
      <c r="E93" s="1563"/>
      <c r="F93" s="1574"/>
    </row>
    <row r="94" spans="1:6" ht="15">
      <c r="A94" s="1557">
        <v>3941</v>
      </c>
      <c r="B94" s="1557"/>
      <c r="C94" s="1559" t="s">
        <v>906</v>
      </c>
      <c r="D94" s="1560"/>
      <c r="E94" s="1561"/>
      <c r="F94" s="1075">
        <f>SUM('3d.m.'!F31)</f>
        <v>350160</v>
      </c>
    </row>
    <row r="95" spans="1:6" ht="12.75">
      <c r="A95" s="1562" t="s">
        <v>907</v>
      </c>
      <c r="B95" s="1563" t="s">
        <v>908</v>
      </c>
      <c r="C95" s="1563"/>
      <c r="D95" s="1563"/>
      <c r="E95" s="1563"/>
      <c r="F95" s="1572">
        <f>SUM(F98)</f>
        <v>29360</v>
      </c>
    </row>
    <row r="96" spans="1:6" ht="12.75">
      <c r="A96" s="1562"/>
      <c r="B96" s="1563"/>
      <c r="C96" s="1563"/>
      <c r="D96" s="1563"/>
      <c r="E96" s="1563"/>
      <c r="F96" s="1573"/>
    </row>
    <row r="97" spans="1:6" ht="12.75">
      <c r="A97" s="1562"/>
      <c r="B97" s="1563"/>
      <c r="C97" s="1563"/>
      <c r="D97" s="1563"/>
      <c r="E97" s="1563"/>
      <c r="F97" s="1574"/>
    </row>
    <row r="98" spans="1:6" ht="15">
      <c r="A98" s="1557">
        <v>3207</v>
      </c>
      <c r="B98" s="1557"/>
      <c r="C98" s="1559" t="s">
        <v>299</v>
      </c>
      <c r="D98" s="1560"/>
      <c r="E98" s="1561"/>
      <c r="F98" s="1075">
        <f>SUM('3c.m.'!F263)</f>
        <v>29360</v>
      </c>
    </row>
    <row r="99" spans="1:6" ht="12.75">
      <c r="A99" s="1562" t="s">
        <v>909</v>
      </c>
      <c r="B99" s="1563" t="s">
        <v>910</v>
      </c>
      <c r="C99" s="1563"/>
      <c r="D99" s="1563"/>
      <c r="E99" s="1563"/>
      <c r="F99" s="1572">
        <f>SUM(F102:F102)</f>
        <v>1416994</v>
      </c>
    </row>
    <row r="100" spans="1:6" ht="12.75">
      <c r="A100" s="1562"/>
      <c r="B100" s="1563"/>
      <c r="C100" s="1563"/>
      <c r="D100" s="1563"/>
      <c r="E100" s="1563"/>
      <c r="F100" s="1573"/>
    </row>
    <row r="101" spans="1:6" ht="12.75">
      <c r="A101" s="1562"/>
      <c r="B101" s="1563"/>
      <c r="C101" s="1563"/>
      <c r="D101" s="1563"/>
      <c r="E101" s="1563"/>
      <c r="F101" s="1574"/>
    </row>
    <row r="102" spans="1:6" ht="15">
      <c r="A102" s="1557">
        <v>3212</v>
      </c>
      <c r="B102" s="1557"/>
      <c r="C102" s="1559" t="s">
        <v>911</v>
      </c>
      <c r="D102" s="1560"/>
      <c r="E102" s="1561"/>
      <c r="F102" s="1075">
        <f>SUM('3c.m.'!F297)</f>
        <v>1416994</v>
      </c>
    </row>
    <row r="103" spans="1:6" ht="12" customHeight="1">
      <c r="A103" s="1562" t="s">
        <v>912</v>
      </c>
      <c r="B103" s="1563" t="s">
        <v>913</v>
      </c>
      <c r="C103" s="1563"/>
      <c r="D103" s="1563"/>
      <c r="E103" s="1563"/>
      <c r="F103" s="1572">
        <f>SUM(F106)</f>
        <v>44257</v>
      </c>
    </row>
    <row r="104" spans="1:6" ht="12" customHeight="1">
      <c r="A104" s="1562"/>
      <c r="B104" s="1563"/>
      <c r="C104" s="1563"/>
      <c r="D104" s="1563"/>
      <c r="E104" s="1563"/>
      <c r="F104" s="1573"/>
    </row>
    <row r="105" spans="1:6" ht="12" customHeight="1">
      <c r="A105" s="1562"/>
      <c r="B105" s="1563"/>
      <c r="C105" s="1563"/>
      <c r="D105" s="1563"/>
      <c r="E105" s="1563"/>
      <c r="F105" s="1574"/>
    </row>
    <row r="106" spans="1:6" ht="15">
      <c r="A106" s="1557">
        <v>3205</v>
      </c>
      <c r="B106" s="1557"/>
      <c r="C106" s="1559" t="s">
        <v>369</v>
      </c>
      <c r="D106" s="1560"/>
      <c r="E106" s="1561"/>
      <c r="F106" s="1075">
        <f>SUM('3c.m.'!F255)</f>
        <v>44257</v>
      </c>
    </row>
    <row r="107" spans="1:6" ht="12.75">
      <c r="A107" s="1562" t="s">
        <v>914</v>
      </c>
      <c r="B107" s="1563" t="s">
        <v>915</v>
      </c>
      <c r="C107" s="1563"/>
      <c r="D107" s="1563"/>
      <c r="E107" s="1563"/>
      <c r="F107" s="1572">
        <f>SUM(F110:F111)</f>
        <v>254846</v>
      </c>
    </row>
    <row r="108" spans="1:6" ht="12.75">
      <c r="A108" s="1562"/>
      <c r="B108" s="1563"/>
      <c r="C108" s="1563"/>
      <c r="D108" s="1563"/>
      <c r="E108" s="1563"/>
      <c r="F108" s="1573"/>
    </row>
    <row r="109" spans="1:6" ht="12.75">
      <c r="A109" s="1562"/>
      <c r="B109" s="1563"/>
      <c r="C109" s="1563"/>
      <c r="D109" s="1563"/>
      <c r="E109" s="1563"/>
      <c r="F109" s="1574"/>
    </row>
    <row r="110" spans="1:6" ht="15">
      <c r="A110" s="1557">
        <v>5030</v>
      </c>
      <c r="B110" s="1557"/>
      <c r="C110" s="1559" t="s">
        <v>437</v>
      </c>
      <c r="D110" s="1560"/>
      <c r="E110" s="1561"/>
      <c r="F110" s="1162">
        <f>SUM('5.mell. '!F26)</f>
        <v>14971</v>
      </c>
    </row>
    <row r="111" spans="1:6" ht="15">
      <c r="A111" s="1557">
        <v>5037</v>
      </c>
      <c r="B111" s="1557"/>
      <c r="C111" s="1559" t="s">
        <v>516</v>
      </c>
      <c r="D111" s="1560"/>
      <c r="E111" s="1561"/>
      <c r="F111" s="1161">
        <f>SUM('5.mell. '!F32)</f>
        <v>239875</v>
      </c>
    </row>
    <row r="112" spans="1:6" ht="12.75">
      <c r="A112" s="1562" t="s">
        <v>916</v>
      </c>
      <c r="B112" s="1563" t="s">
        <v>917</v>
      </c>
      <c r="C112" s="1563"/>
      <c r="D112" s="1563"/>
      <c r="E112" s="1563"/>
      <c r="F112" s="1572">
        <f>SUM(F115)</f>
        <v>641272</v>
      </c>
    </row>
    <row r="113" spans="1:6" ht="12.75">
      <c r="A113" s="1562"/>
      <c r="B113" s="1563"/>
      <c r="C113" s="1563"/>
      <c r="D113" s="1563"/>
      <c r="E113" s="1563"/>
      <c r="F113" s="1573"/>
    </row>
    <row r="114" spans="1:6" ht="12.75">
      <c r="A114" s="1562"/>
      <c r="B114" s="1563"/>
      <c r="C114" s="1563"/>
      <c r="D114" s="1563"/>
      <c r="E114" s="1563"/>
      <c r="F114" s="1574"/>
    </row>
    <row r="115" spans="1:6" ht="15">
      <c r="A115" s="1557">
        <v>3216</v>
      </c>
      <c r="B115" s="1557"/>
      <c r="C115" s="1559" t="s">
        <v>918</v>
      </c>
      <c r="D115" s="1560"/>
      <c r="E115" s="1561"/>
      <c r="F115" s="1075">
        <f>SUM('3c.m.'!F321)</f>
        <v>641272</v>
      </c>
    </row>
    <row r="116" spans="1:6" ht="12.75">
      <c r="A116" s="1562" t="s">
        <v>919</v>
      </c>
      <c r="B116" s="1563" t="s">
        <v>920</v>
      </c>
      <c r="C116" s="1563"/>
      <c r="D116" s="1563"/>
      <c r="E116" s="1563"/>
      <c r="F116" s="1572">
        <f>SUM(F119:F144)</f>
        <v>4062279</v>
      </c>
    </row>
    <row r="117" spans="1:6" ht="12.75">
      <c r="A117" s="1562"/>
      <c r="B117" s="1563"/>
      <c r="C117" s="1563"/>
      <c r="D117" s="1563"/>
      <c r="E117" s="1563"/>
      <c r="F117" s="1573"/>
    </row>
    <row r="118" spans="1:6" ht="12.75">
      <c r="A118" s="1562"/>
      <c r="B118" s="1563"/>
      <c r="C118" s="1563"/>
      <c r="D118" s="1563"/>
      <c r="E118" s="1563"/>
      <c r="F118" s="1574"/>
    </row>
    <row r="119" spans="1:6" ht="15">
      <c r="A119" s="1557">
        <v>3052</v>
      </c>
      <c r="B119" s="1557"/>
      <c r="C119" s="1559" t="s">
        <v>23</v>
      </c>
      <c r="D119" s="1560"/>
      <c r="E119" s="1561"/>
      <c r="F119" s="1075">
        <f>SUM('3c.m.'!F17)</f>
        <v>9201</v>
      </c>
    </row>
    <row r="120" spans="1:6" ht="15">
      <c r="A120" s="1557">
        <v>3056</v>
      </c>
      <c r="B120" s="1557"/>
      <c r="C120" s="1559" t="s">
        <v>1141</v>
      </c>
      <c r="D120" s="1560"/>
      <c r="E120" s="1561"/>
      <c r="F120" s="1075">
        <f>SUM('3c.m.'!F33)</f>
        <v>40000</v>
      </c>
    </row>
    <row r="121" spans="1:6" ht="15">
      <c r="A121" s="1557">
        <v>3061</v>
      </c>
      <c r="B121" s="1557"/>
      <c r="C121" s="1559" t="s">
        <v>125</v>
      </c>
      <c r="D121" s="1560"/>
      <c r="E121" s="1561"/>
      <c r="F121" s="1075">
        <f>SUM('3c.m.'!F42)</f>
        <v>4287</v>
      </c>
    </row>
    <row r="122" spans="1:6" ht="15">
      <c r="A122" s="1557">
        <v>3071</v>
      </c>
      <c r="B122" s="1557"/>
      <c r="C122" s="1559" t="s">
        <v>144</v>
      </c>
      <c r="D122" s="1560"/>
      <c r="E122" s="1561"/>
      <c r="F122" s="1075">
        <f>SUM('3c.m.'!F50)</f>
        <v>8017</v>
      </c>
    </row>
    <row r="123" spans="1:6" ht="15">
      <c r="A123" s="1557">
        <v>3072</v>
      </c>
      <c r="B123" s="1557"/>
      <c r="C123" s="1559" t="s">
        <v>1172</v>
      </c>
      <c r="D123" s="1560"/>
      <c r="E123" s="1561"/>
      <c r="F123" s="1075">
        <f>SUM('3c.m.'!F58)</f>
        <v>20000</v>
      </c>
    </row>
    <row r="124" spans="1:6" ht="15">
      <c r="A124" s="1557">
        <v>3203</v>
      </c>
      <c r="B124" s="1557"/>
      <c r="C124" s="1559" t="s">
        <v>176</v>
      </c>
      <c r="D124" s="1560"/>
      <c r="E124" s="1561"/>
      <c r="F124" s="1075">
        <f>SUM('3c.m.'!F238)</f>
        <v>8000</v>
      </c>
    </row>
    <row r="125" spans="1:6" ht="15">
      <c r="A125" s="1557">
        <v>3214</v>
      </c>
      <c r="B125" s="1557"/>
      <c r="C125" s="1559" t="s">
        <v>373</v>
      </c>
      <c r="D125" s="1560"/>
      <c r="E125" s="1561"/>
      <c r="F125" s="1075">
        <f>SUM('3c.m.'!F313)</f>
        <v>56990</v>
      </c>
    </row>
    <row r="126" spans="1:6" ht="15">
      <c r="A126" s="1557">
        <v>3224</v>
      </c>
      <c r="B126" s="1557"/>
      <c r="C126" s="1559" t="s">
        <v>820</v>
      </c>
      <c r="D126" s="1560"/>
      <c r="E126" s="1561"/>
      <c r="F126" s="1075">
        <f>SUM('3c.m.'!F338)</f>
        <v>12000</v>
      </c>
    </row>
    <row r="127" spans="1:6" ht="15">
      <c r="A127" s="1557">
        <v>3424</v>
      </c>
      <c r="B127" s="1557"/>
      <c r="C127" s="1559" t="s">
        <v>305</v>
      </c>
      <c r="D127" s="1560"/>
      <c r="E127" s="1561"/>
      <c r="F127" s="1075">
        <f>SUM('3c.m.'!F726)</f>
        <v>46234</v>
      </c>
    </row>
    <row r="128" spans="1:6" ht="15">
      <c r="A128" s="1557">
        <v>3425</v>
      </c>
      <c r="B128" s="1557"/>
      <c r="C128" s="1559" t="s">
        <v>43</v>
      </c>
      <c r="D128" s="1560"/>
      <c r="E128" s="1561"/>
      <c r="F128" s="1075">
        <f>SUM('3c.m.'!F734)</f>
        <v>11935</v>
      </c>
    </row>
    <row r="129" spans="1:6" ht="15">
      <c r="A129" s="1557">
        <v>3427</v>
      </c>
      <c r="B129" s="1557"/>
      <c r="C129" s="1559" t="s">
        <v>44</v>
      </c>
      <c r="D129" s="1560"/>
      <c r="E129" s="1561"/>
      <c r="F129" s="1075">
        <f>SUM('3c.m.'!F750)</f>
        <v>27153</v>
      </c>
    </row>
    <row r="130" spans="1:6" ht="15">
      <c r="A130" s="1557">
        <v>3928</v>
      </c>
      <c r="B130" s="1557"/>
      <c r="C130" s="1559" t="s">
        <v>159</v>
      </c>
      <c r="D130" s="1560"/>
      <c r="E130" s="1561"/>
      <c r="F130" s="1075">
        <f>SUM('3d.m.'!F16)</f>
        <v>553298</v>
      </c>
    </row>
    <row r="131" spans="1:6" ht="15">
      <c r="A131" s="1557">
        <v>3112</v>
      </c>
      <c r="B131" s="1557"/>
      <c r="C131" s="1559" t="s">
        <v>442</v>
      </c>
      <c r="D131" s="1560"/>
      <c r="E131" s="1561"/>
      <c r="F131" s="1075">
        <f>SUM('3c.m.'!F85)</f>
        <v>69995</v>
      </c>
    </row>
    <row r="132" spans="1:6" ht="15">
      <c r="A132" s="1557">
        <v>3911</v>
      </c>
      <c r="B132" s="1557"/>
      <c r="C132" s="1559" t="s">
        <v>921</v>
      </c>
      <c r="D132" s="1560"/>
      <c r="E132" s="1561"/>
      <c r="F132" s="1082">
        <f>SUM('3d.m.'!F9)</f>
        <v>18400</v>
      </c>
    </row>
    <row r="133" spans="1:6" ht="15">
      <c r="A133" s="1557">
        <v>4012</v>
      </c>
      <c r="B133" s="1557"/>
      <c r="C133" s="1559" t="s">
        <v>922</v>
      </c>
      <c r="D133" s="1560"/>
      <c r="E133" s="1561"/>
      <c r="F133" s="1082">
        <f>SUM('4.mell.'!F10)</f>
        <v>425459</v>
      </c>
    </row>
    <row r="134" spans="1:6" ht="15">
      <c r="A134" s="1557">
        <v>4014</v>
      </c>
      <c r="B134" s="1557"/>
      <c r="C134" s="1559" t="s">
        <v>526</v>
      </c>
      <c r="D134" s="1560"/>
      <c r="E134" s="1561"/>
      <c r="F134" s="1075">
        <f>SUM('4.mell.'!F14)</f>
        <v>397980</v>
      </c>
    </row>
    <row r="135" spans="1:6" ht="15">
      <c r="A135" s="1557">
        <v>4017</v>
      </c>
      <c r="B135" s="1557"/>
      <c r="C135" s="1559" t="s">
        <v>1142</v>
      </c>
      <c r="D135" s="1560"/>
      <c r="E135" s="1561"/>
      <c r="F135" s="1075">
        <f>SUM('4.mell.'!F17)</f>
        <v>360000</v>
      </c>
    </row>
    <row r="136" spans="1:6" ht="15">
      <c r="A136" s="1557">
        <v>4019</v>
      </c>
      <c r="B136" s="1557"/>
      <c r="C136" s="1559" t="s">
        <v>1135</v>
      </c>
      <c r="D136" s="1560"/>
      <c r="E136" s="1561"/>
      <c r="F136" s="1075">
        <f>SUM('4.mell.'!F19)</f>
        <v>480000</v>
      </c>
    </row>
    <row r="137" spans="1:6" ht="15">
      <c r="A137" s="1557">
        <v>4120</v>
      </c>
      <c r="B137" s="1557"/>
      <c r="C137" s="1559" t="s">
        <v>1112</v>
      </c>
      <c r="D137" s="1560"/>
      <c r="E137" s="1561"/>
      <c r="F137" s="1075">
        <f>SUM('4.mell.'!F26)</f>
        <v>768094</v>
      </c>
    </row>
    <row r="138" spans="1:6" ht="15">
      <c r="A138" s="1557">
        <v>4132</v>
      </c>
      <c r="B138" s="1557"/>
      <c r="C138" s="1559" t="s">
        <v>128</v>
      </c>
      <c r="D138" s="1560"/>
      <c r="E138" s="1561"/>
      <c r="F138" s="1075">
        <f>SUM('4.mell.'!F45)</f>
        <v>50489</v>
      </c>
    </row>
    <row r="139" spans="1:6" ht="15">
      <c r="A139" s="1557">
        <v>5012</v>
      </c>
      <c r="B139" s="1557"/>
      <c r="C139" s="1559" t="s">
        <v>443</v>
      </c>
      <c r="D139" s="1560"/>
      <c r="E139" s="1561"/>
      <c r="F139" s="1075">
        <f>SUM('5.mell. '!F11)</f>
        <v>4000</v>
      </c>
    </row>
    <row r="140" spans="1:6" ht="15">
      <c r="A140" s="1557">
        <v>5034</v>
      </c>
      <c r="B140" s="1557"/>
      <c r="C140" s="1559" t="s">
        <v>248</v>
      </c>
      <c r="D140" s="1560"/>
      <c r="E140" s="1561"/>
      <c r="F140" s="1082">
        <f>SUM('5.mell. '!F30)</f>
        <v>5454</v>
      </c>
    </row>
    <row r="141" spans="1:6" ht="15">
      <c r="A141" s="1557">
        <v>5035</v>
      </c>
      <c r="B141" s="1557"/>
      <c r="C141" s="1559" t="s">
        <v>532</v>
      </c>
      <c r="D141" s="1560"/>
      <c r="E141" s="1561"/>
      <c r="F141" s="1082">
        <f>SUM('5.mell. '!F31)</f>
        <v>547516</v>
      </c>
    </row>
    <row r="142" spans="1:6" ht="15">
      <c r="A142" s="1557">
        <v>5039</v>
      </c>
      <c r="B142" s="1557"/>
      <c r="C142" s="1559" t="s">
        <v>513</v>
      </c>
      <c r="D142" s="1560"/>
      <c r="E142" s="1561"/>
      <c r="F142" s="1082">
        <f>SUM('5.mell. '!F34)</f>
        <v>98237</v>
      </c>
    </row>
    <row r="143" spans="1:6" ht="15">
      <c r="A143" s="1557">
        <v>5040</v>
      </c>
      <c r="B143" s="1557"/>
      <c r="C143" s="1559" t="s">
        <v>1168</v>
      </c>
      <c r="D143" s="1560"/>
      <c r="E143" s="1561"/>
      <c r="F143" s="1082">
        <f>SUM('5.mell. '!F35)</f>
        <v>5980</v>
      </c>
    </row>
    <row r="144" spans="1:6" ht="15">
      <c r="A144" s="1557">
        <v>5038</v>
      </c>
      <c r="B144" s="1557"/>
      <c r="C144" s="1559" t="s">
        <v>535</v>
      </c>
      <c r="D144" s="1560"/>
      <c r="E144" s="1561"/>
      <c r="F144" s="1082">
        <f>SUM('5.mell. '!F33)</f>
        <v>33560</v>
      </c>
    </row>
    <row r="145" spans="1:6" ht="12" customHeight="1">
      <c r="A145" s="1562" t="s">
        <v>923</v>
      </c>
      <c r="B145" s="1563" t="s">
        <v>924</v>
      </c>
      <c r="C145" s="1563"/>
      <c r="D145" s="1563"/>
      <c r="E145" s="1563"/>
      <c r="F145" s="1572">
        <f>SUM(F148:F150)</f>
        <v>302439</v>
      </c>
    </row>
    <row r="146" spans="1:6" ht="12" customHeight="1">
      <c r="A146" s="1562"/>
      <c r="B146" s="1563"/>
      <c r="C146" s="1563"/>
      <c r="D146" s="1563"/>
      <c r="E146" s="1563"/>
      <c r="F146" s="1573"/>
    </row>
    <row r="147" spans="1:6" ht="12" customHeight="1">
      <c r="A147" s="1562"/>
      <c r="B147" s="1563"/>
      <c r="C147" s="1563"/>
      <c r="D147" s="1563"/>
      <c r="E147" s="1563"/>
      <c r="F147" s="1574"/>
    </row>
    <row r="148" spans="1:6" ht="12" customHeight="1">
      <c r="A148" s="1557">
        <v>3944</v>
      </c>
      <c r="B148" s="1557"/>
      <c r="C148" s="1559" t="s">
        <v>438</v>
      </c>
      <c r="D148" s="1560"/>
      <c r="E148" s="1561"/>
      <c r="F148" s="1075">
        <f>SUM('3d.m.'!F37)</f>
        <v>40000</v>
      </c>
    </row>
    <row r="149" spans="1:6" ht="12" customHeight="1">
      <c r="A149" s="1557">
        <v>3945</v>
      </c>
      <c r="B149" s="1557"/>
      <c r="C149" s="1559" t="s">
        <v>1124</v>
      </c>
      <c r="D149" s="1560"/>
      <c r="E149" s="1561"/>
      <c r="F149" s="1075">
        <f>SUM('3d.m.'!F38)</f>
        <v>21000</v>
      </c>
    </row>
    <row r="150" spans="1:6" ht="15">
      <c r="A150" s="1557">
        <v>3302</v>
      </c>
      <c r="B150" s="1557"/>
      <c r="C150" s="1559" t="s">
        <v>925</v>
      </c>
      <c r="D150" s="1560"/>
      <c r="E150" s="1561"/>
      <c r="F150" s="1075">
        <f>SUM('3c.m.'!F355)</f>
        <v>241439</v>
      </c>
    </row>
    <row r="151" spans="1:6" ht="12" customHeight="1">
      <c r="A151" s="1562" t="s">
        <v>926</v>
      </c>
      <c r="B151" s="1563" t="s">
        <v>927</v>
      </c>
      <c r="C151" s="1563"/>
      <c r="D151" s="1563"/>
      <c r="E151" s="1563"/>
      <c r="F151" s="1572">
        <f>SUM(F154)</f>
        <v>12175</v>
      </c>
    </row>
    <row r="152" spans="1:6" ht="12" customHeight="1">
      <c r="A152" s="1562"/>
      <c r="B152" s="1563"/>
      <c r="C152" s="1563"/>
      <c r="D152" s="1563"/>
      <c r="E152" s="1563"/>
      <c r="F152" s="1573"/>
    </row>
    <row r="153" spans="1:6" ht="12" customHeight="1">
      <c r="A153" s="1562"/>
      <c r="B153" s="1563"/>
      <c r="C153" s="1563"/>
      <c r="D153" s="1563"/>
      <c r="E153" s="1563"/>
      <c r="F153" s="1574"/>
    </row>
    <row r="154" spans="1:6" ht="12" customHeight="1">
      <c r="A154" s="1557">
        <v>3357</v>
      </c>
      <c r="B154" s="1557"/>
      <c r="C154" s="1559" t="s">
        <v>928</v>
      </c>
      <c r="D154" s="1560"/>
      <c r="E154" s="1561"/>
      <c r="F154" s="1075">
        <f>SUM('3c.m.'!F626)</f>
        <v>12175</v>
      </c>
    </row>
    <row r="155" spans="1:6" ht="12.75">
      <c r="A155" s="1562" t="s">
        <v>929</v>
      </c>
      <c r="B155" s="1563" t="s">
        <v>930</v>
      </c>
      <c r="C155" s="1563"/>
      <c r="D155" s="1563"/>
      <c r="E155" s="1563"/>
      <c r="F155" s="1572">
        <f>SUM(F158:F158)</f>
        <v>16475</v>
      </c>
    </row>
    <row r="156" spans="1:6" ht="12.75">
      <c r="A156" s="1562"/>
      <c r="B156" s="1563"/>
      <c r="C156" s="1563"/>
      <c r="D156" s="1563"/>
      <c r="E156" s="1563"/>
      <c r="F156" s="1573"/>
    </row>
    <row r="157" spans="1:6" ht="12.75">
      <c r="A157" s="1562"/>
      <c r="B157" s="1563"/>
      <c r="C157" s="1563"/>
      <c r="D157" s="1563"/>
      <c r="E157" s="1563"/>
      <c r="F157" s="1574"/>
    </row>
    <row r="158" spans="1:6" ht="15">
      <c r="A158" s="1557">
        <v>3301</v>
      </c>
      <c r="B158" s="1557"/>
      <c r="C158" s="1559" t="s">
        <v>156</v>
      </c>
      <c r="D158" s="1560"/>
      <c r="E158" s="1561"/>
      <c r="F158" s="1075">
        <f>SUM('3c.m.'!F347)</f>
        <v>16475</v>
      </c>
    </row>
    <row r="159" spans="1:6" ht="12.75">
      <c r="A159" s="1562" t="s">
        <v>931</v>
      </c>
      <c r="B159" s="1563" t="s">
        <v>932</v>
      </c>
      <c r="C159" s="1563"/>
      <c r="D159" s="1563"/>
      <c r="E159" s="1563"/>
      <c r="F159" s="1572">
        <f>SUM(F162)</f>
        <v>20000</v>
      </c>
    </row>
    <row r="160" spans="1:6" ht="12.75">
      <c r="A160" s="1562"/>
      <c r="B160" s="1563"/>
      <c r="C160" s="1563"/>
      <c r="D160" s="1563"/>
      <c r="E160" s="1563"/>
      <c r="F160" s="1573"/>
    </row>
    <row r="161" spans="1:6" ht="12.75">
      <c r="A161" s="1562"/>
      <c r="B161" s="1563"/>
      <c r="C161" s="1563"/>
      <c r="D161" s="1563"/>
      <c r="E161" s="1563"/>
      <c r="F161" s="1574"/>
    </row>
    <row r="162" spans="1:6" ht="15">
      <c r="A162" s="1557">
        <v>3416</v>
      </c>
      <c r="B162" s="1557"/>
      <c r="C162" s="1559" t="s">
        <v>181</v>
      </c>
      <c r="D162" s="1560"/>
      <c r="E162" s="1561"/>
      <c r="F162" s="1075">
        <f>SUM('3c.m.'!F693)</f>
        <v>20000</v>
      </c>
    </row>
    <row r="163" spans="1:6" ht="12.75">
      <c r="A163" s="1562" t="s">
        <v>933</v>
      </c>
      <c r="B163" s="1563" t="s">
        <v>934</v>
      </c>
      <c r="C163" s="1563"/>
      <c r="D163" s="1563"/>
      <c r="E163" s="1563"/>
      <c r="F163" s="1572">
        <f>SUM(F166:F166)</f>
        <v>8442</v>
      </c>
    </row>
    <row r="164" spans="1:6" ht="12.75">
      <c r="A164" s="1562"/>
      <c r="B164" s="1563"/>
      <c r="C164" s="1563"/>
      <c r="D164" s="1563"/>
      <c r="E164" s="1563"/>
      <c r="F164" s="1573"/>
    </row>
    <row r="165" spans="1:6" ht="12.75">
      <c r="A165" s="1562"/>
      <c r="B165" s="1563"/>
      <c r="C165" s="1563"/>
      <c r="D165" s="1563"/>
      <c r="E165" s="1563"/>
      <c r="F165" s="1574"/>
    </row>
    <row r="166" spans="1:6" ht="15">
      <c r="A166" s="1557">
        <v>3413</v>
      </c>
      <c r="B166" s="1557"/>
      <c r="C166" s="1559" t="s">
        <v>145</v>
      </c>
      <c r="D166" s="1560"/>
      <c r="E166" s="1561"/>
      <c r="F166" s="1075">
        <f>SUM('3c.m.'!F668)</f>
        <v>8442</v>
      </c>
    </row>
    <row r="167" spans="1:6" ht="12.75">
      <c r="A167" s="1562" t="s">
        <v>935</v>
      </c>
      <c r="B167" s="1563" t="s">
        <v>936</v>
      </c>
      <c r="C167" s="1563"/>
      <c r="D167" s="1563"/>
      <c r="E167" s="1563"/>
      <c r="F167" s="1572">
        <f>SUM(F170:F172)</f>
        <v>23544</v>
      </c>
    </row>
    <row r="168" spans="1:6" ht="12.75">
      <c r="A168" s="1562"/>
      <c r="B168" s="1563"/>
      <c r="C168" s="1563"/>
      <c r="D168" s="1563"/>
      <c r="E168" s="1563"/>
      <c r="F168" s="1573"/>
    </row>
    <row r="169" spans="1:6" ht="12.75">
      <c r="A169" s="1562"/>
      <c r="B169" s="1563"/>
      <c r="C169" s="1563"/>
      <c r="D169" s="1563"/>
      <c r="E169" s="1563"/>
      <c r="F169" s="1574"/>
    </row>
    <row r="170" spans="1:6" ht="15">
      <c r="A170" s="1557">
        <v>3412</v>
      </c>
      <c r="B170" s="1557"/>
      <c r="C170" s="1559" t="s">
        <v>404</v>
      </c>
      <c r="D170" s="1560"/>
      <c r="E170" s="1561"/>
      <c r="F170" s="1075">
        <f>SUM('3c.m.'!F660)</f>
        <v>15044</v>
      </c>
    </row>
    <row r="171" spans="1:6" ht="15">
      <c r="A171" s="1557">
        <v>3414</v>
      </c>
      <c r="B171" s="1557"/>
      <c r="C171" s="1559" t="s">
        <v>87</v>
      </c>
      <c r="D171" s="1560"/>
      <c r="E171" s="1561"/>
      <c r="F171" s="1075">
        <f>SUM('3c.m.'!F677)</f>
        <v>4500</v>
      </c>
    </row>
    <row r="172" spans="1:6" ht="15">
      <c r="A172" s="1557">
        <v>3415</v>
      </c>
      <c r="B172" s="1557"/>
      <c r="C172" s="1559" t="s">
        <v>62</v>
      </c>
      <c r="D172" s="1560"/>
      <c r="E172" s="1561"/>
      <c r="F172" s="1075">
        <f>SUM('3c.m.'!F685)</f>
        <v>4000</v>
      </c>
    </row>
    <row r="173" spans="1:6" ht="12.75">
      <c r="A173" s="1562" t="s">
        <v>937</v>
      </c>
      <c r="B173" s="1563" t="s">
        <v>938</v>
      </c>
      <c r="C173" s="1563"/>
      <c r="D173" s="1563"/>
      <c r="E173" s="1563"/>
      <c r="F173" s="1572">
        <f>SUM(F176)</f>
        <v>30000</v>
      </c>
    </row>
    <row r="174" spans="1:6" ht="12.75">
      <c r="A174" s="1562"/>
      <c r="B174" s="1563"/>
      <c r="C174" s="1563"/>
      <c r="D174" s="1563"/>
      <c r="E174" s="1563"/>
      <c r="F174" s="1573"/>
    </row>
    <row r="175" spans="1:6" ht="12.75">
      <c r="A175" s="1562"/>
      <c r="B175" s="1563"/>
      <c r="C175" s="1563"/>
      <c r="D175" s="1563"/>
      <c r="E175" s="1563"/>
      <c r="F175" s="1574"/>
    </row>
    <row r="176" spans="1:8" ht="15">
      <c r="A176" s="1557">
        <v>2795</v>
      </c>
      <c r="B176" s="1557"/>
      <c r="C176" s="1559" t="s">
        <v>939</v>
      </c>
      <c r="D176" s="1560"/>
      <c r="E176" s="1561"/>
      <c r="F176" s="1075">
        <v>30000</v>
      </c>
      <c r="H176" s="60"/>
    </row>
    <row r="177" spans="1:6" ht="12.75">
      <c r="A177" s="1562" t="s">
        <v>940</v>
      </c>
      <c r="B177" s="1563" t="s">
        <v>941</v>
      </c>
      <c r="C177" s="1563"/>
      <c r="D177" s="1563"/>
      <c r="E177" s="1563"/>
      <c r="F177" s="1572">
        <f>SUM(F180:F187)</f>
        <v>40418</v>
      </c>
    </row>
    <row r="178" spans="1:6" ht="12.75">
      <c r="A178" s="1562"/>
      <c r="B178" s="1563"/>
      <c r="C178" s="1563"/>
      <c r="D178" s="1563"/>
      <c r="E178" s="1563"/>
      <c r="F178" s="1573"/>
    </row>
    <row r="179" spans="1:6" ht="12.75">
      <c r="A179" s="1562"/>
      <c r="B179" s="1563"/>
      <c r="C179" s="1563"/>
      <c r="D179" s="1563"/>
      <c r="E179" s="1563"/>
      <c r="F179" s="1574"/>
    </row>
    <row r="180" spans="1:6" ht="15">
      <c r="A180" s="1557">
        <v>3421</v>
      </c>
      <c r="B180" s="1557"/>
      <c r="C180" s="1559" t="s">
        <v>418</v>
      </c>
      <c r="D180" s="1560"/>
      <c r="E180" s="1561"/>
      <c r="F180" s="1075">
        <f>SUM('3c.m.'!F702)</f>
        <v>10885</v>
      </c>
    </row>
    <row r="181" spans="1:6" ht="15">
      <c r="A181" s="1557">
        <v>3429</v>
      </c>
      <c r="B181" s="1557"/>
      <c r="C181" s="1559" t="s">
        <v>31</v>
      </c>
      <c r="D181" s="1560"/>
      <c r="E181" s="1561"/>
      <c r="F181" s="1075">
        <f>SUM('3c.m.'!F766)</f>
        <v>2500</v>
      </c>
    </row>
    <row r="182" spans="1:6" ht="15">
      <c r="A182" s="1557">
        <v>3431</v>
      </c>
      <c r="B182" s="1557"/>
      <c r="C182" s="1559" t="s">
        <v>575</v>
      </c>
      <c r="D182" s="1560"/>
      <c r="E182" s="1561"/>
      <c r="F182" s="1075">
        <f>SUM('3c.m.'!F774)</f>
        <v>5000</v>
      </c>
    </row>
    <row r="183" spans="1:6" ht="15">
      <c r="A183" s="1557">
        <v>3432</v>
      </c>
      <c r="B183" s="1557"/>
      <c r="C183" s="1559" t="s">
        <v>942</v>
      </c>
      <c r="D183" s="1560"/>
      <c r="E183" s="1561"/>
      <c r="F183" s="1075">
        <f>SUM('3c.m.'!F782)</f>
        <v>5000</v>
      </c>
    </row>
    <row r="184" spans="1:6" ht="15">
      <c r="A184" s="1557">
        <v>3433</v>
      </c>
      <c r="B184" s="1557"/>
      <c r="C184" s="1559" t="s">
        <v>508</v>
      </c>
      <c r="D184" s="1560"/>
      <c r="E184" s="1561"/>
      <c r="F184" s="1075">
        <f>SUM('3c.m.'!F791)</f>
        <v>3000</v>
      </c>
    </row>
    <row r="185" spans="1:6" ht="15">
      <c r="A185" s="1557">
        <v>3434</v>
      </c>
      <c r="B185" s="1557"/>
      <c r="C185" s="1559" t="s">
        <v>392</v>
      </c>
      <c r="D185" s="1560"/>
      <c r="E185" s="1561"/>
      <c r="F185" s="1075">
        <f>SUM('3c.m.'!F799)</f>
        <v>3300</v>
      </c>
    </row>
    <row r="186" spans="1:6" ht="15">
      <c r="A186" s="1557">
        <v>3435</v>
      </c>
      <c r="B186" s="1557"/>
      <c r="C186" s="1559" t="s">
        <v>393</v>
      </c>
      <c r="D186" s="1560"/>
      <c r="E186" s="1561"/>
      <c r="F186" s="1075">
        <f>SUM('3c.m.'!F807)</f>
        <v>1500</v>
      </c>
    </row>
    <row r="187" spans="1:6" ht="15">
      <c r="A187" s="1557">
        <v>5062</v>
      </c>
      <c r="B187" s="1557"/>
      <c r="C187" s="1559" t="s">
        <v>943</v>
      </c>
      <c r="D187" s="1560"/>
      <c r="E187" s="1561"/>
      <c r="F187" s="1082">
        <f>SUM('5.mell. '!F45)</f>
        <v>9233</v>
      </c>
    </row>
    <row r="188" spans="1:6" ht="12.75">
      <c r="A188" s="1562" t="s">
        <v>944</v>
      </c>
      <c r="B188" s="1563" t="s">
        <v>945</v>
      </c>
      <c r="C188" s="1563"/>
      <c r="D188" s="1563"/>
      <c r="E188" s="1563"/>
      <c r="F188" s="1572">
        <f>SUM(F191:F191)</f>
        <v>214984</v>
      </c>
    </row>
    <row r="189" spans="1:6" ht="12.75">
      <c r="A189" s="1562"/>
      <c r="B189" s="1563"/>
      <c r="C189" s="1563"/>
      <c r="D189" s="1563"/>
      <c r="E189" s="1563"/>
      <c r="F189" s="1573"/>
    </row>
    <row r="190" spans="1:6" ht="12.75">
      <c r="A190" s="1562"/>
      <c r="B190" s="1563"/>
      <c r="C190" s="1563"/>
      <c r="D190" s="1563"/>
      <c r="E190" s="1563"/>
      <c r="F190" s="1574"/>
    </row>
    <row r="191" spans="1:6" ht="15">
      <c r="A191" s="1557">
        <v>2986</v>
      </c>
      <c r="B191" s="1557"/>
      <c r="C191" s="1559" t="s">
        <v>656</v>
      </c>
      <c r="D191" s="1560"/>
      <c r="E191" s="1561"/>
      <c r="F191" s="1075">
        <v>214984</v>
      </c>
    </row>
    <row r="192" spans="1:6" ht="12" customHeight="1">
      <c r="A192" s="1562" t="s">
        <v>946</v>
      </c>
      <c r="B192" s="1563" t="s">
        <v>947</v>
      </c>
      <c r="C192" s="1563"/>
      <c r="D192" s="1563"/>
      <c r="E192" s="1563"/>
      <c r="F192" s="1572">
        <f>SUM(F195)</f>
        <v>230110</v>
      </c>
    </row>
    <row r="193" spans="1:6" ht="12" customHeight="1">
      <c r="A193" s="1562"/>
      <c r="B193" s="1563"/>
      <c r="C193" s="1563"/>
      <c r="D193" s="1563"/>
      <c r="E193" s="1563"/>
      <c r="F193" s="1573"/>
    </row>
    <row r="194" spans="1:6" ht="12" customHeight="1">
      <c r="A194" s="1562"/>
      <c r="B194" s="1563"/>
      <c r="C194" s="1563"/>
      <c r="D194" s="1563"/>
      <c r="E194" s="1563"/>
      <c r="F194" s="1574"/>
    </row>
    <row r="195" spans="1:6" ht="15">
      <c r="A195" s="1557">
        <v>2985</v>
      </c>
      <c r="B195" s="1557"/>
      <c r="C195" s="1559" t="s">
        <v>654</v>
      </c>
      <c r="D195" s="1560"/>
      <c r="E195" s="1561"/>
      <c r="F195" s="1075">
        <v>230110</v>
      </c>
    </row>
    <row r="196" spans="1:6" ht="12.75">
      <c r="A196" s="1562" t="s">
        <v>948</v>
      </c>
      <c r="B196" s="1563" t="s">
        <v>949</v>
      </c>
      <c r="C196" s="1563"/>
      <c r="D196" s="1563"/>
      <c r="E196" s="1563"/>
      <c r="F196" s="1572">
        <f>SUM(F199)</f>
        <v>33014</v>
      </c>
    </row>
    <row r="197" spans="1:6" ht="12.75">
      <c r="A197" s="1562"/>
      <c r="B197" s="1563"/>
      <c r="C197" s="1563"/>
      <c r="D197" s="1563"/>
      <c r="E197" s="1563"/>
      <c r="F197" s="1573"/>
    </row>
    <row r="198" spans="1:6" ht="12.75">
      <c r="A198" s="1562"/>
      <c r="B198" s="1563"/>
      <c r="C198" s="1563"/>
      <c r="D198" s="1563"/>
      <c r="E198" s="1563"/>
      <c r="F198" s="1574"/>
    </row>
    <row r="199" spans="1:6" ht="15">
      <c r="A199" s="1557">
        <v>2985</v>
      </c>
      <c r="B199" s="1557"/>
      <c r="C199" s="1559" t="s">
        <v>654</v>
      </c>
      <c r="D199" s="1560"/>
      <c r="E199" s="1561"/>
      <c r="F199" s="1075">
        <v>33014</v>
      </c>
    </row>
    <row r="200" spans="1:6" ht="12.75">
      <c r="A200" s="1562" t="s">
        <v>950</v>
      </c>
      <c r="B200" s="1563" t="s">
        <v>951</v>
      </c>
      <c r="C200" s="1563"/>
      <c r="D200" s="1563"/>
      <c r="E200" s="1563"/>
      <c r="F200" s="1572">
        <f>SUM(F203:F204)</f>
        <v>3000</v>
      </c>
    </row>
    <row r="201" spans="1:6" ht="12.75">
      <c r="A201" s="1562"/>
      <c r="B201" s="1563"/>
      <c r="C201" s="1563"/>
      <c r="D201" s="1563"/>
      <c r="E201" s="1563"/>
      <c r="F201" s="1573"/>
    </row>
    <row r="202" spans="1:6" ht="12.75">
      <c r="A202" s="1562"/>
      <c r="B202" s="1563"/>
      <c r="C202" s="1563"/>
      <c r="D202" s="1563"/>
      <c r="E202" s="1563"/>
      <c r="F202" s="1574"/>
    </row>
    <row r="203" spans="1:6" ht="15">
      <c r="A203" s="1557">
        <v>2985</v>
      </c>
      <c r="B203" s="1557"/>
      <c r="C203" s="1559" t="s">
        <v>654</v>
      </c>
      <c r="D203" s="1560"/>
      <c r="E203" s="1561"/>
      <c r="F203" s="1075"/>
    </row>
    <row r="204" spans="1:6" ht="15">
      <c r="A204" s="1557">
        <v>3428</v>
      </c>
      <c r="B204" s="1557"/>
      <c r="C204" s="1559" t="s">
        <v>7</v>
      </c>
      <c r="D204" s="1560"/>
      <c r="E204" s="1561"/>
      <c r="F204" s="1082">
        <f>SUM('3c.m.'!F758)</f>
        <v>3000</v>
      </c>
    </row>
    <row r="205" spans="1:6" ht="12.75">
      <c r="A205" s="1562" t="s">
        <v>952</v>
      </c>
      <c r="B205" s="1563" t="s">
        <v>953</v>
      </c>
      <c r="C205" s="1563"/>
      <c r="D205" s="1563"/>
      <c r="E205" s="1563"/>
      <c r="F205" s="1572">
        <f>SUM(F208:F209)</f>
        <v>96121</v>
      </c>
    </row>
    <row r="206" spans="1:6" ht="12.75">
      <c r="A206" s="1562"/>
      <c r="B206" s="1563"/>
      <c r="C206" s="1563"/>
      <c r="D206" s="1563"/>
      <c r="E206" s="1563"/>
      <c r="F206" s="1573"/>
    </row>
    <row r="207" spans="1:6" ht="12.75">
      <c r="A207" s="1562"/>
      <c r="B207" s="1563"/>
      <c r="C207" s="1563"/>
      <c r="D207" s="1563"/>
      <c r="E207" s="1563"/>
      <c r="F207" s="1574"/>
    </row>
    <row r="208" spans="1:6" ht="15">
      <c r="A208" s="1557">
        <v>2795</v>
      </c>
      <c r="B208" s="1557"/>
      <c r="C208" s="1559" t="s">
        <v>939</v>
      </c>
      <c r="D208" s="1560"/>
      <c r="E208" s="1561"/>
      <c r="F208" s="1084"/>
    </row>
    <row r="209" spans="1:6" ht="15">
      <c r="A209" s="1557">
        <v>3422</v>
      </c>
      <c r="B209" s="1557"/>
      <c r="C209" s="1559" t="s">
        <v>147</v>
      </c>
      <c r="D209" s="1560"/>
      <c r="E209" s="1561"/>
      <c r="F209" s="1075">
        <f>SUM('3c.m.'!F710)</f>
        <v>96121</v>
      </c>
    </row>
    <row r="210" spans="1:6" ht="12" customHeight="1">
      <c r="A210" s="1562" t="s">
        <v>954</v>
      </c>
      <c r="B210" s="1563" t="s">
        <v>955</v>
      </c>
      <c r="C210" s="1563"/>
      <c r="D210" s="1563"/>
      <c r="E210" s="1563"/>
      <c r="F210" s="1572">
        <f>SUM(F213:F214)</f>
        <v>95165</v>
      </c>
    </row>
    <row r="211" spans="1:6" ht="12" customHeight="1">
      <c r="A211" s="1562"/>
      <c r="B211" s="1563"/>
      <c r="C211" s="1563"/>
      <c r="D211" s="1563"/>
      <c r="E211" s="1563"/>
      <c r="F211" s="1573"/>
    </row>
    <row r="212" spans="1:6" ht="12" customHeight="1">
      <c r="A212" s="1562"/>
      <c r="B212" s="1563"/>
      <c r="C212" s="1563"/>
      <c r="D212" s="1563"/>
      <c r="E212" s="1563"/>
      <c r="F212" s="1574"/>
    </row>
    <row r="213" spans="1:6" ht="15">
      <c r="A213" s="1557">
        <v>3360</v>
      </c>
      <c r="B213" s="1557"/>
      <c r="C213" s="1559" t="s">
        <v>403</v>
      </c>
      <c r="D213" s="1560"/>
      <c r="E213" s="1561"/>
      <c r="F213" s="1075">
        <f>SUM('3c.m.'!F642)</f>
        <v>4221</v>
      </c>
    </row>
    <row r="214" spans="1:6" ht="15">
      <c r="A214" s="1557">
        <v>3426</v>
      </c>
      <c r="B214" s="1557"/>
      <c r="C214" s="1559" t="s">
        <v>372</v>
      </c>
      <c r="D214" s="1560"/>
      <c r="E214" s="1561"/>
      <c r="F214" s="1075">
        <f>SUM('3c.m.'!F742)</f>
        <v>90944</v>
      </c>
    </row>
    <row r="215" spans="1:6" ht="12.75">
      <c r="A215" s="1562" t="s">
        <v>956</v>
      </c>
      <c r="B215" s="1563" t="s">
        <v>957</v>
      </c>
      <c r="C215" s="1563"/>
      <c r="D215" s="1563"/>
      <c r="E215" s="1563"/>
      <c r="F215" s="1572">
        <f>SUM(F218)</f>
        <v>46255</v>
      </c>
    </row>
    <row r="216" spans="1:6" ht="12.75">
      <c r="A216" s="1562"/>
      <c r="B216" s="1563"/>
      <c r="C216" s="1563"/>
      <c r="D216" s="1563"/>
      <c r="E216" s="1563"/>
      <c r="F216" s="1573"/>
    </row>
    <row r="217" spans="1:6" ht="12.75">
      <c r="A217" s="1562"/>
      <c r="B217" s="1563"/>
      <c r="C217" s="1563"/>
      <c r="D217" s="1563"/>
      <c r="E217" s="1563"/>
      <c r="F217" s="1574"/>
    </row>
    <row r="218" spans="1:6" ht="15">
      <c r="A218" s="1557">
        <v>2985</v>
      </c>
      <c r="B218" s="1557"/>
      <c r="C218" s="1559" t="s">
        <v>654</v>
      </c>
      <c r="D218" s="1560"/>
      <c r="E218" s="1561"/>
      <c r="F218" s="1075">
        <v>46255</v>
      </c>
    </row>
    <row r="219" spans="1:6" ht="12.75">
      <c r="A219" s="1562" t="s">
        <v>958</v>
      </c>
      <c r="B219" s="1563" t="s">
        <v>959</v>
      </c>
      <c r="C219" s="1563"/>
      <c r="D219" s="1563"/>
      <c r="E219" s="1563"/>
      <c r="F219" s="1572">
        <f>SUM(F222)</f>
        <v>3120</v>
      </c>
    </row>
    <row r="220" spans="1:6" ht="12.75">
      <c r="A220" s="1562"/>
      <c r="B220" s="1563"/>
      <c r="C220" s="1563"/>
      <c r="D220" s="1563"/>
      <c r="E220" s="1563"/>
      <c r="F220" s="1573"/>
    </row>
    <row r="221" spans="1:6" ht="12.75">
      <c r="A221" s="1562"/>
      <c r="B221" s="1563"/>
      <c r="C221" s="1563"/>
      <c r="D221" s="1563"/>
      <c r="E221" s="1563"/>
      <c r="F221" s="1574"/>
    </row>
    <row r="222" spans="1:6" ht="15">
      <c r="A222" s="1557">
        <v>3362</v>
      </c>
      <c r="B222" s="1557"/>
      <c r="C222" s="1559" t="s">
        <v>504</v>
      </c>
      <c r="D222" s="1560"/>
      <c r="E222" s="1561"/>
      <c r="F222" s="1075">
        <f>SUM('3c.m.'!F650)</f>
        <v>3120</v>
      </c>
    </row>
    <row r="223" spans="1:6" ht="12.75">
      <c r="A223" s="1562" t="s">
        <v>960</v>
      </c>
      <c r="B223" s="1563" t="s">
        <v>961</v>
      </c>
      <c r="C223" s="1563"/>
      <c r="D223" s="1563"/>
      <c r="E223" s="1563"/>
      <c r="F223" s="1572">
        <f>SUM(F226:F237)</f>
        <v>20731</v>
      </c>
    </row>
    <row r="224" spans="1:6" ht="12.75">
      <c r="A224" s="1562"/>
      <c r="B224" s="1563"/>
      <c r="C224" s="1563"/>
      <c r="D224" s="1563"/>
      <c r="E224" s="1563"/>
      <c r="F224" s="1573"/>
    </row>
    <row r="225" spans="1:6" ht="12.75">
      <c r="A225" s="1562"/>
      <c r="B225" s="1563"/>
      <c r="C225" s="1563"/>
      <c r="D225" s="1563"/>
      <c r="E225" s="1563"/>
      <c r="F225" s="1574"/>
    </row>
    <row r="226" spans="1:6" ht="15">
      <c r="A226" s="1557">
        <v>3451</v>
      </c>
      <c r="B226" s="1557"/>
      <c r="C226" s="1559" t="s">
        <v>139</v>
      </c>
      <c r="D226" s="1560"/>
      <c r="E226" s="1561"/>
      <c r="F226" s="1075">
        <f>SUM('3c.m.'!F815)</f>
        <v>1211</v>
      </c>
    </row>
    <row r="227" spans="1:6" ht="15">
      <c r="A227" s="1557">
        <v>3988</v>
      </c>
      <c r="B227" s="1557"/>
      <c r="C227" s="1559" t="s">
        <v>962</v>
      </c>
      <c r="D227" s="1560"/>
      <c r="E227" s="1561"/>
      <c r="F227" s="1075">
        <f>SUM('3d.m.'!F47)</f>
        <v>800</v>
      </c>
    </row>
    <row r="228" spans="1:6" ht="15">
      <c r="A228" s="1557">
        <v>3989</v>
      </c>
      <c r="B228" s="1557"/>
      <c r="C228" s="1559" t="s">
        <v>370</v>
      </c>
      <c r="D228" s="1560"/>
      <c r="E228" s="1561"/>
      <c r="F228" s="1075">
        <f>SUM('3d.m.'!F48)</f>
        <v>6000</v>
      </c>
    </row>
    <row r="229" spans="1:6" ht="15">
      <c r="A229" s="1557">
        <v>3990</v>
      </c>
      <c r="B229" s="1557"/>
      <c r="C229" s="1559" t="s">
        <v>318</v>
      </c>
      <c r="D229" s="1560"/>
      <c r="E229" s="1561"/>
      <c r="F229" s="1075">
        <f>SUM('3d.m.'!F49)</f>
        <v>1000</v>
      </c>
    </row>
    <row r="230" spans="1:6" ht="15">
      <c r="A230" s="1557">
        <v>3990</v>
      </c>
      <c r="B230" s="1557"/>
      <c r="C230" s="1559" t="s">
        <v>364</v>
      </c>
      <c r="D230" s="1560"/>
      <c r="E230" s="1561"/>
      <c r="F230" s="1075">
        <f>SUM('3d.m.'!F50)</f>
        <v>4820</v>
      </c>
    </row>
    <row r="231" spans="1:6" ht="15">
      <c r="A231" s="1557">
        <v>3992</v>
      </c>
      <c r="B231" s="1557"/>
      <c r="C231" s="1559" t="s">
        <v>319</v>
      </c>
      <c r="D231" s="1560"/>
      <c r="E231" s="1561"/>
      <c r="F231" s="1075">
        <f>SUM('3d.m.'!F51)</f>
        <v>1400</v>
      </c>
    </row>
    <row r="232" spans="1:6" ht="15">
      <c r="A232" s="1557">
        <v>3993</v>
      </c>
      <c r="B232" s="1557"/>
      <c r="C232" s="1559" t="s">
        <v>320</v>
      </c>
      <c r="D232" s="1560"/>
      <c r="E232" s="1561"/>
      <c r="F232" s="1075">
        <f>SUM('3d.m.'!F52)</f>
        <v>900</v>
      </c>
    </row>
    <row r="233" spans="1:6" ht="15">
      <c r="A233" s="1557">
        <v>3994</v>
      </c>
      <c r="B233" s="1557"/>
      <c r="C233" s="1559" t="s">
        <v>107</v>
      </c>
      <c r="D233" s="1560"/>
      <c r="E233" s="1561"/>
      <c r="F233" s="1075">
        <f>SUM('3d.m.'!F53)</f>
        <v>900</v>
      </c>
    </row>
    <row r="234" spans="1:6" ht="15">
      <c r="A234" s="1557">
        <v>3995</v>
      </c>
      <c r="B234" s="1557"/>
      <c r="C234" s="1559" t="s">
        <v>108</v>
      </c>
      <c r="D234" s="1560"/>
      <c r="E234" s="1561"/>
      <c r="F234" s="1075">
        <f>SUM('3d.m.'!F54)</f>
        <v>900</v>
      </c>
    </row>
    <row r="235" spans="1:6" ht="15">
      <c r="A235" s="1557">
        <v>3997</v>
      </c>
      <c r="B235" s="1557"/>
      <c r="C235" s="1559" t="s">
        <v>109</v>
      </c>
      <c r="D235" s="1560"/>
      <c r="E235" s="1561"/>
      <c r="F235" s="1075">
        <f>SUM('3d.m.'!F55)</f>
        <v>900</v>
      </c>
    </row>
    <row r="236" spans="1:6" ht="15">
      <c r="A236" s="1557">
        <v>3998</v>
      </c>
      <c r="B236" s="1557"/>
      <c r="C236" s="1559" t="s">
        <v>110</v>
      </c>
      <c r="D236" s="1560"/>
      <c r="E236" s="1561"/>
      <c r="F236" s="1075">
        <f>SUM('3d.m.'!F56)</f>
        <v>900</v>
      </c>
    </row>
    <row r="237" spans="1:6" ht="15">
      <c r="A237" s="1557">
        <v>3999</v>
      </c>
      <c r="B237" s="1557"/>
      <c r="C237" s="1559" t="s">
        <v>111</v>
      </c>
      <c r="D237" s="1560"/>
      <c r="E237" s="1561"/>
      <c r="F237" s="1075">
        <f>SUM('3d.m.'!F57)</f>
        <v>1000</v>
      </c>
    </row>
    <row r="238" spans="1:6" ht="13.5" customHeight="1">
      <c r="A238" s="1562" t="s">
        <v>963</v>
      </c>
      <c r="B238" s="1563" t="s">
        <v>964</v>
      </c>
      <c r="C238" s="1563"/>
      <c r="D238" s="1563"/>
      <c r="E238" s="1563"/>
      <c r="F238" s="1572">
        <f>SUM(F241:F243)</f>
        <v>371900</v>
      </c>
    </row>
    <row r="239" spans="1:6" s="1085" customFormat="1" ht="12">
      <c r="A239" s="1562"/>
      <c r="B239" s="1563"/>
      <c r="C239" s="1563"/>
      <c r="D239" s="1563"/>
      <c r="E239" s="1563"/>
      <c r="F239" s="1573"/>
    </row>
    <row r="240" spans="1:6" ht="12.75">
      <c r="A240" s="1562"/>
      <c r="B240" s="1563"/>
      <c r="C240" s="1563"/>
      <c r="D240" s="1563"/>
      <c r="E240" s="1563"/>
      <c r="F240" s="1574"/>
    </row>
    <row r="241" spans="1:6" ht="15">
      <c r="A241" s="1557">
        <v>3961</v>
      </c>
      <c r="B241" s="1557"/>
      <c r="C241" s="1559" t="s">
        <v>411</v>
      </c>
      <c r="D241" s="1560"/>
      <c r="E241" s="1561"/>
      <c r="F241" s="1075">
        <f>SUM('3d.m.'!F41)</f>
        <v>210000</v>
      </c>
    </row>
    <row r="242" spans="1:6" ht="15">
      <c r="A242" s="1557">
        <v>3963</v>
      </c>
      <c r="B242" s="1557"/>
      <c r="C242" s="1559" t="s">
        <v>522</v>
      </c>
      <c r="D242" s="1560"/>
      <c r="E242" s="1561"/>
      <c r="F242" s="1075">
        <f>SUM('3d.m.'!F43)</f>
        <v>41900</v>
      </c>
    </row>
    <row r="243" spans="1:6" ht="15">
      <c r="A243" s="1557">
        <v>3962</v>
      </c>
      <c r="B243" s="1557"/>
      <c r="C243" s="1559" t="s">
        <v>368</v>
      </c>
      <c r="D243" s="1560"/>
      <c r="E243" s="1561"/>
      <c r="F243" s="1075">
        <f>SUM('3d.m.'!F42)</f>
        <v>120000</v>
      </c>
    </row>
    <row r="244" spans="1:6" ht="12" customHeight="1">
      <c r="A244" s="1562" t="s">
        <v>965</v>
      </c>
      <c r="B244" s="1563" t="s">
        <v>966</v>
      </c>
      <c r="C244" s="1563"/>
      <c r="D244" s="1563"/>
      <c r="E244" s="1563"/>
      <c r="F244" s="1572">
        <f>SUM(F247:F250)</f>
        <v>42750</v>
      </c>
    </row>
    <row r="245" spans="1:6" ht="12" customHeight="1">
      <c r="A245" s="1562"/>
      <c r="B245" s="1563"/>
      <c r="C245" s="1563"/>
      <c r="D245" s="1563"/>
      <c r="E245" s="1563"/>
      <c r="F245" s="1573"/>
    </row>
    <row r="246" spans="1:6" ht="12" customHeight="1">
      <c r="A246" s="1562"/>
      <c r="B246" s="1563"/>
      <c r="C246" s="1563"/>
      <c r="D246" s="1563"/>
      <c r="E246" s="1563"/>
      <c r="F246" s="1574"/>
    </row>
    <row r="247" spans="1:6" ht="15">
      <c r="A247" s="1557">
        <v>3922</v>
      </c>
      <c r="B247" s="1557"/>
      <c r="C247" s="1559" t="s">
        <v>506</v>
      </c>
      <c r="D247" s="1560"/>
      <c r="E247" s="1561"/>
      <c r="F247" s="1075">
        <f>SUM('3d.m.'!F13)</f>
        <v>5000</v>
      </c>
    </row>
    <row r="248" spans="1:6" ht="15">
      <c r="A248" s="1557">
        <v>3931</v>
      </c>
      <c r="B248" s="1557"/>
      <c r="C248" s="1559" t="s">
        <v>163</v>
      </c>
      <c r="D248" s="1560"/>
      <c r="E248" s="1561"/>
      <c r="F248" s="1075">
        <f>SUM('3d.m.'!F25)</f>
        <v>5000</v>
      </c>
    </row>
    <row r="249" spans="1:6" ht="15">
      <c r="A249" s="1557">
        <v>3932</v>
      </c>
      <c r="B249" s="1557"/>
      <c r="C249" s="1559" t="s">
        <v>195</v>
      </c>
      <c r="D249" s="1560"/>
      <c r="E249" s="1561"/>
      <c r="F249" s="1075">
        <f>SUM('3d.m.'!F26)</f>
        <v>12500</v>
      </c>
    </row>
    <row r="250" spans="1:6" ht="15">
      <c r="A250" s="1557">
        <v>3972</v>
      </c>
      <c r="B250" s="1557"/>
      <c r="C250" s="1559" t="s">
        <v>967</v>
      </c>
      <c r="D250" s="1560"/>
      <c r="E250" s="1561"/>
      <c r="F250" s="1075">
        <f>SUM('3d.m.'!F44)</f>
        <v>20250</v>
      </c>
    </row>
    <row r="251" spans="1:6" ht="12.75">
      <c r="A251" s="1562" t="s">
        <v>968</v>
      </c>
      <c r="B251" s="1563" t="s">
        <v>969</v>
      </c>
      <c r="C251" s="1563"/>
      <c r="D251" s="1563"/>
      <c r="E251" s="1563"/>
      <c r="F251" s="1572">
        <f>SUM(F254:F256)</f>
        <v>44396</v>
      </c>
    </row>
    <row r="252" spans="1:6" ht="12.75">
      <c r="A252" s="1562"/>
      <c r="B252" s="1563"/>
      <c r="C252" s="1563"/>
      <c r="D252" s="1563"/>
      <c r="E252" s="1563"/>
      <c r="F252" s="1573"/>
    </row>
    <row r="253" spans="1:6" ht="12.75">
      <c r="A253" s="1562"/>
      <c r="B253" s="1563"/>
      <c r="C253" s="1563"/>
      <c r="D253" s="1563"/>
      <c r="E253" s="1563"/>
      <c r="F253" s="1574"/>
    </row>
    <row r="254" spans="1:6" ht="15">
      <c r="A254" s="1557">
        <v>3146</v>
      </c>
      <c r="B254" s="1557"/>
      <c r="C254" s="1559" t="s">
        <v>503</v>
      </c>
      <c r="D254" s="1560"/>
      <c r="E254" s="1561"/>
      <c r="F254" s="1075">
        <f>SUM('3c.m.'!F195)</f>
        <v>17996</v>
      </c>
    </row>
    <row r="255" spans="1:6" ht="15">
      <c r="A255" s="1557">
        <v>3921</v>
      </c>
      <c r="B255" s="1557"/>
      <c r="C255" s="1559" t="s">
        <v>507</v>
      </c>
      <c r="D255" s="1560"/>
      <c r="E255" s="1561"/>
      <c r="F255" s="1075">
        <f>SUM('3d.m.'!F12)</f>
        <v>6400</v>
      </c>
    </row>
    <row r="256" spans="1:6" ht="15">
      <c r="A256" s="1557">
        <v>3929</v>
      </c>
      <c r="B256" s="1557"/>
      <c r="C256" s="1559" t="s">
        <v>970</v>
      </c>
      <c r="D256" s="1560"/>
      <c r="E256" s="1561"/>
      <c r="F256" s="1075">
        <f>SUM('3d.m.'!F22)</f>
        <v>20000</v>
      </c>
    </row>
    <row r="257" spans="1:6" ht="12.75">
      <c r="A257" s="1562" t="s">
        <v>971</v>
      </c>
      <c r="B257" s="1563" t="s">
        <v>972</v>
      </c>
      <c r="C257" s="1563"/>
      <c r="D257" s="1563"/>
      <c r="E257" s="1563"/>
      <c r="F257" s="1572">
        <f>SUM(F260)</f>
        <v>9900</v>
      </c>
    </row>
    <row r="258" spans="1:6" ht="12.75">
      <c r="A258" s="1562"/>
      <c r="B258" s="1563"/>
      <c r="C258" s="1563"/>
      <c r="D258" s="1563"/>
      <c r="E258" s="1563"/>
      <c r="F258" s="1573"/>
    </row>
    <row r="259" spans="1:6" ht="12.75">
      <c r="A259" s="1562"/>
      <c r="B259" s="1563"/>
      <c r="C259" s="1563"/>
      <c r="D259" s="1563"/>
      <c r="E259" s="1563"/>
      <c r="F259" s="1574"/>
    </row>
    <row r="260" spans="1:6" ht="15">
      <c r="A260" s="1557">
        <v>3145</v>
      </c>
      <c r="B260" s="1557"/>
      <c r="C260" s="1559" t="s">
        <v>973</v>
      </c>
      <c r="D260" s="1560"/>
      <c r="E260" s="1561"/>
      <c r="F260" s="1075">
        <f>SUM('3c.m.'!F186)</f>
        <v>9900</v>
      </c>
    </row>
    <row r="261" spans="1:6" ht="12.75">
      <c r="A261" s="1562" t="s">
        <v>974</v>
      </c>
      <c r="B261" s="1563" t="s">
        <v>975</v>
      </c>
      <c r="C261" s="1563"/>
      <c r="D261" s="1563"/>
      <c r="E261" s="1563"/>
      <c r="F261" s="1572">
        <f>SUM(F264)</f>
        <v>14890</v>
      </c>
    </row>
    <row r="262" spans="1:6" ht="12.75">
      <c r="A262" s="1562"/>
      <c r="B262" s="1563"/>
      <c r="C262" s="1563"/>
      <c r="D262" s="1563"/>
      <c r="E262" s="1563"/>
      <c r="F262" s="1573"/>
    </row>
    <row r="263" spans="1:6" ht="12.75">
      <c r="A263" s="1562"/>
      <c r="B263" s="1563"/>
      <c r="C263" s="1563"/>
      <c r="D263" s="1563"/>
      <c r="E263" s="1563"/>
      <c r="F263" s="1574"/>
    </row>
    <row r="264" spans="1:6" ht="15">
      <c r="A264" s="1557">
        <v>3423</v>
      </c>
      <c r="B264" s="1557"/>
      <c r="C264" s="1559" t="s">
        <v>146</v>
      </c>
      <c r="D264" s="1560"/>
      <c r="E264" s="1561"/>
      <c r="F264" s="1075">
        <f>SUM('3c.m.'!F718)</f>
        <v>14890</v>
      </c>
    </row>
    <row r="265" spans="1:6" ht="12.75">
      <c r="A265" s="1562" t="s">
        <v>976</v>
      </c>
      <c r="B265" s="1563" t="s">
        <v>977</v>
      </c>
      <c r="C265" s="1563"/>
      <c r="D265" s="1563"/>
      <c r="E265" s="1563"/>
      <c r="F265" s="1572">
        <f>SUM(F268:F269)</f>
        <v>1211115</v>
      </c>
    </row>
    <row r="266" spans="1:6" ht="12.75">
      <c r="A266" s="1562"/>
      <c r="B266" s="1563"/>
      <c r="C266" s="1563"/>
      <c r="D266" s="1563"/>
      <c r="E266" s="1563"/>
      <c r="F266" s="1573"/>
    </row>
    <row r="267" spans="1:6" ht="12.75">
      <c r="A267" s="1562"/>
      <c r="B267" s="1563"/>
      <c r="C267" s="1563"/>
      <c r="D267" s="1563"/>
      <c r="E267" s="1563"/>
      <c r="F267" s="1574"/>
    </row>
    <row r="268" spans="1:7" ht="15">
      <c r="A268" s="1557">
        <v>2499</v>
      </c>
      <c r="B268" s="1557"/>
      <c r="C268" s="1559" t="s">
        <v>978</v>
      </c>
      <c r="D268" s="1560"/>
      <c r="E268" s="1561"/>
      <c r="F268" s="1075">
        <v>1201945</v>
      </c>
      <c r="G268" s="60"/>
    </row>
    <row r="269" spans="1:6" ht="15">
      <c r="A269" s="1557">
        <v>3147</v>
      </c>
      <c r="B269" s="1557"/>
      <c r="C269" s="1559" t="s">
        <v>1123</v>
      </c>
      <c r="D269" s="1560"/>
      <c r="E269" s="1561"/>
      <c r="F269" s="1082">
        <f>SUM('3c.m.'!F204)</f>
        <v>9170</v>
      </c>
    </row>
    <row r="270" spans="1:6" ht="12.75">
      <c r="A270" s="1562" t="s">
        <v>979</v>
      </c>
      <c r="B270" s="1563" t="s">
        <v>980</v>
      </c>
      <c r="C270" s="1563"/>
      <c r="D270" s="1563"/>
      <c r="E270" s="1563"/>
      <c r="F270" s="1572">
        <f>SUM(F273:F273)</f>
        <v>73550</v>
      </c>
    </row>
    <row r="271" spans="1:6" ht="12.75">
      <c r="A271" s="1562"/>
      <c r="B271" s="1563"/>
      <c r="C271" s="1563"/>
      <c r="D271" s="1563"/>
      <c r="E271" s="1563"/>
      <c r="F271" s="1573"/>
    </row>
    <row r="272" spans="1:6" ht="12.75">
      <c r="A272" s="1562"/>
      <c r="B272" s="1563"/>
      <c r="C272" s="1563"/>
      <c r="D272" s="1563"/>
      <c r="E272" s="1563"/>
      <c r="F272" s="1574"/>
    </row>
    <row r="273" spans="1:6" ht="15">
      <c r="A273" s="1557">
        <v>2499</v>
      </c>
      <c r="B273" s="1557"/>
      <c r="C273" s="1559" t="s">
        <v>978</v>
      </c>
      <c r="D273" s="1560"/>
      <c r="E273" s="1561"/>
      <c r="F273" s="1075">
        <v>73550</v>
      </c>
    </row>
    <row r="274" spans="1:6" ht="12.75">
      <c r="A274" s="1562" t="s">
        <v>981</v>
      </c>
      <c r="B274" s="1563" t="s">
        <v>982</v>
      </c>
      <c r="C274" s="1563"/>
      <c r="D274" s="1563"/>
      <c r="E274" s="1563"/>
      <c r="F274" s="1572">
        <f>SUM(F277)</f>
        <v>8500</v>
      </c>
    </row>
    <row r="275" spans="1:6" ht="12.75">
      <c r="A275" s="1562"/>
      <c r="B275" s="1563"/>
      <c r="C275" s="1563"/>
      <c r="D275" s="1563"/>
      <c r="E275" s="1563"/>
      <c r="F275" s="1573"/>
    </row>
    <row r="276" spans="1:6" ht="12.75">
      <c r="A276" s="1562"/>
      <c r="B276" s="1563"/>
      <c r="C276" s="1563"/>
      <c r="D276" s="1563"/>
      <c r="E276" s="1563"/>
      <c r="F276" s="1574"/>
    </row>
    <row r="277" spans="1:6" ht="15">
      <c r="A277" s="1557">
        <v>3141</v>
      </c>
      <c r="B277" s="1557"/>
      <c r="C277" s="1559" t="s">
        <v>983</v>
      </c>
      <c r="D277" s="1560"/>
      <c r="E277" s="1561"/>
      <c r="F277" s="1075">
        <f>SUM('3c.m.'!F153)</f>
        <v>8500</v>
      </c>
    </row>
    <row r="278" spans="1:6" ht="12" customHeight="1">
      <c r="A278" s="1571" t="s">
        <v>984</v>
      </c>
      <c r="B278" s="1577" t="s">
        <v>985</v>
      </c>
      <c r="C278" s="1578"/>
      <c r="D278" s="1578"/>
      <c r="E278" s="1579"/>
      <c r="F278" s="1572">
        <f>SUM(F281:F281)</f>
        <v>568409</v>
      </c>
    </row>
    <row r="279" spans="1:6" ht="12" customHeight="1">
      <c r="A279" s="1575"/>
      <c r="B279" s="1580"/>
      <c r="C279" s="1581"/>
      <c r="D279" s="1581"/>
      <c r="E279" s="1582"/>
      <c r="F279" s="1586"/>
    </row>
    <row r="280" spans="1:6" ht="12" customHeight="1">
      <c r="A280" s="1576"/>
      <c r="B280" s="1583"/>
      <c r="C280" s="1584"/>
      <c r="D280" s="1584"/>
      <c r="E280" s="1585"/>
      <c r="F280" s="1587"/>
    </row>
    <row r="281" spans="1:6" ht="15">
      <c r="A281" s="1588">
        <v>2795</v>
      </c>
      <c r="B281" s="1589"/>
      <c r="C281" s="1559" t="s">
        <v>939</v>
      </c>
      <c r="D281" s="1560"/>
      <c r="E281" s="1561"/>
      <c r="F281" s="1075">
        <v>568409</v>
      </c>
    </row>
    <row r="282" spans="1:6" ht="12.75">
      <c r="A282" s="1562" t="s">
        <v>986</v>
      </c>
      <c r="B282" s="1563" t="s">
        <v>987</v>
      </c>
      <c r="C282" s="1563"/>
      <c r="D282" s="1563"/>
      <c r="E282" s="1563"/>
      <c r="F282" s="1572">
        <f>SUM(F285:F288)</f>
        <v>78925</v>
      </c>
    </row>
    <row r="283" spans="1:6" ht="12.75">
      <c r="A283" s="1562"/>
      <c r="B283" s="1563"/>
      <c r="C283" s="1563"/>
      <c r="D283" s="1563"/>
      <c r="E283" s="1563"/>
      <c r="F283" s="1573"/>
    </row>
    <row r="284" spans="1:6" ht="12.75">
      <c r="A284" s="1562"/>
      <c r="B284" s="1563"/>
      <c r="C284" s="1563"/>
      <c r="D284" s="1563"/>
      <c r="E284" s="1563"/>
      <c r="F284" s="1574"/>
    </row>
    <row r="285" spans="1:6" ht="15">
      <c r="A285" s="1557">
        <v>3142</v>
      </c>
      <c r="B285" s="1557"/>
      <c r="C285" s="1559" t="s">
        <v>30</v>
      </c>
      <c r="D285" s="1560"/>
      <c r="E285" s="1561"/>
      <c r="F285" s="1075">
        <f>SUM('3c.m.'!F162)</f>
        <v>17585</v>
      </c>
    </row>
    <row r="286" spans="1:6" ht="15">
      <c r="A286" s="1557">
        <v>3143</v>
      </c>
      <c r="B286" s="1557"/>
      <c r="C286" s="1559" t="s">
        <v>39</v>
      </c>
      <c r="D286" s="1560"/>
      <c r="E286" s="1561"/>
      <c r="F286" s="1075">
        <f>SUM('3c.m.'!F170)</f>
        <v>17340</v>
      </c>
    </row>
    <row r="287" spans="1:6" ht="15">
      <c r="A287" s="1557">
        <v>3935</v>
      </c>
      <c r="B287" s="1557"/>
      <c r="C287" s="1077" t="s">
        <v>1184</v>
      </c>
      <c r="D287" s="1078"/>
      <c r="E287" s="1079"/>
      <c r="F287" s="1082">
        <f>SUM('3d.m.'!F28)</f>
        <v>39000</v>
      </c>
    </row>
    <row r="288" spans="1:6" ht="15">
      <c r="A288" s="1557">
        <v>3934</v>
      </c>
      <c r="B288" s="1557"/>
      <c r="C288" s="1559" t="s">
        <v>436</v>
      </c>
      <c r="D288" s="1560"/>
      <c r="E288" s="1561"/>
      <c r="F288" s="1082">
        <f>SUM('3d.m.'!F27)</f>
        <v>5000</v>
      </c>
    </row>
    <row r="289" spans="1:6" ht="12.75">
      <c r="A289" s="1562" t="s">
        <v>988</v>
      </c>
      <c r="B289" s="1563" t="s">
        <v>989</v>
      </c>
      <c r="C289" s="1563"/>
      <c r="D289" s="1563"/>
      <c r="E289" s="1563"/>
      <c r="F289" s="1572">
        <f>SUM(F292)</f>
        <v>3120</v>
      </c>
    </row>
    <row r="290" spans="1:6" ht="12.75">
      <c r="A290" s="1562"/>
      <c r="B290" s="1563"/>
      <c r="C290" s="1563"/>
      <c r="D290" s="1563"/>
      <c r="E290" s="1563"/>
      <c r="F290" s="1573"/>
    </row>
    <row r="291" spans="1:6" ht="12.75">
      <c r="A291" s="1562"/>
      <c r="B291" s="1563"/>
      <c r="C291" s="1563"/>
      <c r="D291" s="1563"/>
      <c r="E291" s="1563"/>
      <c r="F291" s="1574"/>
    </row>
    <row r="292" spans="1:6" ht="15">
      <c r="A292" s="1557">
        <v>3349</v>
      </c>
      <c r="B292" s="1557"/>
      <c r="C292" s="1559" t="s">
        <v>990</v>
      </c>
      <c r="D292" s="1560"/>
      <c r="E292" s="1561"/>
      <c r="F292" s="1075">
        <f>SUM('3c.m.'!F585)</f>
        <v>3120</v>
      </c>
    </row>
    <row r="293" spans="1:6" ht="12.75">
      <c r="A293" s="1562" t="s">
        <v>991</v>
      </c>
      <c r="B293" s="1563" t="s">
        <v>992</v>
      </c>
      <c r="C293" s="1563"/>
      <c r="D293" s="1563"/>
      <c r="E293" s="1563"/>
      <c r="F293" s="1572">
        <f>SUM(F296:F296)</f>
        <v>400</v>
      </c>
    </row>
    <row r="294" spans="1:6" ht="12.75">
      <c r="A294" s="1562"/>
      <c r="B294" s="1563"/>
      <c r="C294" s="1563"/>
      <c r="D294" s="1563"/>
      <c r="E294" s="1563"/>
      <c r="F294" s="1573"/>
    </row>
    <row r="295" spans="1:6" ht="12.75">
      <c r="A295" s="1562"/>
      <c r="B295" s="1563"/>
      <c r="C295" s="1563"/>
      <c r="D295" s="1563"/>
      <c r="E295" s="1563"/>
      <c r="F295" s="1574"/>
    </row>
    <row r="296" spans="1:6" ht="15">
      <c r="A296" s="1557">
        <v>3348</v>
      </c>
      <c r="B296" s="1557"/>
      <c r="C296" s="1559" t="s">
        <v>182</v>
      </c>
      <c r="D296" s="1560"/>
      <c r="E296" s="1561"/>
      <c r="F296" s="1075">
        <f>SUM('3c.m.'!F577)</f>
        <v>400</v>
      </c>
    </row>
    <row r="297" spans="1:6" ht="12.75">
      <c r="A297" s="1562" t="s">
        <v>993</v>
      </c>
      <c r="B297" s="1563" t="s">
        <v>994</v>
      </c>
      <c r="C297" s="1563"/>
      <c r="D297" s="1563"/>
      <c r="E297" s="1563"/>
      <c r="F297" s="1572">
        <f>SUM(F300:F302)</f>
        <v>4665</v>
      </c>
    </row>
    <row r="298" spans="1:6" ht="12.75">
      <c r="A298" s="1562"/>
      <c r="B298" s="1563"/>
      <c r="C298" s="1563"/>
      <c r="D298" s="1563"/>
      <c r="E298" s="1563"/>
      <c r="F298" s="1573"/>
    </row>
    <row r="299" spans="1:6" ht="12.75">
      <c r="A299" s="1562"/>
      <c r="B299" s="1563"/>
      <c r="C299" s="1563"/>
      <c r="D299" s="1563"/>
      <c r="E299" s="1563"/>
      <c r="F299" s="1574"/>
    </row>
    <row r="300" spans="1:6" ht="15">
      <c r="A300" s="1557">
        <v>3341</v>
      </c>
      <c r="B300" s="1557"/>
      <c r="C300" s="1559" t="s">
        <v>402</v>
      </c>
      <c r="D300" s="1560"/>
      <c r="E300" s="1561"/>
      <c r="F300" s="1075">
        <f>SUM('3c.m.'!F520)</f>
        <v>1785</v>
      </c>
    </row>
    <row r="301" spans="1:6" ht="15">
      <c r="A301" s="1557">
        <v>3342</v>
      </c>
      <c r="B301" s="1557"/>
      <c r="C301" s="1559" t="s">
        <v>490</v>
      </c>
      <c r="D301" s="1560"/>
      <c r="E301" s="1561"/>
      <c r="F301" s="1075">
        <f>SUM('3c.m.'!F529)</f>
        <v>880</v>
      </c>
    </row>
    <row r="302" spans="1:6" ht="15">
      <c r="A302" s="1557">
        <v>3347</v>
      </c>
      <c r="B302" s="1557"/>
      <c r="C302" s="1559" t="s">
        <v>122</v>
      </c>
      <c r="D302" s="1560"/>
      <c r="E302" s="1561"/>
      <c r="F302" s="1075">
        <f>SUM('3c.m.'!F569)</f>
        <v>2000</v>
      </c>
    </row>
    <row r="303" spans="1:6" ht="12.75">
      <c r="A303" s="1562" t="s">
        <v>995</v>
      </c>
      <c r="B303" s="1563" t="s">
        <v>996</v>
      </c>
      <c r="C303" s="1563"/>
      <c r="D303" s="1563"/>
      <c r="E303" s="1563"/>
      <c r="F303" s="1572">
        <f>SUM(F306)</f>
        <v>300</v>
      </c>
    </row>
    <row r="304" spans="1:6" ht="12.75">
      <c r="A304" s="1562"/>
      <c r="B304" s="1563"/>
      <c r="C304" s="1563"/>
      <c r="D304" s="1563"/>
      <c r="E304" s="1563"/>
      <c r="F304" s="1573"/>
    </row>
    <row r="305" spans="1:6" ht="12.75">
      <c r="A305" s="1562"/>
      <c r="B305" s="1563"/>
      <c r="C305" s="1563"/>
      <c r="D305" s="1563"/>
      <c r="E305" s="1563"/>
      <c r="F305" s="1574"/>
    </row>
    <row r="306" spans="1:6" ht="15">
      <c r="A306" s="1557">
        <v>3345</v>
      </c>
      <c r="B306" s="1557"/>
      <c r="C306" s="1559" t="s">
        <v>997</v>
      </c>
      <c r="D306" s="1560"/>
      <c r="E306" s="1561"/>
      <c r="F306" s="1075">
        <f>SUM('3c.m.'!F553)</f>
        <v>300</v>
      </c>
    </row>
    <row r="307" spans="1:6" ht="12.75">
      <c r="A307" s="1562" t="s">
        <v>998</v>
      </c>
      <c r="B307" s="1563" t="s">
        <v>999</v>
      </c>
      <c r="C307" s="1563"/>
      <c r="D307" s="1563"/>
      <c r="E307" s="1563"/>
      <c r="F307" s="1572">
        <f>SUM(F310)</f>
        <v>921139</v>
      </c>
    </row>
    <row r="308" spans="1:6" ht="12.75">
      <c r="A308" s="1562"/>
      <c r="B308" s="1563"/>
      <c r="C308" s="1563"/>
      <c r="D308" s="1563"/>
      <c r="E308" s="1563"/>
      <c r="F308" s="1573"/>
    </row>
    <row r="309" spans="1:6" ht="12.75">
      <c r="A309" s="1562"/>
      <c r="B309" s="1563"/>
      <c r="C309" s="1563"/>
      <c r="D309" s="1563"/>
      <c r="E309" s="1563"/>
      <c r="F309" s="1574"/>
    </row>
    <row r="310" spans="1:6" ht="15">
      <c r="A310" s="1557">
        <v>2875</v>
      </c>
      <c r="B310" s="1557"/>
      <c r="C310" s="1559" t="s">
        <v>317</v>
      </c>
      <c r="D310" s="1560"/>
      <c r="E310" s="1561"/>
      <c r="F310" s="1075">
        <v>921139</v>
      </c>
    </row>
    <row r="311" spans="1:6" ht="12.75">
      <c r="A311" s="1562" t="s">
        <v>1000</v>
      </c>
      <c r="B311" s="1563" t="s">
        <v>1001</v>
      </c>
      <c r="C311" s="1563"/>
      <c r="D311" s="1563"/>
      <c r="E311" s="1563"/>
      <c r="F311" s="1572">
        <f>SUM(F314)</f>
        <v>18516</v>
      </c>
    </row>
    <row r="312" spans="1:6" ht="12.75">
      <c r="A312" s="1562"/>
      <c r="B312" s="1563"/>
      <c r="C312" s="1563"/>
      <c r="D312" s="1563"/>
      <c r="E312" s="1563"/>
      <c r="F312" s="1573"/>
    </row>
    <row r="313" spans="1:6" ht="12.75">
      <c r="A313" s="1562"/>
      <c r="B313" s="1563"/>
      <c r="C313" s="1563"/>
      <c r="D313" s="1563"/>
      <c r="E313" s="1563"/>
      <c r="F313" s="1574"/>
    </row>
    <row r="314" spans="1:6" ht="15">
      <c r="A314" s="1557">
        <v>3355</v>
      </c>
      <c r="B314" s="1557"/>
      <c r="C314" s="1559" t="s">
        <v>40</v>
      </c>
      <c r="D314" s="1560"/>
      <c r="E314" s="1561"/>
      <c r="F314" s="1075">
        <f>SUM('3c.m.'!F610)</f>
        <v>18516</v>
      </c>
    </row>
    <row r="315" spans="1:6" ht="12" customHeight="1">
      <c r="A315" s="1562" t="s">
        <v>1002</v>
      </c>
      <c r="B315" s="1563" t="s">
        <v>1003</v>
      </c>
      <c r="C315" s="1563"/>
      <c r="D315" s="1563"/>
      <c r="E315" s="1563"/>
      <c r="F315" s="1572">
        <f>SUM(F318)</f>
        <v>576102</v>
      </c>
    </row>
    <row r="316" spans="1:6" ht="12" customHeight="1">
      <c r="A316" s="1562"/>
      <c r="B316" s="1563"/>
      <c r="C316" s="1563"/>
      <c r="D316" s="1563"/>
      <c r="E316" s="1563"/>
      <c r="F316" s="1573"/>
    </row>
    <row r="317" spans="1:6" ht="12" customHeight="1">
      <c r="A317" s="1562"/>
      <c r="B317" s="1563"/>
      <c r="C317" s="1563"/>
      <c r="D317" s="1563"/>
      <c r="E317" s="1563"/>
      <c r="F317" s="1574"/>
    </row>
    <row r="318" spans="1:6" ht="15">
      <c r="A318" s="1557">
        <v>2850</v>
      </c>
      <c r="B318" s="1557"/>
      <c r="C318" s="1559" t="s">
        <v>1004</v>
      </c>
      <c r="D318" s="1560"/>
      <c r="E318" s="1561"/>
      <c r="F318" s="1075">
        <v>576102</v>
      </c>
    </row>
    <row r="319" spans="1:6" ht="12.75">
      <c r="A319" s="1562" t="s">
        <v>1005</v>
      </c>
      <c r="B319" s="1563" t="s">
        <v>1006</v>
      </c>
      <c r="C319" s="1563"/>
      <c r="D319" s="1563"/>
      <c r="E319" s="1563"/>
      <c r="F319" s="1572">
        <f>SUM(F322:F323)</f>
        <v>51110</v>
      </c>
    </row>
    <row r="320" spans="1:6" ht="12.75">
      <c r="A320" s="1562"/>
      <c r="B320" s="1563"/>
      <c r="C320" s="1563"/>
      <c r="D320" s="1563"/>
      <c r="E320" s="1563"/>
      <c r="F320" s="1573"/>
    </row>
    <row r="321" spans="1:6" ht="12.75">
      <c r="A321" s="1562"/>
      <c r="B321" s="1563"/>
      <c r="C321" s="1563"/>
      <c r="D321" s="1563"/>
      <c r="E321" s="1563"/>
      <c r="F321" s="1574"/>
    </row>
    <row r="322" spans="1:6" ht="15">
      <c r="A322" s="1557">
        <v>2850</v>
      </c>
      <c r="B322" s="1557"/>
      <c r="C322" s="1559" t="s">
        <v>1004</v>
      </c>
      <c r="D322" s="1560"/>
      <c r="E322" s="1561"/>
      <c r="F322" s="1075">
        <v>11110</v>
      </c>
    </row>
    <row r="323" spans="1:6" ht="15">
      <c r="A323" s="1557">
        <v>6127</v>
      </c>
      <c r="B323" s="1557"/>
      <c r="C323" s="1559" t="s">
        <v>1202</v>
      </c>
      <c r="D323" s="1560"/>
      <c r="E323" s="1561"/>
      <c r="F323" s="1082">
        <v>40000</v>
      </c>
    </row>
    <row r="324" spans="1:6" ht="12.75">
      <c r="A324" s="1562" t="s">
        <v>1007</v>
      </c>
      <c r="B324" s="1563" t="s">
        <v>1008</v>
      </c>
      <c r="C324" s="1563"/>
      <c r="D324" s="1563"/>
      <c r="E324" s="1563"/>
      <c r="F324" s="1572">
        <f>SUM(F327)</f>
        <v>4163</v>
      </c>
    </row>
    <row r="325" spans="1:6" ht="12.75">
      <c r="A325" s="1562"/>
      <c r="B325" s="1563"/>
      <c r="C325" s="1563"/>
      <c r="D325" s="1563"/>
      <c r="E325" s="1563"/>
      <c r="F325" s="1573"/>
    </row>
    <row r="326" spans="1:6" ht="12.75">
      <c r="A326" s="1562"/>
      <c r="B326" s="1563"/>
      <c r="C326" s="1563"/>
      <c r="D326" s="1563"/>
      <c r="E326" s="1563"/>
      <c r="F326" s="1574"/>
    </row>
    <row r="327" spans="1:6" ht="15">
      <c r="A327" s="1557">
        <v>2850</v>
      </c>
      <c r="B327" s="1557"/>
      <c r="C327" s="1559" t="s">
        <v>1004</v>
      </c>
      <c r="D327" s="1560"/>
      <c r="E327" s="1561"/>
      <c r="F327" s="1075">
        <v>4163</v>
      </c>
    </row>
    <row r="328" spans="1:6" ht="12.75">
      <c r="A328" s="1562" t="s">
        <v>1009</v>
      </c>
      <c r="B328" s="1563" t="s">
        <v>1010</v>
      </c>
      <c r="C328" s="1563"/>
      <c r="D328" s="1563"/>
      <c r="E328" s="1563"/>
      <c r="F328" s="1572">
        <f>SUM(F331:F334)</f>
        <v>18927</v>
      </c>
    </row>
    <row r="329" spans="1:6" ht="12.75">
      <c r="A329" s="1562"/>
      <c r="B329" s="1563"/>
      <c r="C329" s="1563"/>
      <c r="D329" s="1563"/>
      <c r="E329" s="1563"/>
      <c r="F329" s="1573"/>
    </row>
    <row r="330" spans="1:6" ht="12.75">
      <c r="A330" s="1562"/>
      <c r="B330" s="1563"/>
      <c r="C330" s="1563"/>
      <c r="D330" s="1563"/>
      <c r="E330" s="1563"/>
      <c r="F330" s="1574"/>
    </row>
    <row r="331" spans="1:6" ht="15">
      <c r="A331" s="1557">
        <v>3307</v>
      </c>
      <c r="B331" s="1557"/>
      <c r="C331" s="1559" t="s">
        <v>211</v>
      </c>
      <c r="D331" s="1560"/>
      <c r="E331" s="1561"/>
      <c r="F331" s="1075">
        <f>SUM('3c.m.'!F382)</f>
        <v>5063</v>
      </c>
    </row>
    <row r="332" spans="1:6" ht="15">
      <c r="A332" s="1557">
        <v>3319</v>
      </c>
      <c r="B332" s="1557"/>
      <c r="C332" s="1559" t="s">
        <v>17</v>
      </c>
      <c r="D332" s="1560"/>
      <c r="E332" s="1561"/>
      <c r="F332" s="1075">
        <f>SUM('3c.m.'!F447)</f>
        <v>5213</v>
      </c>
    </row>
    <row r="333" spans="1:6" ht="15">
      <c r="A333" s="1557">
        <v>3320</v>
      </c>
      <c r="B333" s="1557"/>
      <c r="C333" s="1559" t="s">
        <v>8</v>
      </c>
      <c r="D333" s="1560"/>
      <c r="E333" s="1561"/>
      <c r="F333" s="1075">
        <f>SUM('3c.m.'!F456)</f>
        <v>1151</v>
      </c>
    </row>
    <row r="334" spans="1:6" ht="15">
      <c r="A334" s="1588">
        <v>3323</v>
      </c>
      <c r="B334" s="1589"/>
      <c r="C334" s="1559" t="s">
        <v>371</v>
      </c>
      <c r="D334" s="1560"/>
      <c r="E334" s="1561"/>
      <c r="F334" s="1075">
        <f>SUM('3c.m.'!F472)</f>
        <v>7500</v>
      </c>
    </row>
    <row r="335" spans="1:6" ht="12.75">
      <c r="A335" s="1562" t="s">
        <v>1011</v>
      </c>
      <c r="B335" s="1563" t="s">
        <v>1012</v>
      </c>
      <c r="C335" s="1563"/>
      <c r="D335" s="1563"/>
      <c r="E335" s="1563"/>
      <c r="F335" s="1572">
        <f>SUM(F338:F342)</f>
        <v>58006</v>
      </c>
    </row>
    <row r="336" spans="1:6" ht="12.75">
      <c r="A336" s="1562"/>
      <c r="B336" s="1563"/>
      <c r="C336" s="1563"/>
      <c r="D336" s="1563"/>
      <c r="E336" s="1563"/>
      <c r="F336" s="1573"/>
    </row>
    <row r="337" spans="1:6" ht="12.75">
      <c r="A337" s="1562"/>
      <c r="B337" s="1563"/>
      <c r="C337" s="1563"/>
      <c r="D337" s="1563"/>
      <c r="E337" s="1563"/>
      <c r="F337" s="1574"/>
    </row>
    <row r="338" spans="1:6" ht="15">
      <c r="A338" s="1557">
        <v>3305</v>
      </c>
      <c r="B338" s="1557"/>
      <c r="C338" s="1559" t="s">
        <v>209</v>
      </c>
      <c r="D338" s="1560"/>
      <c r="E338" s="1561"/>
      <c r="F338" s="1075">
        <f>SUM('3c.m.'!F364)</f>
        <v>11000</v>
      </c>
    </row>
    <row r="339" spans="1:6" ht="15">
      <c r="A339" s="1557">
        <v>3310</v>
      </c>
      <c r="B339" s="1557"/>
      <c r="C339" s="1559" t="s">
        <v>415</v>
      </c>
      <c r="D339" s="1560"/>
      <c r="E339" s="1561"/>
      <c r="F339" s="1075">
        <f>SUM('3c.m.'!F390)</f>
        <v>14000</v>
      </c>
    </row>
    <row r="340" spans="1:6" ht="15">
      <c r="A340" s="1557">
        <v>3311</v>
      </c>
      <c r="B340" s="1557"/>
      <c r="C340" s="1559" t="s">
        <v>142</v>
      </c>
      <c r="D340" s="1560"/>
      <c r="E340" s="1561"/>
      <c r="F340" s="1075">
        <f>SUM('3c.m.'!F398)</f>
        <v>9001</v>
      </c>
    </row>
    <row r="341" spans="1:6" ht="15">
      <c r="A341" s="1557">
        <v>3315</v>
      </c>
      <c r="B341" s="1557"/>
      <c r="C341" s="1559" t="s">
        <v>11</v>
      </c>
      <c r="D341" s="1560"/>
      <c r="E341" s="1561"/>
      <c r="F341" s="1075">
        <f>SUM('3c.m.'!F422)</f>
        <v>17005</v>
      </c>
    </row>
    <row r="342" spans="1:6" ht="15">
      <c r="A342" s="1557">
        <v>3316</v>
      </c>
      <c r="B342" s="1557"/>
      <c r="C342" s="1559" t="s">
        <v>143</v>
      </c>
      <c r="D342" s="1560"/>
      <c r="E342" s="1561"/>
      <c r="F342" s="1075">
        <f>SUM('3c.m.'!F430)</f>
        <v>7000</v>
      </c>
    </row>
    <row r="343" spans="1:6" ht="12.75">
      <c r="A343" s="1562" t="s">
        <v>1013</v>
      </c>
      <c r="B343" s="1563" t="s">
        <v>1014</v>
      </c>
      <c r="C343" s="1563"/>
      <c r="D343" s="1563"/>
      <c r="E343" s="1563"/>
      <c r="F343" s="1572">
        <f>SUM(F346:F347)</f>
        <v>27011</v>
      </c>
    </row>
    <row r="344" spans="1:6" ht="12.75">
      <c r="A344" s="1562"/>
      <c r="B344" s="1563"/>
      <c r="C344" s="1563"/>
      <c r="D344" s="1563"/>
      <c r="E344" s="1563"/>
      <c r="F344" s="1573"/>
    </row>
    <row r="345" spans="1:6" ht="12.75">
      <c r="A345" s="1562"/>
      <c r="B345" s="1563"/>
      <c r="C345" s="1563"/>
      <c r="D345" s="1563"/>
      <c r="E345" s="1563"/>
      <c r="F345" s="1574"/>
    </row>
    <row r="346" spans="1:6" ht="15">
      <c r="A346" s="1557">
        <v>3343</v>
      </c>
      <c r="B346" s="1557"/>
      <c r="C346" s="1559" t="s">
        <v>1015</v>
      </c>
      <c r="D346" s="1560"/>
      <c r="E346" s="1561"/>
      <c r="F346" s="1075">
        <f>SUM('3c.m.'!F537)</f>
        <v>250</v>
      </c>
    </row>
    <row r="347" spans="1:6" ht="15">
      <c r="A347" s="1557">
        <v>2875</v>
      </c>
      <c r="B347" s="1557"/>
      <c r="C347" s="1077" t="s">
        <v>317</v>
      </c>
      <c r="D347" s="1078"/>
      <c r="E347" s="1079"/>
      <c r="F347" s="1082">
        <v>26761</v>
      </c>
    </row>
    <row r="348" spans="1:6" ht="12" customHeight="1">
      <c r="A348" s="1562" t="s">
        <v>1016</v>
      </c>
      <c r="B348" s="1563" t="s">
        <v>1017</v>
      </c>
      <c r="C348" s="1563"/>
      <c r="D348" s="1563"/>
      <c r="E348" s="1563"/>
      <c r="F348" s="1572">
        <f>SUM(F351:F351)</f>
        <v>1540</v>
      </c>
    </row>
    <row r="349" spans="1:6" ht="12" customHeight="1">
      <c r="A349" s="1562"/>
      <c r="B349" s="1563"/>
      <c r="C349" s="1563"/>
      <c r="D349" s="1563"/>
      <c r="E349" s="1563"/>
      <c r="F349" s="1573"/>
    </row>
    <row r="350" spans="1:6" ht="12" customHeight="1">
      <c r="A350" s="1562"/>
      <c r="B350" s="1563"/>
      <c r="C350" s="1563"/>
      <c r="D350" s="1563"/>
      <c r="E350" s="1563"/>
      <c r="F350" s="1574"/>
    </row>
    <row r="351" spans="1:6" ht="15">
      <c r="A351" s="1557">
        <v>3344</v>
      </c>
      <c r="B351" s="1557"/>
      <c r="C351" s="1559" t="s">
        <v>282</v>
      </c>
      <c r="D351" s="1560"/>
      <c r="E351" s="1561"/>
      <c r="F351" s="1075">
        <f>SUM('3c.m.'!F545)</f>
        <v>1540</v>
      </c>
    </row>
    <row r="352" spans="1:6" ht="12.75">
      <c r="A352" s="1562" t="s">
        <v>1018</v>
      </c>
      <c r="B352" s="1563" t="s">
        <v>1019</v>
      </c>
      <c r="C352" s="1563"/>
      <c r="D352" s="1563"/>
      <c r="E352" s="1563"/>
      <c r="F352" s="1572">
        <f>SUM(F355:F355)</f>
        <v>4368</v>
      </c>
    </row>
    <row r="353" spans="1:6" ht="12.75">
      <c r="A353" s="1562"/>
      <c r="B353" s="1563"/>
      <c r="C353" s="1563"/>
      <c r="D353" s="1563"/>
      <c r="E353" s="1563"/>
      <c r="F353" s="1573"/>
    </row>
    <row r="354" spans="1:6" ht="12.75">
      <c r="A354" s="1562"/>
      <c r="B354" s="1563"/>
      <c r="C354" s="1563"/>
      <c r="D354" s="1563"/>
      <c r="E354" s="1563"/>
      <c r="F354" s="1574"/>
    </row>
    <row r="355" spans="1:6" ht="15">
      <c r="A355" s="1557">
        <v>3346</v>
      </c>
      <c r="B355" s="1557"/>
      <c r="C355" s="1559" t="s">
        <v>121</v>
      </c>
      <c r="D355" s="1560"/>
      <c r="E355" s="1561"/>
      <c r="F355" s="1075">
        <f>SUM('3c.m.'!F561)</f>
        <v>4368</v>
      </c>
    </row>
    <row r="356" spans="1:6" ht="12.75">
      <c r="A356" s="1562" t="s">
        <v>1020</v>
      </c>
      <c r="B356" s="1563" t="s">
        <v>505</v>
      </c>
      <c r="C356" s="1563"/>
      <c r="D356" s="1563"/>
      <c r="E356" s="1563"/>
      <c r="F356" s="1572">
        <f>SUM(F359)</f>
        <v>9884</v>
      </c>
    </row>
    <row r="357" spans="1:6" ht="12.75">
      <c r="A357" s="1562"/>
      <c r="B357" s="1563"/>
      <c r="C357" s="1563"/>
      <c r="D357" s="1563"/>
      <c r="E357" s="1563"/>
      <c r="F357" s="1573"/>
    </row>
    <row r="358" spans="1:6" ht="12.75">
      <c r="A358" s="1562"/>
      <c r="B358" s="1563"/>
      <c r="C358" s="1563"/>
      <c r="D358" s="1563"/>
      <c r="E358" s="1563"/>
      <c r="F358" s="1574"/>
    </row>
    <row r="359" spans="1:6" ht="15">
      <c r="A359" s="1557">
        <v>3340</v>
      </c>
      <c r="B359" s="1557"/>
      <c r="C359" s="1559" t="s">
        <v>505</v>
      </c>
      <c r="D359" s="1560"/>
      <c r="E359" s="1561"/>
      <c r="F359" s="1075">
        <f>SUM('3c.m.'!F512)</f>
        <v>9884</v>
      </c>
    </row>
    <row r="360" spans="1:6" ht="12.75">
      <c r="A360" s="1562" t="s">
        <v>1021</v>
      </c>
      <c r="B360" s="1563" t="s">
        <v>1022</v>
      </c>
      <c r="C360" s="1563"/>
      <c r="D360" s="1563"/>
      <c r="E360" s="1563"/>
      <c r="F360" s="1572">
        <f>SUM(F363:F378)</f>
        <v>379010</v>
      </c>
    </row>
    <row r="361" spans="1:6" ht="12.75">
      <c r="A361" s="1562"/>
      <c r="B361" s="1563"/>
      <c r="C361" s="1563"/>
      <c r="D361" s="1563"/>
      <c r="E361" s="1563"/>
      <c r="F361" s="1573"/>
    </row>
    <row r="362" spans="1:6" ht="12.75">
      <c r="A362" s="1562"/>
      <c r="B362" s="1563"/>
      <c r="C362" s="1563"/>
      <c r="D362" s="1563"/>
      <c r="E362" s="1563"/>
      <c r="F362" s="1574"/>
    </row>
    <row r="363" spans="1:6" ht="15">
      <c r="A363" s="1557">
        <v>3081</v>
      </c>
      <c r="B363" s="1557"/>
      <c r="C363" s="1559" t="s">
        <v>148</v>
      </c>
      <c r="D363" s="1560"/>
      <c r="E363" s="1561"/>
      <c r="F363" s="1075">
        <f>SUM('3c.m.'!F67)</f>
        <v>30303</v>
      </c>
    </row>
    <row r="364" spans="1:6" ht="15">
      <c r="A364" s="1557">
        <v>3144</v>
      </c>
      <c r="B364" s="1557"/>
      <c r="C364" s="1559" t="s">
        <v>400</v>
      </c>
      <c r="D364" s="1560"/>
      <c r="E364" s="1561"/>
      <c r="F364" s="1075">
        <f>SUM('3c.m.'!F178)</f>
        <v>1500</v>
      </c>
    </row>
    <row r="365" spans="1:6" ht="15">
      <c r="A365" s="1557">
        <v>3306</v>
      </c>
      <c r="B365" s="1557"/>
      <c r="C365" s="1559" t="s">
        <v>210</v>
      </c>
      <c r="D365" s="1560"/>
      <c r="E365" s="1561"/>
      <c r="F365" s="1075">
        <f>SUM('3c.m.'!F373)</f>
        <v>40000</v>
      </c>
    </row>
    <row r="366" spans="1:6" ht="15">
      <c r="A366" s="1557">
        <v>3312</v>
      </c>
      <c r="B366" s="1557"/>
      <c r="C366" s="1559" t="s">
        <v>398</v>
      </c>
      <c r="D366" s="1560"/>
      <c r="E366" s="1561"/>
      <c r="F366" s="1075">
        <f>SUM('3c.m.'!F406)</f>
        <v>30204</v>
      </c>
    </row>
    <row r="367" spans="1:6" ht="15">
      <c r="A367" s="1557">
        <v>3313</v>
      </c>
      <c r="B367" s="1557"/>
      <c r="C367" s="1559" t="s">
        <v>10</v>
      </c>
      <c r="D367" s="1560"/>
      <c r="E367" s="1561"/>
      <c r="F367" s="1075">
        <f>SUM('3c.m.'!F414)</f>
        <v>7000</v>
      </c>
    </row>
    <row r="368" spans="1:6" ht="15">
      <c r="A368" s="1557">
        <v>3317</v>
      </c>
      <c r="B368" s="1557"/>
      <c r="C368" s="1559" t="s">
        <v>399</v>
      </c>
      <c r="D368" s="1560"/>
      <c r="E368" s="1561"/>
      <c r="F368" s="1075">
        <f>SUM('3c.m.'!F438)</f>
        <v>90082</v>
      </c>
    </row>
    <row r="369" spans="1:6" ht="15">
      <c r="A369" s="1557">
        <v>3322</v>
      </c>
      <c r="B369" s="1557"/>
      <c r="C369" s="1559" t="s">
        <v>413</v>
      </c>
      <c r="D369" s="1560"/>
      <c r="E369" s="1561"/>
      <c r="F369" s="1075">
        <f>SUM('3c.m.'!F464)</f>
        <v>14589</v>
      </c>
    </row>
    <row r="370" spans="1:6" ht="15">
      <c r="A370" s="1557">
        <v>3324</v>
      </c>
      <c r="B370" s="1557"/>
      <c r="C370" s="1559" t="s">
        <v>469</v>
      </c>
      <c r="D370" s="1560"/>
      <c r="E370" s="1561"/>
      <c r="F370" s="1075">
        <f>SUM('3c.m.'!F480)</f>
        <v>3550</v>
      </c>
    </row>
    <row r="371" spans="1:6" ht="15">
      <c r="A371" s="1557">
        <v>3325</v>
      </c>
      <c r="B371" s="1557"/>
      <c r="C371" s="1077" t="s">
        <v>1176</v>
      </c>
      <c r="D371" s="1078"/>
      <c r="E371" s="1079"/>
      <c r="F371" s="1075">
        <f>SUM('3c.m.'!F488)</f>
        <v>60000</v>
      </c>
    </row>
    <row r="372" spans="1:6" ht="15">
      <c r="A372" s="1557">
        <v>3326</v>
      </c>
      <c r="B372" s="1557"/>
      <c r="C372" s="1077" t="s">
        <v>1177</v>
      </c>
      <c r="D372" s="1078"/>
      <c r="E372" s="1079"/>
      <c r="F372" s="1075">
        <f>SUM('3c.m.'!F496)</f>
        <v>20000</v>
      </c>
    </row>
    <row r="373" spans="1:6" ht="15">
      <c r="A373" s="1557">
        <v>3327</v>
      </c>
      <c r="B373" s="1557"/>
      <c r="C373" s="1077" t="s">
        <v>1178</v>
      </c>
      <c r="D373" s="1078"/>
      <c r="E373" s="1079"/>
      <c r="F373" s="1075">
        <f>SUM('3c.m.'!F504)</f>
        <v>10000</v>
      </c>
    </row>
    <row r="374" spans="1:6" ht="15">
      <c r="A374" s="1557">
        <v>3351</v>
      </c>
      <c r="B374" s="1557"/>
      <c r="C374" s="1559" t="s">
        <v>414</v>
      </c>
      <c r="D374" s="1560"/>
      <c r="E374" s="1561"/>
      <c r="F374" s="1075">
        <f>SUM('3c.m.'!F593)</f>
        <v>24500</v>
      </c>
    </row>
    <row r="375" spans="1:6" ht="15">
      <c r="A375" s="1557">
        <v>3352</v>
      </c>
      <c r="B375" s="1557"/>
      <c r="C375" s="1559" t="s">
        <v>491</v>
      </c>
      <c r="D375" s="1560"/>
      <c r="E375" s="1561"/>
      <c r="F375" s="1075">
        <f>SUM('3c.m.'!F602)</f>
        <v>25282</v>
      </c>
    </row>
    <row r="376" spans="1:6" ht="15">
      <c r="A376" s="1557">
        <v>3358</v>
      </c>
      <c r="B376" s="1557"/>
      <c r="C376" s="1559" t="s">
        <v>822</v>
      </c>
      <c r="D376" s="1560"/>
      <c r="E376" s="1561"/>
      <c r="F376" s="1075">
        <f>SUM('3c.m.'!F634)</f>
        <v>1000</v>
      </c>
    </row>
    <row r="377" spans="1:6" ht="15">
      <c r="A377" s="1557">
        <v>3942</v>
      </c>
      <c r="B377" s="1557"/>
      <c r="C377" s="1559" t="s">
        <v>1023</v>
      </c>
      <c r="D377" s="1560"/>
      <c r="E377" s="1561"/>
      <c r="F377" s="1075">
        <f>SUM('3d.m.'!F32)</f>
        <v>20000</v>
      </c>
    </row>
    <row r="378" spans="1:6" ht="15">
      <c r="A378" s="1557">
        <v>3943</v>
      </c>
      <c r="B378" s="1557"/>
      <c r="C378" s="1559" t="s">
        <v>6</v>
      </c>
      <c r="D378" s="1560"/>
      <c r="E378" s="1561"/>
      <c r="F378" s="1075">
        <f>SUM('3d.m.'!F33)</f>
        <v>1000</v>
      </c>
    </row>
    <row r="379" spans="1:6" ht="12" customHeight="1">
      <c r="A379" s="1571" t="s">
        <v>1024</v>
      </c>
      <c r="B379" s="1577" t="s">
        <v>1025</v>
      </c>
      <c r="C379" s="1578"/>
      <c r="D379" s="1578"/>
      <c r="E379" s="1579"/>
      <c r="F379" s="1572">
        <f>SUM(F382)</f>
        <v>14707</v>
      </c>
    </row>
    <row r="380" spans="1:6" ht="12" customHeight="1">
      <c r="A380" s="1575"/>
      <c r="B380" s="1580"/>
      <c r="C380" s="1581"/>
      <c r="D380" s="1581"/>
      <c r="E380" s="1582"/>
      <c r="F380" s="1573"/>
    </row>
    <row r="381" spans="1:6" ht="12" customHeight="1">
      <c r="A381" s="1576"/>
      <c r="B381" s="1583"/>
      <c r="C381" s="1584"/>
      <c r="D381" s="1584"/>
      <c r="E381" s="1585"/>
      <c r="F381" s="1574"/>
    </row>
    <row r="382" spans="1:6" ht="15">
      <c r="A382" s="1557">
        <v>3202</v>
      </c>
      <c r="B382" s="1557"/>
      <c r="C382" s="1559" t="s">
        <v>294</v>
      </c>
      <c r="D382" s="1560"/>
      <c r="E382" s="1561"/>
      <c r="F382" s="1075">
        <f>SUM('3c.m.'!F229)</f>
        <v>14707</v>
      </c>
    </row>
    <row r="383" spans="1:6" ht="13.5" customHeight="1">
      <c r="A383" s="1571" t="s">
        <v>1026</v>
      </c>
      <c r="B383" s="1577" t="s">
        <v>1027</v>
      </c>
      <c r="C383" s="1578"/>
      <c r="D383" s="1578"/>
      <c r="E383" s="1579"/>
      <c r="F383" s="1572"/>
    </row>
    <row r="384" spans="1:6" ht="13.5" customHeight="1">
      <c r="A384" s="1575"/>
      <c r="B384" s="1580"/>
      <c r="C384" s="1581"/>
      <c r="D384" s="1581"/>
      <c r="E384" s="1582"/>
      <c r="F384" s="1586"/>
    </row>
    <row r="385" spans="1:6" ht="13.5" customHeight="1">
      <c r="A385" s="1576"/>
      <c r="B385" s="1583"/>
      <c r="C385" s="1584"/>
      <c r="D385" s="1584"/>
      <c r="E385" s="1585"/>
      <c r="F385" s="1587"/>
    </row>
    <row r="386" spans="1:6" ht="12.75">
      <c r="A386" s="1571" t="s">
        <v>873</v>
      </c>
      <c r="B386" s="1577" t="s">
        <v>874</v>
      </c>
      <c r="C386" s="1578"/>
      <c r="D386" s="1578"/>
      <c r="E386" s="1579"/>
      <c r="F386" s="1572">
        <f>SUM(F389:F393)</f>
        <v>347143</v>
      </c>
    </row>
    <row r="387" spans="1:6" ht="12.75">
      <c r="A387" s="1575"/>
      <c r="B387" s="1580"/>
      <c r="C387" s="1581"/>
      <c r="D387" s="1581"/>
      <c r="E387" s="1582"/>
      <c r="F387" s="1573"/>
    </row>
    <row r="388" spans="1:6" ht="12.75">
      <c r="A388" s="1576"/>
      <c r="B388" s="1583"/>
      <c r="C388" s="1584"/>
      <c r="D388" s="1584"/>
      <c r="E388" s="1585"/>
      <c r="F388" s="1574"/>
    </row>
    <row r="389" spans="1:6" ht="15">
      <c r="A389" s="1557">
        <v>1806</v>
      </c>
      <c r="B389" s="1557"/>
      <c r="C389" s="1559" t="s">
        <v>1125</v>
      </c>
      <c r="D389" s="1560"/>
      <c r="E389" s="1561"/>
      <c r="F389" s="1084">
        <f>SUM('1c.mell '!F82)</f>
        <v>31273</v>
      </c>
    </row>
    <row r="390" spans="1:6" ht="15">
      <c r="A390" s="1557">
        <v>1843</v>
      </c>
      <c r="B390" s="1557"/>
      <c r="C390" s="1559" t="s">
        <v>1126</v>
      </c>
      <c r="D390" s="1560"/>
      <c r="E390" s="1561"/>
      <c r="F390" s="1084">
        <f>SUM('1c.mell '!F104)</f>
        <v>42784</v>
      </c>
    </row>
    <row r="391" spans="1:6" ht="15">
      <c r="A391" s="1557">
        <v>6110</v>
      </c>
      <c r="B391" s="1557"/>
      <c r="C391" s="1559" t="s">
        <v>1028</v>
      </c>
      <c r="D391" s="1560"/>
      <c r="E391" s="1561"/>
      <c r="F391" s="1075">
        <f>SUM('6.mell. '!F12)</f>
        <v>213086</v>
      </c>
    </row>
    <row r="392" spans="1:6" ht="15">
      <c r="A392" s="1557">
        <v>6121</v>
      </c>
      <c r="B392" s="1557"/>
      <c r="C392" s="1559" t="s">
        <v>1029</v>
      </c>
      <c r="D392" s="1560"/>
      <c r="E392" s="1561"/>
      <c r="F392" s="1075">
        <f>SUM('6.mell. '!F15)</f>
        <v>0</v>
      </c>
    </row>
    <row r="393" spans="1:6" ht="15">
      <c r="A393" s="1557">
        <v>6127</v>
      </c>
      <c r="B393" s="1557"/>
      <c r="C393" s="1559" t="s">
        <v>1098</v>
      </c>
      <c r="D393" s="1560"/>
      <c r="E393" s="1561"/>
      <c r="F393" s="1113">
        <f>SUM('6.mell. '!F16)</f>
        <v>60000</v>
      </c>
    </row>
    <row r="394" spans="1:6" ht="12.75" customHeight="1">
      <c r="A394" s="1590" t="s">
        <v>157</v>
      </c>
      <c r="B394" s="1591"/>
      <c r="C394" s="1591"/>
      <c r="D394" s="1591"/>
      <c r="E394" s="1592"/>
      <c r="F394" s="1596">
        <f>SUM(F386+F379+F360+F356+F352+F348+F343+F335+F328+F315+F311+F307+F303+F297+F293+F289+F282+F274+F270+F265+F261+F257+F251+F244+F238+F223+F219+F210+F205+F177+F167+F163+F159+F155+F151+F145+F116+F112+F103+F99+F95+F91+F87+F83+F79+F74+F17+F5++F278+F173+F200+F196+F192+F188+F61+F69+F215+F319+F324+F383+F107+F65)</f>
        <v>24638405</v>
      </c>
    </row>
    <row r="395" spans="1:6" ht="12.75" customHeight="1">
      <c r="A395" s="1593"/>
      <c r="B395" s="1594"/>
      <c r="C395" s="1594"/>
      <c r="D395" s="1594"/>
      <c r="E395" s="1595"/>
      <c r="F395" s="1597"/>
    </row>
  </sheetData>
  <sheetProtection/>
  <mergeCells count="589">
    <mergeCell ref="A73:B73"/>
    <mergeCell ref="C73:E73"/>
    <mergeCell ref="A323:B323"/>
    <mergeCell ref="C323:E323"/>
    <mergeCell ref="C134:E134"/>
    <mergeCell ref="C389:E389"/>
    <mergeCell ref="A370:B370"/>
    <mergeCell ref="C370:E370"/>
    <mergeCell ref="A366:B366"/>
    <mergeCell ref="C366:E366"/>
    <mergeCell ref="A390:B390"/>
    <mergeCell ref="C390:E390"/>
    <mergeCell ref="A137:B137"/>
    <mergeCell ref="C378:E378"/>
    <mergeCell ref="A374:B374"/>
    <mergeCell ref="A269:B269"/>
    <mergeCell ref="C269:E269"/>
    <mergeCell ref="C144:E144"/>
    <mergeCell ref="A369:B369"/>
    <mergeCell ref="C369:E369"/>
    <mergeCell ref="A37:B37"/>
    <mergeCell ref="C37:E37"/>
    <mergeCell ref="A44:B44"/>
    <mergeCell ref="C44:E44"/>
    <mergeCell ref="A78:B78"/>
    <mergeCell ref="A149:B149"/>
    <mergeCell ref="C149:E149"/>
    <mergeCell ref="C78:E78"/>
    <mergeCell ref="A144:B144"/>
    <mergeCell ref="A134:B134"/>
    <mergeCell ref="A392:B392"/>
    <mergeCell ref="C392:E392"/>
    <mergeCell ref="A377:B377"/>
    <mergeCell ref="C377:E377"/>
    <mergeCell ref="A378:B378"/>
    <mergeCell ref="C374:E374"/>
    <mergeCell ref="A375:B375"/>
    <mergeCell ref="C375:E375"/>
    <mergeCell ref="A376:B376"/>
    <mergeCell ref="C376:E376"/>
    <mergeCell ref="A394:E395"/>
    <mergeCell ref="F394:F395"/>
    <mergeCell ref="A386:A388"/>
    <mergeCell ref="B386:E388"/>
    <mergeCell ref="F386:F388"/>
    <mergeCell ref="A391:B391"/>
    <mergeCell ref="C391:E391"/>
    <mergeCell ref="A393:B393"/>
    <mergeCell ref="C393:E393"/>
    <mergeCell ref="A389:B389"/>
    <mergeCell ref="F379:F381"/>
    <mergeCell ref="A382:B382"/>
    <mergeCell ref="C382:E382"/>
    <mergeCell ref="A383:A385"/>
    <mergeCell ref="B383:E385"/>
    <mergeCell ref="F383:F385"/>
    <mergeCell ref="A379:A381"/>
    <mergeCell ref="B379:E381"/>
    <mergeCell ref="A367:B367"/>
    <mergeCell ref="C367:E367"/>
    <mergeCell ref="A368:B368"/>
    <mergeCell ref="C368:E368"/>
    <mergeCell ref="A363:B363"/>
    <mergeCell ref="C363:E363"/>
    <mergeCell ref="A364:B364"/>
    <mergeCell ref="C364:E364"/>
    <mergeCell ref="A365:B365"/>
    <mergeCell ref="C365:E365"/>
    <mergeCell ref="A356:A358"/>
    <mergeCell ref="B356:E358"/>
    <mergeCell ref="F356:F358"/>
    <mergeCell ref="A359:B359"/>
    <mergeCell ref="C359:E359"/>
    <mergeCell ref="A360:A362"/>
    <mergeCell ref="B360:E362"/>
    <mergeCell ref="F360:F362"/>
    <mergeCell ref="A351:B351"/>
    <mergeCell ref="C351:E351"/>
    <mergeCell ref="A352:A354"/>
    <mergeCell ref="B352:E354"/>
    <mergeCell ref="F352:F354"/>
    <mergeCell ref="A355:B355"/>
    <mergeCell ref="C355:E355"/>
    <mergeCell ref="F343:F345"/>
    <mergeCell ref="A346:B346"/>
    <mergeCell ref="C346:E346"/>
    <mergeCell ref="A348:A350"/>
    <mergeCell ref="B348:E350"/>
    <mergeCell ref="F348:F350"/>
    <mergeCell ref="A347:B347"/>
    <mergeCell ref="A341:B341"/>
    <mergeCell ref="C341:E341"/>
    <mergeCell ref="A342:B342"/>
    <mergeCell ref="C342:E342"/>
    <mergeCell ref="A343:A345"/>
    <mergeCell ref="B343:E345"/>
    <mergeCell ref="F335:F337"/>
    <mergeCell ref="A338:B338"/>
    <mergeCell ref="C338:E338"/>
    <mergeCell ref="A339:B339"/>
    <mergeCell ref="C339:E339"/>
    <mergeCell ref="A340:B340"/>
    <mergeCell ref="C340:E340"/>
    <mergeCell ref="A333:B333"/>
    <mergeCell ref="C333:E333"/>
    <mergeCell ref="A334:B334"/>
    <mergeCell ref="C334:E334"/>
    <mergeCell ref="A335:A337"/>
    <mergeCell ref="B335:E337"/>
    <mergeCell ref="A328:A330"/>
    <mergeCell ref="B328:E330"/>
    <mergeCell ref="F328:F330"/>
    <mergeCell ref="A331:B331"/>
    <mergeCell ref="C331:E331"/>
    <mergeCell ref="A332:B332"/>
    <mergeCell ref="C332:E332"/>
    <mergeCell ref="A322:B322"/>
    <mergeCell ref="C322:E322"/>
    <mergeCell ref="A324:A326"/>
    <mergeCell ref="B324:E326"/>
    <mergeCell ref="F324:F326"/>
    <mergeCell ref="A327:B327"/>
    <mergeCell ref="C327:E327"/>
    <mergeCell ref="A315:A317"/>
    <mergeCell ref="B315:E317"/>
    <mergeCell ref="F315:F317"/>
    <mergeCell ref="A318:B318"/>
    <mergeCell ref="C318:E318"/>
    <mergeCell ref="A319:A321"/>
    <mergeCell ref="B319:E321"/>
    <mergeCell ref="F319:F321"/>
    <mergeCell ref="A310:B310"/>
    <mergeCell ref="C310:E310"/>
    <mergeCell ref="A311:A313"/>
    <mergeCell ref="B311:E313"/>
    <mergeCell ref="F311:F313"/>
    <mergeCell ref="A314:B314"/>
    <mergeCell ref="C314:E314"/>
    <mergeCell ref="A303:A305"/>
    <mergeCell ref="B303:E305"/>
    <mergeCell ref="F303:F305"/>
    <mergeCell ref="A306:B306"/>
    <mergeCell ref="C306:E306"/>
    <mergeCell ref="A307:A309"/>
    <mergeCell ref="B307:E309"/>
    <mergeCell ref="F307:F309"/>
    <mergeCell ref="A300:B300"/>
    <mergeCell ref="C300:E300"/>
    <mergeCell ref="A301:B301"/>
    <mergeCell ref="C301:E301"/>
    <mergeCell ref="A302:B302"/>
    <mergeCell ref="C302:E302"/>
    <mergeCell ref="A293:A295"/>
    <mergeCell ref="B293:E295"/>
    <mergeCell ref="F293:F295"/>
    <mergeCell ref="A296:B296"/>
    <mergeCell ref="C296:E296"/>
    <mergeCell ref="A297:A299"/>
    <mergeCell ref="B297:E299"/>
    <mergeCell ref="F297:F299"/>
    <mergeCell ref="A288:B288"/>
    <mergeCell ref="C288:E288"/>
    <mergeCell ref="A289:A291"/>
    <mergeCell ref="B289:E291"/>
    <mergeCell ref="F289:F291"/>
    <mergeCell ref="A292:B292"/>
    <mergeCell ref="C292:E292"/>
    <mergeCell ref="A282:A284"/>
    <mergeCell ref="B282:E284"/>
    <mergeCell ref="F282:F284"/>
    <mergeCell ref="A285:B285"/>
    <mergeCell ref="C285:E285"/>
    <mergeCell ref="A286:B286"/>
    <mergeCell ref="C286:E286"/>
    <mergeCell ref="A277:B277"/>
    <mergeCell ref="C277:E277"/>
    <mergeCell ref="A278:A280"/>
    <mergeCell ref="B278:E280"/>
    <mergeCell ref="F278:F280"/>
    <mergeCell ref="A281:B281"/>
    <mergeCell ref="C281:E281"/>
    <mergeCell ref="A270:A272"/>
    <mergeCell ref="B270:E272"/>
    <mergeCell ref="F270:F272"/>
    <mergeCell ref="A273:B273"/>
    <mergeCell ref="C273:E273"/>
    <mergeCell ref="A274:A276"/>
    <mergeCell ref="B274:E276"/>
    <mergeCell ref="F274:F276"/>
    <mergeCell ref="A264:B264"/>
    <mergeCell ref="C264:E264"/>
    <mergeCell ref="A265:A267"/>
    <mergeCell ref="B265:E267"/>
    <mergeCell ref="F265:F267"/>
    <mergeCell ref="A268:B268"/>
    <mergeCell ref="C268:E268"/>
    <mergeCell ref="A257:A259"/>
    <mergeCell ref="B257:E259"/>
    <mergeCell ref="F257:F259"/>
    <mergeCell ref="A260:B260"/>
    <mergeCell ref="C260:E260"/>
    <mergeCell ref="A261:A263"/>
    <mergeCell ref="B261:E263"/>
    <mergeCell ref="F261:F263"/>
    <mergeCell ref="F251:F253"/>
    <mergeCell ref="A254:B254"/>
    <mergeCell ref="C254:E254"/>
    <mergeCell ref="A255:B255"/>
    <mergeCell ref="C255:E255"/>
    <mergeCell ref="A256:B256"/>
    <mergeCell ref="C256:E256"/>
    <mergeCell ref="A249:B249"/>
    <mergeCell ref="C249:E249"/>
    <mergeCell ref="A250:B250"/>
    <mergeCell ref="C250:E250"/>
    <mergeCell ref="A251:A253"/>
    <mergeCell ref="B251:E253"/>
    <mergeCell ref="A244:A246"/>
    <mergeCell ref="B244:E246"/>
    <mergeCell ref="F244:F246"/>
    <mergeCell ref="A247:B247"/>
    <mergeCell ref="C247:E247"/>
    <mergeCell ref="A248:B248"/>
    <mergeCell ref="C248:E248"/>
    <mergeCell ref="F238:F240"/>
    <mergeCell ref="A241:B241"/>
    <mergeCell ref="C241:E241"/>
    <mergeCell ref="A242:B242"/>
    <mergeCell ref="C242:E242"/>
    <mergeCell ref="A243:B243"/>
    <mergeCell ref="C243:E243"/>
    <mergeCell ref="A236:B236"/>
    <mergeCell ref="C236:E236"/>
    <mergeCell ref="A237:B237"/>
    <mergeCell ref="C237:E237"/>
    <mergeCell ref="A238:A240"/>
    <mergeCell ref="B238:E240"/>
    <mergeCell ref="A233:B233"/>
    <mergeCell ref="C233:E233"/>
    <mergeCell ref="A234:B234"/>
    <mergeCell ref="C234:E234"/>
    <mergeCell ref="A235:B235"/>
    <mergeCell ref="C235:E235"/>
    <mergeCell ref="A230:B230"/>
    <mergeCell ref="C230:E230"/>
    <mergeCell ref="A231:B231"/>
    <mergeCell ref="C231:E231"/>
    <mergeCell ref="A232:B232"/>
    <mergeCell ref="C232:E232"/>
    <mergeCell ref="A227:B227"/>
    <mergeCell ref="C227:E227"/>
    <mergeCell ref="A228:B228"/>
    <mergeCell ref="C228:E228"/>
    <mergeCell ref="A229:B229"/>
    <mergeCell ref="C229:E229"/>
    <mergeCell ref="A222:B222"/>
    <mergeCell ref="C222:E222"/>
    <mergeCell ref="A223:A225"/>
    <mergeCell ref="B223:E225"/>
    <mergeCell ref="F223:F225"/>
    <mergeCell ref="A226:B226"/>
    <mergeCell ref="C226:E226"/>
    <mergeCell ref="A215:A217"/>
    <mergeCell ref="B215:E217"/>
    <mergeCell ref="F215:F217"/>
    <mergeCell ref="A218:B218"/>
    <mergeCell ref="C218:E218"/>
    <mergeCell ref="A219:A221"/>
    <mergeCell ref="B219:E221"/>
    <mergeCell ref="F219:F221"/>
    <mergeCell ref="A210:A212"/>
    <mergeCell ref="B210:E212"/>
    <mergeCell ref="F210:F212"/>
    <mergeCell ref="A213:B213"/>
    <mergeCell ref="C213:E213"/>
    <mergeCell ref="A214:B214"/>
    <mergeCell ref="C214:E214"/>
    <mergeCell ref="A205:A207"/>
    <mergeCell ref="B205:E207"/>
    <mergeCell ref="F205:F207"/>
    <mergeCell ref="A208:B208"/>
    <mergeCell ref="C208:E208"/>
    <mergeCell ref="A209:B209"/>
    <mergeCell ref="C209:E209"/>
    <mergeCell ref="A200:A202"/>
    <mergeCell ref="B200:E202"/>
    <mergeCell ref="F200:F202"/>
    <mergeCell ref="A203:B203"/>
    <mergeCell ref="C203:E203"/>
    <mergeCell ref="A204:B204"/>
    <mergeCell ref="C204:E204"/>
    <mergeCell ref="A195:B195"/>
    <mergeCell ref="C195:E195"/>
    <mergeCell ref="A196:A198"/>
    <mergeCell ref="B196:E198"/>
    <mergeCell ref="F196:F198"/>
    <mergeCell ref="A199:B199"/>
    <mergeCell ref="C199:E199"/>
    <mergeCell ref="A188:A190"/>
    <mergeCell ref="B188:E190"/>
    <mergeCell ref="F188:F190"/>
    <mergeCell ref="A191:B191"/>
    <mergeCell ref="C191:E191"/>
    <mergeCell ref="A192:A194"/>
    <mergeCell ref="B192:E194"/>
    <mergeCell ref="F192:F194"/>
    <mergeCell ref="A185:B185"/>
    <mergeCell ref="C185:E185"/>
    <mergeCell ref="A186:B186"/>
    <mergeCell ref="C186:E186"/>
    <mergeCell ref="A187:B187"/>
    <mergeCell ref="C187:E187"/>
    <mergeCell ref="A182:B182"/>
    <mergeCell ref="C182:E182"/>
    <mergeCell ref="A183:B183"/>
    <mergeCell ref="C183:E183"/>
    <mergeCell ref="A184:B184"/>
    <mergeCell ref="C184:E184"/>
    <mergeCell ref="A177:A179"/>
    <mergeCell ref="B177:E179"/>
    <mergeCell ref="F177:F179"/>
    <mergeCell ref="A180:B180"/>
    <mergeCell ref="C180:E180"/>
    <mergeCell ref="A181:B181"/>
    <mergeCell ref="C181:E181"/>
    <mergeCell ref="A172:B172"/>
    <mergeCell ref="C172:E172"/>
    <mergeCell ref="A173:A175"/>
    <mergeCell ref="B173:E175"/>
    <mergeCell ref="F173:F175"/>
    <mergeCell ref="A176:B176"/>
    <mergeCell ref="C176:E176"/>
    <mergeCell ref="A167:A169"/>
    <mergeCell ref="B167:E169"/>
    <mergeCell ref="F167:F169"/>
    <mergeCell ref="A170:B170"/>
    <mergeCell ref="C170:E170"/>
    <mergeCell ref="A171:B171"/>
    <mergeCell ref="C171:E171"/>
    <mergeCell ref="A162:B162"/>
    <mergeCell ref="C162:E162"/>
    <mergeCell ref="A163:A165"/>
    <mergeCell ref="B163:E165"/>
    <mergeCell ref="F163:F165"/>
    <mergeCell ref="A166:B166"/>
    <mergeCell ref="C166:E166"/>
    <mergeCell ref="A155:A157"/>
    <mergeCell ref="B155:E157"/>
    <mergeCell ref="F155:F157"/>
    <mergeCell ref="A158:B158"/>
    <mergeCell ref="C158:E158"/>
    <mergeCell ref="A159:A161"/>
    <mergeCell ref="B159:E161"/>
    <mergeCell ref="F159:F161"/>
    <mergeCell ref="A150:B150"/>
    <mergeCell ref="C150:E150"/>
    <mergeCell ref="A151:A153"/>
    <mergeCell ref="B151:E153"/>
    <mergeCell ref="F151:F153"/>
    <mergeCell ref="A154:B154"/>
    <mergeCell ref="C154:E154"/>
    <mergeCell ref="A145:A147"/>
    <mergeCell ref="B145:E147"/>
    <mergeCell ref="F145:F147"/>
    <mergeCell ref="A148:B148"/>
    <mergeCell ref="C148:E148"/>
    <mergeCell ref="A138:B138"/>
    <mergeCell ref="C138:E138"/>
    <mergeCell ref="A139:B139"/>
    <mergeCell ref="C139:E139"/>
    <mergeCell ref="A141:B141"/>
    <mergeCell ref="A133:B133"/>
    <mergeCell ref="C133:E133"/>
    <mergeCell ref="A129:B129"/>
    <mergeCell ref="C129:E129"/>
    <mergeCell ref="A130:B130"/>
    <mergeCell ref="C130:E130"/>
    <mergeCell ref="A131:B131"/>
    <mergeCell ref="C131:E131"/>
    <mergeCell ref="A127:B127"/>
    <mergeCell ref="C127:E127"/>
    <mergeCell ref="A128:B128"/>
    <mergeCell ref="C128:E128"/>
    <mergeCell ref="A132:B132"/>
    <mergeCell ref="C132:E132"/>
    <mergeCell ref="C122:E122"/>
    <mergeCell ref="A124:B124"/>
    <mergeCell ref="C124:E124"/>
    <mergeCell ref="A125:B125"/>
    <mergeCell ref="C125:E125"/>
    <mergeCell ref="A126:B126"/>
    <mergeCell ref="C126:E126"/>
    <mergeCell ref="A123:B123"/>
    <mergeCell ref="C123:E123"/>
    <mergeCell ref="F116:F118"/>
    <mergeCell ref="A119:B119"/>
    <mergeCell ref="C119:E119"/>
    <mergeCell ref="A121:B121"/>
    <mergeCell ref="C121:E121"/>
    <mergeCell ref="A120:B120"/>
    <mergeCell ref="C120:E120"/>
    <mergeCell ref="F112:F114"/>
    <mergeCell ref="A115:B115"/>
    <mergeCell ref="C115:E115"/>
    <mergeCell ref="F103:F105"/>
    <mergeCell ref="A106:B106"/>
    <mergeCell ref="C106:E106"/>
    <mergeCell ref="A107:A109"/>
    <mergeCell ref="B107:E109"/>
    <mergeCell ref="F107:F109"/>
    <mergeCell ref="A110:B110"/>
    <mergeCell ref="A102:B102"/>
    <mergeCell ref="C102:E102"/>
    <mergeCell ref="A103:A105"/>
    <mergeCell ref="B103:E105"/>
    <mergeCell ref="A95:A97"/>
    <mergeCell ref="B95:E97"/>
    <mergeCell ref="F95:F97"/>
    <mergeCell ref="A98:B98"/>
    <mergeCell ref="C98:E98"/>
    <mergeCell ref="A99:A101"/>
    <mergeCell ref="B99:E101"/>
    <mergeCell ref="F99:F101"/>
    <mergeCell ref="A90:B90"/>
    <mergeCell ref="C90:E90"/>
    <mergeCell ref="A91:A93"/>
    <mergeCell ref="B91:E93"/>
    <mergeCell ref="F91:F93"/>
    <mergeCell ref="A94:B94"/>
    <mergeCell ref="C94:E94"/>
    <mergeCell ref="A83:A85"/>
    <mergeCell ref="B83:E85"/>
    <mergeCell ref="F83:F85"/>
    <mergeCell ref="A86:B86"/>
    <mergeCell ref="C86:E86"/>
    <mergeCell ref="A87:A89"/>
    <mergeCell ref="B87:E89"/>
    <mergeCell ref="F87:F89"/>
    <mergeCell ref="A79:A81"/>
    <mergeCell ref="B79:E81"/>
    <mergeCell ref="F79:F81"/>
    <mergeCell ref="A82:B82"/>
    <mergeCell ref="C82:E82"/>
    <mergeCell ref="A74:A76"/>
    <mergeCell ref="B74:E76"/>
    <mergeCell ref="F74:F76"/>
    <mergeCell ref="A77:B77"/>
    <mergeCell ref="C77:E77"/>
    <mergeCell ref="A68:B68"/>
    <mergeCell ref="C68:E68"/>
    <mergeCell ref="A69:A71"/>
    <mergeCell ref="B69:E71"/>
    <mergeCell ref="F69:F71"/>
    <mergeCell ref="A72:B72"/>
    <mergeCell ref="C72:E72"/>
    <mergeCell ref="A61:A63"/>
    <mergeCell ref="B61:E63"/>
    <mergeCell ref="F61:F63"/>
    <mergeCell ref="A64:B64"/>
    <mergeCell ref="C64:E64"/>
    <mergeCell ref="A65:A67"/>
    <mergeCell ref="B65:E67"/>
    <mergeCell ref="F65:F67"/>
    <mergeCell ref="A57:B57"/>
    <mergeCell ref="A59:B59"/>
    <mergeCell ref="C59:E59"/>
    <mergeCell ref="A60:B60"/>
    <mergeCell ref="C60:E60"/>
    <mergeCell ref="A52:B52"/>
    <mergeCell ref="C52:E52"/>
    <mergeCell ref="A58:B58"/>
    <mergeCell ref="A53:B53"/>
    <mergeCell ref="C53:E53"/>
    <mergeCell ref="A48:B48"/>
    <mergeCell ref="C48:E48"/>
    <mergeCell ref="A50:B50"/>
    <mergeCell ref="C50:E50"/>
    <mergeCell ref="A41:B41"/>
    <mergeCell ref="C41:E41"/>
    <mergeCell ref="A42:B42"/>
    <mergeCell ref="C42:E42"/>
    <mergeCell ref="A47:B47"/>
    <mergeCell ref="C47:E47"/>
    <mergeCell ref="A38:B38"/>
    <mergeCell ref="C38:E38"/>
    <mergeCell ref="A39:B39"/>
    <mergeCell ref="C39:E39"/>
    <mergeCell ref="A40:B40"/>
    <mergeCell ref="C40:E40"/>
    <mergeCell ref="A34:B34"/>
    <mergeCell ref="C34:E34"/>
    <mergeCell ref="A35:B35"/>
    <mergeCell ref="C35:E35"/>
    <mergeCell ref="A36:B36"/>
    <mergeCell ref="C36:E36"/>
    <mergeCell ref="A32:B32"/>
    <mergeCell ref="C32:E32"/>
    <mergeCell ref="A28:B28"/>
    <mergeCell ref="C28:E28"/>
    <mergeCell ref="A29:B29"/>
    <mergeCell ref="C29:E29"/>
    <mergeCell ref="A30:B30"/>
    <mergeCell ref="C30:E30"/>
    <mergeCell ref="A31:B31"/>
    <mergeCell ref="C31:E31"/>
    <mergeCell ref="A25:B25"/>
    <mergeCell ref="C25:E25"/>
    <mergeCell ref="A26:B26"/>
    <mergeCell ref="C26:E26"/>
    <mergeCell ref="A27:B27"/>
    <mergeCell ref="C27:E27"/>
    <mergeCell ref="A21:B21"/>
    <mergeCell ref="C21:E21"/>
    <mergeCell ref="A22:B22"/>
    <mergeCell ref="C22:E22"/>
    <mergeCell ref="A24:B24"/>
    <mergeCell ref="C24:E24"/>
    <mergeCell ref="A23:B23"/>
    <mergeCell ref="C23:E23"/>
    <mergeCell ref="C12:E12"/>
    <mergeCell ref="A17:A19"/>
    <mergeCell ref="B17:E19"/>
    <mergeCell ref="F17:F19"/>
    <mergeCell ref="A20:B20"/>
    <mergeCell ref="C20:E20"/>
    <mergeCell ref="A15:B15"/>
    <mergeCell ref="C15:E15"/>
    <mergeCell ref="A16:B16"/>
    <mergeCell ref="C16:E16"/>
    <mergeCell ref="F5:F7"/>
    <mergeCell ref="A13:B13"/>
    <mergeCell ref="C13:E13"/>
    <mergeCell ref="A14:B14"/>
    <mergeCell ref="C14:E14"/>
    <mergeCell ref="A10:B10"/>
    <mergeCell ref="C10:E10"/>
    <mergeCell ref="A11:B11"/>
    <mergeCell ref="C11:E11"/>
    <mergeCell ref="A12:B12"/>
    <mergeCell ref="C46:E46"/>
    <mergeCell ref="A8:B8"/>
    <mergeCell ref="C8:E8"/>
    <mergeCell ref="A9:B9"/>
    <mergeCell ref="C9:E9"/>
    <mergeCell ref="A1:F1"/>
    <mergeCell ref="A2:F2"/>
    <mergeCell ref="A3:F3"/>
    <mergeCell ref="A5:A7"/>
    <mergeCell ref="B5:E7"/>
    <mergeCell ref="C56:E56"/>
    <mergeCell ref="A33:B33"/>
    <mergeCell ref="C33:E33"/>
    <mergeCell ref="A43:B43"/>
    <mergeCell ref="C43:E43"/>
    <mergeCell ref="A49:B49"/>
    <mergeCell ref="C49:E49"/>
    <mergeCell ref="A45:B45"/>
    <mergeCell ref="C45:E45"/>
    <mergeCell ref="A46:B46"/>
    <mergeCell ref="C142:E142"/>
    <mergeCell ref="A140:B140"/>
    <mergeCell ref="C140:E140"/>
    <mergeCell ref="C141:E141"/>
    <mergeCell ref="C137:E137"/>
    <mergeCell ref="A51:B51"/>
    <mergeCell ref="C51:E51"/>
    <mergeCell ref="A54:B54"/>
    <mergeCell ref="C54:E54"/>
    <mergeCell ref="A56:B56"/>
    <mergeCell ref="A112:A114"/>
    <mergeCell ref="B112:E114"/>
    <mergeCell ref="A116:A118"/>
    <mergeCell ref="B116:E118"/>
    <mergeCell ref="A122:B122"/>
    <mergeCell ref="A143:B143"/>
    <mergeCell ref="C143:E143"/>
    <mergeCell ref="A136:B136"/>
    <mergeCell ref="C136:E136"/>
    <mergeCell ref="A142:B142"/>
    <mergeCell ref="A371:B371"/>
    <mergeCell ref="A372:B372"/>
    <mergeCell ref="A373:B373"/>
    <mergeCell ref="A55:B55"/>
    <mergeCell ref="A287:B287"/>
    <mergeCell ref="C110:E110"/>
    <mergeCell ref="A111:B111"/>
    <mergeCell ref="C111:E111"/>
    <mergeCell ref="A135:B135"/>
    <mergeCell ref="C135:E135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83" r:id="rId1"/>
  <headerFooter>
    <oddFooter>&amp;C&amp;P.oldal</oddFooter>
  </headerFooter>
  <rowBreaks count="6" manualBreakCount="6">
    <brk id="60" max="255" man="1"/>
    <brk id="127" max="255" man="1"/>
    <brk id="191" max="255" man="1"/>
    <brk id="256" max="255" man="1"/>
    <brk id="323" max="255" man="1"/>
    <brk id="38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0"/>
  <sheetViews>
    <sheetView view="pageBreakPreview" zoomScale="60" zoomScalePageLayoutView="0" workbookViewId="0" topLeftCell="A25">
      <selection activeCell="C48" sqref="C48:E48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567" t="s">
        <v>1030</v>
      </c>
      <c r="B1" s="1567"/>
      <c r="C1" s="1567"/>
      <c r="D1" s="1567"/>
      <c r="E1" s="1567"/>
      <c r="F1" s="1567"/>
    </row>
    <row r="2" spans="1:6" ht="12.75">
      <c r="A2" s="1567" t="s">
        <v>1031</v>
      </c>
      <c r="B2" s="1567"/>
      <c r="C2" s="1567"/>
      <c r="D2" s="1567"/>
      <c r="E2" s="1567"/>
      <c r="F2" s="1567"/>
    </row>
    <row r="3" spans="1:6" ht="12.75">
      <c r="A3" s="1567" t="s">
        <v>1080</v>
      </c>
      <c r="B3" s="1567"/>
      <c r="C3" s="1567"/>
      <c r="D3" s="1567"/>
      <c r="E3" s="1567"/>
      <c r="F3" s="1567"/>
    </row>
    <row r="4" ht="12.75">
      <c r="F4" s="1070" t="s">
        <v>378</v>
      </c>
    </row>
    <row r="5" spans="1:6" ht="12.75">
      <c r="A5" s="1562" t="s">
        <v>873</v>
      </c>
      <c r="B5" s="1563" t="s">
        <v>874</v>
      </c>
      <c r="C5" s="1563"/>
      <c r="D5" s="1563"/>
      <c r="E5" s="1563"/>
      <c r="F5" s="1568">
        <f>SUM(F8:F42)</f>
        <v>1558215</v>
      </c>
    </row>
    <row r="6" spans="1:6" ht="12.75">
      <c r="A6" s="1562"/>
      <c r="B6" s="1563"/>
      <c r="C6" s="1563"/>
      <c r="D6" s="1563"/>
      <c r="E6" s="1563"/>
      <c r="F6" s="1569"/>
    </row>
    <row r="7" spans="1:6" ht="12.75">
      <c r="A7" s="1562"/>
      <c r="B7" s="1563"/>
      <c r="C7" s="1563"/>
      <c r="D7" s="1563"/>
      <c r="E7" s="1563"/>
      <c r="F7" s="1570"/>
    </row>
    <row r="8" spans="1:6" ht="15">
      <c r="A8" s="1558">
        <v>1030</v>
      </c>
      <c r="B8" s="1558"/>
      <c r="C8" s="1564" t="s">
        <v>447</v>
      </c>
      <c r="D8" s="1565"/>
      <c r="E8" s="1566"/>
      <c r="F8" s="1207">
        <f>SUM('1b.mell '!F18)</f>
        <v>16634</v>
      </c>
    </row>
    <row r="9" spans="1:6" ht="15">
      <c r="A9" s="1558">
        <v>1016</v>
      </c>
      <c r="B9" s="1558"/>
      <c r="C9" s="1072" t="s">
        <v>1190</v>
      </c>
      <c r="D9" s="1073"/>
      <c r="E9" s="1074"/>
      <c r="F9" s="1207">
        <v>1029</v>
      </c>
    </row>
    <row r="10" spans="1:6" ht="15">
      <c r="A10" s="1558">
        <v>1071</v>
      </c>
      <c r="B10" s="1558"/>
      <c r="C10" s="1564" t="s">
        <v>1032</v>
      </c>
      <c r="D10" s="1565"/>
      <c r="E10" s="1566"/>
      <c r="F10" s="1075">
        <f>SUM('1b.mell '!F29)</f>
        <v>10000</v>
      </c>
    </row>
    <row r="11" spans="1:6" ht="15">
      <c r="A11" s="1558">
        <v>1074</v>
      </c>
      <c r="B11" s="1558"/>
      <c r="C11" s="1564" t="s">
        <v>1033</v>
      </c>
      <c r="D11" s="1565"/>
      <c r="E11" s="1566"/>
      <c r="F11" s="1075">
        <f>SUM('1b.mell '!F31)</f>
        <v>0</v>
      </c>
    </row>
    <row r="12" spans="1:6" ht="15">
      <c r="A12" s="1558">
        <v>1078</v>
      </c>
      <c r="B12" s="1558"/>
      <c r="C12" s="1564" t="s">
        <v>1034</v>
      </c>
      <c r="D12" s="1565"/>
      <c r="E12" s="1566"/>
      <c r="F12" s="1075">
        <f>SUM('1b.mell '!F35)</f>
        <v>5000</v>
      </c>
    </row>
    <row r="13" spans="1:6" ht="15">
      <c r="A13" s="1558">
        <v>1093</v>
      </c>
      <c r="B13" s="1558"/>
      <c r="C13" s="1564" t="s">
        <v>1035</v>
      </c>
      <c r="D13" s="1565"/>
      <c r="E13" s="1566"/>
      <c r="F13" s="1075">
        <f>SUM('1b.mell '!F43)</f>
        <v>10000</v>
      </c>
    </row>
    <row r="14" spans="1:6" ht="15">
      <c r="A14" s="1558">
        <v>1101</v>
      </c>
      <c r="B14" s="1558"/>
      <c r="C14" s="1564" t="s">
        <v>1036</v>
      </c>
      <c r="D14" s="1565"/>
      <c r="E14" s="1566"/>
      <c r="F14" s="1075">
        <f>SUM('1b.mell '!F50)</f>
        <v>20000</v>
      </c>
    </row>
    <row r="15" spans="1:6" ht="15">
      <c r="A15" s="1558">
        <v>1121</v>
      </c>
      <c r="B15" s="1558"/>
      <c r="C15" s="1564" t="s">
        <v>1037</v>
      </c>
      <c r="D15" s="1565"/>
      <c r="E15" s="1566"/>
      <c r="F15" s="1075">
        <f>SUM('1b.mell '!F56)</f>
        <v>59940</v>
      </c>
    </row>
    <row r="16" spans="1:6" ht="15">
      <c r="A16" s="1558">
        <v>1122</v>
      </c>
      <c r="B16" s="1558"/>
      <c r="C16" s="1564" t="s">
        <v>1038</v>
      </c>
      <c r="D16" s="1565"/>
      <c r="E16" s="1566"/>
      <c r="F16" s="1075">
        <f>SUM('1b.mell '!F57)</f>
        <v>183600</v>
      </c>
    </row>
    <row r="17" spans="1:6" ht="15">
      <c r="A17" s="1558">
        <v>1123</v>
      </c>
      <c r="B17" s="1558"/>
      <c r="C17" s="1564" t="s">
        <v>1039</v>
      </c>
      <c r="D17" s="1565"/>
      <c r="E17" s="1566"/>
      <c r="F17" s="1075">
        <f>SUM('1b.mell '!F58)</f>
        <v>294150</v>
      </c>
    </row>
    <row r="18" spans="1:6" ht="15">
      <c r="A18" s="1558">
        <v>1141</v>
      </c>
      <c r="B18" s="1558"/>
      <c r="C18" s="1564" t="s">
        <v>475</v>
      </c>
      <c r="D18" s="1565"/>
      <c r="E18" s="1566"/>
      <c r="F18" s="1075">
        <f>SUM('1b.mell '!F61)</f>
        <v>6000</v>
      </c>
    </row>
    <row r="19" spans="1:6" ht="15">
      <c r="A19" s="1558">
        <v>1150</v>
      </c>
      <c r="B19" s="1558"/>
      <c r="C19" s="1564" t="s">
        <v>237</v>
      </c>
      <c r="D19" s="1565"/>
      <c r="E19" s="1566"/>
      <c r="F19" s="1075">
        <f>SUM('1b.mell '!F62)</f>
        <v>10000</v>
      </c>
    </row>
    <row r="20" spans="1:6" ht="15">
      <c r="A20" s="1558">
        <v>1151</v>
      </c>
      <c r="B20" s="1558"/>
      <c r="C20" s="1564" t="s">
        <v>452</v>
      </c>
      <c r="D20" s="1565"/>
      <c r="E20" s="1566"/>
      <c r="F20" s="1075">
        <f>SUM('1b.mell '!F63)</f>
        <v>11127</v>
      </c>
    </row>
    <row r="21" spans="1:6" ht="15">
      <c r="A21" s="1558">
        <v>1160</v>
      </c>
      <c r="B21" s="1558"/>
      <c r="C21" s="1564" t="s">
        <v>238</v>
      </c>
      <c r="D21" s="1565"/>
      <c r="E21" s="1566"/>
      <c r="F21" s="1075">
        <f>SUM('1b.mell '!F66)</f>
        <v>11958</v>
      </c>
    </row>
    <row r="22" spans="1:6" ht="15">
      <c r="A22" s="1558">
        <v>1180</v>
      </c>
      <c r="B22" s="1558"/>
      <c r="C22" s="1564" t="s">
        <v>417</v>
      </c>
      <c r="D22" s="1565"/>
      <c r="E22" s="1566"/>
      <c r="F22" s="1075">
        <f>SUM('1b.mell '!F74)</f>
        <v>400000</v>
      </c>
    </row>
    <row r="23" spans="1:6" ht="15">
      <c r="A23" s="1558">
        <v>1185</v>
      </c>
      <c r="B23" s="1558"/>
      <c r="C23" s="1564" t="s">
        <v>481</v>
      </c>
      <c r="D23" s="1565"/>
      <c r="E23" s="1566"/>
      <c r="F23" s="1075">
        <v>22860</v>
      </c>
    </row>
    <row r="24" spans="1:6" ht="15">
      <c r="A24" s="1558">
        <v>1165</v>
      </c>
      <c r="B24" s="1558"/>
      <c r="C24" s="1131" t="s">
        <v>240</v>
      </c>
      <c r="D24" s="1073"/>
      <c r="E24" s="1074"/>
      <c r="F24" s="1075">
        <f>SUM('1b.mell '!F71)</f>
        <v>210555</v>
      </c>
    </row>
    <row r="25" spans="1:6" ht="15">
      <c r="A25" s="1558">
        <v>1210</v>
      </c>
      <c r="B25" s="1558"/>
      <c r="C25" s="1131" t="s">
        <v>250</v>
      </c>
      <c r="D25" s="1073"/>
      <c r="E25" s="1074"/>
      <c r="F25" s="1075">
        <f>SUM('1b.mell '!F88)</f>
        <v>36000</v>
      </c>
    </row>
    <row r="26" spans="1:6" ht="15">
      <c r="A26" s="1558">
        <v>1231</v>
      </c>
      <c r="B26" s="1558"/>
      <c r="C26" s="1564" t="s">
        <v>220</v>
      </c>
      <c r="D26" s="1565"/>
      <c r="E26" s="1566"/>
      <c r="F26" s="1075">
        <f>SUM('1b.mell '!F106)</f>
        <v>27662</v>
      </c>
    </row>
    <row r="27" spans="1:6" ht="15">
      <c r="A27" s="1558">
        <v>1241</v>
      </c>
      <c r="B27" s="1558"/>
      <c r="C27" s="1564" t="s">
        <v>1035</v>
      </c>
      <c r="D27" s="1565"/>
      <c r="E27" s="1566"/>
      <c r="F27" s="1075">
        <f>SUM('1b.mell '!F109)</f>
        <v>8000</v>
      </c>
    </row>
    <row r="28" spans="1:6" ht="15">
      <c r="A28" s="1558">
        <v>1250</v>
      </c>
      <c r="B28" s="1558"/>
      <c r="C28" s="1564" t="s">
        <v>231</v>
      </c>
      <c r="D28" s="1565"/>
      <c r="E28" s="1566"/>
      <c r="F28" s="1075">
        <f>SUM('1b.mell '!F111)</f>
        <v>15000</v>
      </c>
    </row>
    <row r="29" spans="1:6" ht="15">
      <c r="A29" s="1558">
        <v>1260</v>
      </c>
      <c r="B29" s="1558"/>
      <c r="C29" s="1564" t="s">
        <v>235</v>
      </c>
      <c r="D29" s="1565"/>
      <c r="E29" s="1566"/>
      <c r="F29" s="1075">
        <f>SUM('1b.mell '!F113)</f>
        <v>6210</v>
      </c>
    </row>
    <row r="30" spans="1:6" ht="15">
      <c r="A30" s="1558">
        <v>1262</v>
      </c>
      <c r="B30" s="1558"/>
      <c r="C30" s="1564" t="s">
        <v>475</v>
      </c>
      <c r="D30" s="1565"/>
      <c r="E30" s="1566"/>
      <c r="F30" s="1075">
        <f>SUM('1b.mell '!F115)</f>
        <v>10</v>
      </c>
    </row>
    <row r="31" spans="1:6" ht="15">
      <c r="A31" s="1558">
        <v>1270</v>
      </c>
      <c r="B31" s="1558"/>
      <c r="C31" s="1564" t="s">
        <v>237</v>
      </c>
      <c r="D31" s="1565"/>
      <c r="E31" s="1566"/>
      <c r="F31" s="1075">
        <f>SUM('1b.mell '!F116)</f>
        <v>1000</v>
      </c>
    </row>
    <row r="32" spans="1:6" ht="15">
      <c r="A32" s="1558">
        <v>1560</v>
      </c>
      <c r="B32" s="1558"/>
      <c r="C32" s="1072" t="s">
        <v>1040</v>
      </c>
      <c r="D32" s="1073"/>
      <c r="E32" s="1074"/>
      <c r="F32" s="1075">
        <f>SUM('1b.mell '!F261)</f>
        <v>23000</v>
      </c>
    </row>
    <row r="33" spans="1:6" ht="15">
      <c r="A33" s="1558">
        <v>1401</v>
      </c>
      <c r="B33" s="1558"/>
      <c r="C33" s="1072" t="s">
        <v>1188</v>
      </c>
      <c r="D33" s="1073"/>
      <c r="E33" s="1074"/>
      <c r="F33" s="1075">
        <f>SUM('1b.mell '!F192)</f>
        <v>29441</v>
      </c>
    </row>
    <row r="34" spans="1:6" ht="15">
      <c r="A34" s="1558">
        <v>1409</v>
      </c>
      <c r="B34" s="1558"/>
      <c r="C34" s="1072" t="s">
        <v>434</v>
      </c>
      <c r="D34" s="1073"/>
      <c r="E34" s="1074"/>
      <c r="F34" s="1075">
        <v>70</v>
      </c>
    </row>
    <row r="35" spans="1:6" ht="15">
      <c r="A35" s="1558">
        <v>1436</v>
      </c>
      <c r="B35" s="1558"/>
      <c r="C35" s="1072" t="s">
        <v>1189</v>
      </c>
      <c r="D35" s="1073"/>
      <c r="E35" s="1074"/>
      <c r="F35" s="1075">
        <f>SUM('1b.mell '!F212)</f>
        <v>2390</v>
      </c>
    </row>
    <row r="36" spans="1:6" ht="15">
      <c r="A36" s="1558">
        <v>1445</v>
      </c>
      <c r="B36" s="1558"/>
      <c r="C36" s="135" t="s">
        <v>250</v>
      </c>
      <c r="D36" s="1073"/>
      <c r="E36" s="1074"/>
      <c r="F36" s="1075">
        <v>1200</v>
      </c>
    </row>
    <row r="37" spans="1:6" ht="15">
      <c r="A37" s="1558">
        <v>1411</v>
      </c>
      <c r="B37" s="1558"/>
      <c r="C37" s="1564" t="s">
        <v>1035</v>
      </c>
      <c r="D37" s="1565"/>
      <c r="E37" s="1566"/>
      <c r="F37" s="1075">
        <f>SUM('1b.mell '!F196)</f>
        <v>42986</v>
      </c>
    </row>
    <row r="38" spans="1:6" ht="15">
      <c r="A38" s="1558">
        <v>1420</v>
      </c>
      <c r="B38" s="1558"/>
      <c r="C38" s="1564" t="s">
        <v>231</v>
      </c>
      <c r="D38" s="1565"/>
      <c r="E38" s="1566"/>
      <c r="F38" s="1075">
        <f>SUM('1b.mell '!F198)</f>
        <v>12302</v>
      </c>
    </row>
    <row r="39" spans="1:6" ht="15">
      <c r="A39" s="1558">
        <v>1422</v>
      </c>
      <c r="B39" s="1558"/>
      <c r="C39" s="1564" t="s">
        <v>235</v>
      </c>
      <c r="D39" s="1565"/>
      <c r="E39" s="1566"/>
      <c r="F39" s="1075">
        <f>SUM('1b.mell '!F200)</f>
        <v>67021</v>
      </c>
    </row>
    <row r="40" spans="1:6" ht="15">
      <c r="A40" s="1558">
        <v>1424</v>
      </c>
      <c r="B40" s="1558"/>
      <c r="C40" s="1564" t="s">
        <v>475</v>
      </c>
      <c r="D40" s="1565"/>
      <c r="E40" s="1566"/>
      <c r="F40" s="1075">
        <v>1</v>
      </c>
    </row>
    <row r="41" spans="1:6" ht="15">
      <c r="A41" s="1558">
        <v>1425</v>
      </c>
      <c r="B41" s="1558"/>
      <c r="C41" s="1564" t="s">
        <v>1209</v>
      </c>
      <c r="D41" s="1565"/>
      <c r="E41" s="1566"/>
      <c r="F41" s="1075">
        <v>4930</v>
      </c>
    </row>
    <row r="42" spans="1:6" ht="15">
      <c r="A42" s="1558">
        <v>1423</v>
      </c>
      <c r="B42" s="1558"/>
      <c r="C42" s="1564" t="s">
        <v>236</v>
      </c>
      <c r="D42" s="1565"/>
      <c r="E42" s="1566"/>
      <c r="F42" s="1075">
        <f>SUM('1b.mell '!F201)</f>
        <v>8139</v>
      </c>
    </row>
    <row r="43" spans="1:6" ht="18" customHeight="1">
      <c r="A43" s="1562" t="s">
        <v>1041</v>
      </c>
      <c r="B43" s="1563" t="s">
        <v>1042</v>
      </c>
      <c r="C43" s="1563"/>
      <c r="D43" s="1563"/>
      <c r="E43" s="1563"/>
      <c r="F43" s="1568">
        <f>SUM(F46:F53)</f>
        <v>9020037</v>
      </c>
    </row>
    <row r="44" spans="1:6" ht="18.75" customHeight="1">
      <c r="A44" s="1562"/>
      <c r="B44" s="1563"/>
      <c r="C44" s="1563"/>
      <c r="D44" s="1563"/>
      <c r="E44" s="1563"/>
      <c r="F44" s="1569"/>
    </row>
    <row r="45" spans="1:6" ht="21.75" customHeight="1">
      <c r="A45" s="1562"/>
      <c r="B45" s="1563"/>
      <c r="C45" s="1563"/>
      <c r="D45" s="1563"/>
      <c r="E45" s="1563"/>
      <c r="F45" s="1570"/>
    </row>
    <row r="46" spans="1:6" ht="15">
      <c r="A46" s="1558">
        <v>1041</v>
      </c>
      <c r="B46" s="1558"/>
      <c r="C46" s="1564" t="s">
        <v>665</v>
      </c>
      <c r="D46" s="1565"/>
      <c r="E46" s="1566"/>
      <c r="F46" s="1075">
        <f>SUM('1b.mell '!F22)</f>
        <v>3280000</v>
      </c>
    </row>
    <row r="47" spans="1:6" ht="15">
      <c r="A47" s="1558">
        <v>1042</v>
      </c>
      <c r="B47" s="1558"/>
      <c r="C47" s="1564" t="s">
        <v>668</v>
      </c>
      <c r="D47" s="1565"/>
      <c r="E47" s="1566"/>
      <c r="F47" s="1075">
        <f>SUM('1b.mell '!F23)</f>
        <v>500000</v>
      </c>
    </row>
    <row r="48" spans="1:6" ht="15">
      <c r="A48" s="1558">
        <v>1051</v>
      </c>
      <c r="B48" s="1558"/>
      <c r="C48" s="1564" t="s">
        <v>1043</v>
      </c>
      <c r="D48" s="1565"/>
      <c r="E48" s="1566"/>
      <c r="F48" s="1075">
        <f>SUM('1b.mell '!F25)</f>
        <v>4778672</v>
      </c>
    </row>
    <row r="49" spans="1:6" ht="15">
      <c r="A49" s="1558">
        <v>1052</v>
      </c>
      <c r="B49" s="1558"/>
      <c r="C49" s="1564" t="s">
        <v>1044</v>
      </c>
      <c r="D49" s="1565"/>
      <c r="E49" s="1566"/>
      <c r="F49" s="1075">
        <f>SUM('1b.mell '!F26)</f>
        <v>200000</v>
      </c>
    </row>
    <row r="50" spans="1:6" ht="15">
      <c r="A50" s="1558">
        <v>1053</v>
      </c>
      <c r="B50" s="1558"/>
      <c r="C50" s="1564" t="s">
        <v>1045</v>
      </c>
      <c r="D50" s="1565"/>
      <c r="E50" s="1566"/>
      <c r="F50" s="1075">
        <f>SUM('1b.mell '!F27)</f>
        <v>220000</v>
      </c>
    </row>
    <row r="51" spans="1:6" ht="15">
      <c r="A51" s="1558">
        <v>1075</v>
      </c>
      <c r="B51" s="1558"/>
      <c r="C51" s="1564" t="s">
        <v>1046</v>
      </c>
      <c r="D51" s="1565"/>
      <c r="E51" s="1566"/>
      <c r="F51" s="1075">
        <f>SUM('1b.mell '!F32)</f>
        <v>15000</v>
      </c>
    </row>
    <row r="52" spans="1:6" ht="15">
      <c r="A52" s="1558">
        <v>1076</v>
      </c>
      <c r="B52" s="1558"/>
      <c r="C52" s="1564" t="s">
        <v>1047</v>
      </c>
      <c r="D52" s="1565"/>
      <c r="E52" s="1566"/>
      <c r="F52" s="1075">
        <f>SUM('1b.mell '!F33)</f>
        <v>6365</v>
      </c>
    </row>
    <row r="53" spans="1:6" ht="15">
      <c r="A53" s="1558">
        <v>1305</v>
      </c>
      <c r="B53" s="1558"/>
      <c r="C53" s="1564" t="s">
        <v>9</v>
      </c>
      <c r="D53" s="1565"/>
      <c r="E53" s="1566"/>
      <c r="F53" s="1075">
        <f>SUM('1b.mell '!F151)</f>
        <v>20000</v>
      </c>
    </row>
    <row r="54" spans="1:6" ht="12.75">
      <c r="A54" s="1562" t="s">
        <v>878</v>
      </c>
      <c r="B54" s="1563" t="s">
        <v>879</v>
      </c>
      <c r="C54" s="1563"/>
      <c r="D54" s="1563"/>
      <c r="E54" s="1563"/>
      <c r="F54" s="1568">
        <f>SUM(F57:F66)</f>
        <v>2885940</v>
      </c>
    </row>
    <row r="55" spans="1:6" ht="12.75">
      <c r="A55" s="1562"/>
      <c r="B55" s="1563"/>
      <c r="C55" s="1563"/>
      <c r="D55" s="1563"/>
      <c r="E55" s="1563"/>
      <c r="F55" s="1569"/>
    </row>
    <row r="56" spans="1:6" ht="12.75">
      <c r="A56" s="1571"/>
      <c r="B56" s="1563"/>
      <c r="C56" s="1563"/>
      <c r="D56" s="1563"/>
      <c r="E56" s="1563"/>
      <c r="F56" s="1570"/>
    </row>
    <row r="57" spans="1:6" ht="15">
      <c r="A57" s="1558">
        <v>1091</v>
      </c>
      <c r="B57" s="1558"/>
      <c r="C57" s="1564" t="s">
        <v>1048</v>
      </c>
      <c r="D57" s="1565"/>
      <c r="E57" s="1566"/>
      <c r="F57" s="1075">
        <f>SUM('1b.mell '!F41)</f>
        <v>170000</v>
      </c>
    </row>
    <row r="58" spans="1:6" ht="15">
      <c r="A58" s="1558">
        <v>1094</v>
      </c>
      <c r="B58" s="1558"/>
      <c r="C58" s="1564" t="s">
        <v>1049</v>
      </c>
      <c r="D58" s="1565"/>
      <c r="E58" s="1566"/>
      <c r="F58" s="1075">
        <f>SUM('1b.mell '!F44)</f>
        <v>12000</v>
      </c>
    </row>
    <row r="59" spans="1:6" ht="15">
      <c r="A59" s="1558">
        <v>1095</v>
      </c>
      <c r="B59" s="1558"/>
      <c r="C59" s="1564" t="s">
        <v>1050</v>
      </c>
      <c r="D59" s="1565"/>
      <c r="E59" s="1566"/>
      <c r="F59" s="1075">
        <f>SUM('1b.mell '!F45)</f>
        <v>280000</v>
      </c>
    </row>
    <row r="60" spans="1:6" ht="15">
      <c r="A60" s="1558">
        <v>1096</v>
      </c>
      <c r="B60" s="1558"/>
      <c r="C60" s="1564" t="s">
        <v>673</v>
      </c>
      <c r="D60" s="1565"/>
      <c r="E60" s="1566"/>
      <c r="F60" s="1075">
        <f>SUM('1b.mell '!F46)</f>
        <v>290000</v>
      </c>
    </row>
    <row r="61" spans="1:6" ht="15">
      <c r="A61" s="1558">
        <v>1097</v>
      </c>
      <c r="B61" s="1558"/>
      <c r="C61" s="1564" t="s">
        <v>1051</v>
      </c>
      <c r="D61" s="1565"/>
      <c r="E61" s="1566"/>
      <c r="F61" s="1075">
        <f>SUM('1b.mell '!F47)</f>
        <v>3000</v>
      </c>
    </row>
    <row r="62" spans="1:6" ht="15">
      <c r="A62" s="1558">
        <v>1102</v>
      </c>
      <c r="B62" s="1558"/>
      <c r="C62" s="1564" t="s">
        <v>1052</v>
      </c>
      <c r="D62" s="1565"/>
      <c r="E62" s="1566"/>
      <c r="F62" s="1075">
        <f>SUM('1b.mell '!F51)</f>
        <v>110000</v>
      </c>
    </row>
    <row r="63" spans="1:6" ht="15">
      <c r="A63" s="1558">
        <v>1191</v>
      </c>
      <c r="B63" s="1558"/>
      <c r="C63" s="1564" t="s">
        <v>1053</v>
      </c>
      <c r="D63" s="1565"/>
      <c r="E63" s="1566"/>
      <c r="F63" s="1075">
        <f>SUM('1b.mell '!F81)</f>
        <v>1425000</v>
      </c>
    </row>
    <row r="64" spans="1:6" ht="15">
      <c r="A64" s="1558">
        <v>1194</v>
      </c>
      <c r="B64" s="1558"/>
      <c r="C64" s="1564" t="s">
        <v>1054</v>
      </c>
      <c r="D64" s="1565"/>
      <c r="E64" s="1566"/>
      <c r="F64" s="1075">
        <f>SUM('1b.mell '!F82)</f>
        <v>150000</v>
      </c>
    </row>
    <row r="65" spans="1:6" ht="15">
      <c r="A65" s="1558">
        <v>1195</v>
      </c>
      <c r="B65" s="1558"/>
      <c r="C65" s="1564" t="s">
        <v>1055</v>
      </c>
      <c r="D65" s="1565"/>
      <c r="E65" s="1566"/>
      <c r="F65" s="1075">
        <f>SUM('1b.mell '!F83)</f>
        <v>400000</v>
      </c>
    </row>
    <row r="66" spans="1:6" ht="15">
      <c r="A66" s="1558">
        <v>1412</v>
      </c>
      <c r="B66" s="1558"/>
      <c r="C66" s="1564" t="s">
        <v>1049</v>
      </c>
      <c r="D66" s="1565"/>
      <c r="E66" s="1566"/>
      <c r="F66" s="1075">
        <f>SUM('1b.mell '!F197)</f>
        <v>45940</v>
      </c>
    </row>
    <row r="67" spans="1:6" ht="12.75">
      <c r="A67" s="1562" t="s">
        <v>1056</v>
      </c>
      <c r="B67" s="1563" t="s">
        <v>1057</v>
      </c>
      <c r="C67" s="1563"/>
      <c r="D67" s="1563"/>
      <c r="E67" s="1563"/>
      <c r="F67" s="1568">
        <f>SUM(F70:F70)</f>
        <v>2028521</v>
      </c>
    </row>
    <row r="68" spans="1:6" ht="12.75">
      <c r="A68" s="1562"/>
      <c r="B68" s="1563"/>
      <c r="C68" s="1563"/>
      <c r="D68" s="1563"/>
      <c r="E68" s="1563"/>
      <c r="F68" s="1569"/>
    </row>
    <row r="69" spans="1:6" ht="12.75">
      <c r="A69" s="1571"/>
      <c r="B69" s="1563"/>
      <c r="C69" s="1563"/>
      <c r="D69" s="1563"/>
      <c r="E69" s="1563"/>
      <c r="F69" s="1570"/>
    </row>
    <row r="70" spans="1:6" ht="15">
      <c r="A70" s="1558">
        <v>1010</v>
      </c>
      <c r="B70" s="1558"/>
      <c r="C70" s="1564" t="s">
        <v>215</v>
      </c>
      <c r="D70" s="1565"/>
      <c r="E70" s="1566"/>
      <c r="F70" s="1075">
        <f>SUM('1b.mell '!F10)</f>
        <v>2028521</v>
      </c>
    </row>
    <row r="71" spans="1:6" ht="12.75">
      <c r="A71" s="1562" t="s">
        <v>1058</v>
      </c>
      <c r="B71" s="1563" t="s">
        <v>1059</v>
      </c>
      <c r="C71" s="1563"/>
      <c r="D71" s="1563"/>
      <c r="E71" s="1563"/>
      <c r="F71" s="1568">
        <f>SUM(F74:F75)</f>
        <v>7508986</v>
      </c>
    </row>
    <row r="72" spans="1:6" ht="12.75">
      <c r="A72" s="1562"/>
      <c r="B72" s="1563"/>
      <c r="C72" s="1563"/>
      <c r="D72" s="1563"/>
      <c r="E72" s="1563"/>
      <c r="F72" s="1569"/>
    </row>
    <row r="73" spans="1:6" ht="12.75">
      <c r="A73" s="1571"/>
      <c r="B73" s="1563"/>
      <c r="C73" s="1563"/>
      <c r="D73" s="1563"/>
      <c r="E73" s="1563"/>
      <c r="F73" s="1570"/>
    </row>
    <row r="74" spans="1:6" ht="15">
      <c r="A74" s="1558">
        <v>1570.1581</v>
      </c>
      <c r="B74" s="1558"/>
      <c r="C74" s="1564" t="s">
        <v>1060</v>
      </c>
      <c r="D74" s="1565"/>
      <c r="E74" s="1566"/>
      <c r="F74" s="1075">
        <f>SUM('1b.mell '!F266+'1b.mell '!F270)</f>
        <v>7508986</v>
      </c>
    </row>
    <row r="75" spans="1:6" ht="15">
      <c r="A75" s="1558">
        <v>1573</v>
      </c>
      <c r="B75" s="1558"/>
      <c r="C75" s="1564" t="s">
        <v>1061</v>
      </c>
      <c r="D75" s="1565"/>
      <c r="E75" s="1566"/>
      <c r="F75" s="1082"/>
    </row>
    <row r="76" spans="1:6" ht="12.75">
      <c r="A76" s="1562" t="s">
        <v>919</v>
      </c>
      <c r="B76" s="1563" t="s">
        <v>920</v>
      </c>
      <c r="C76" s="1563"/>
      <c r="D76" s="1563"/>
      <c r="E76" s="1563"/>
      <c r="F76" s="1568">
        <f>SUM(F79:F84)</f>
        <v>1458820</v>
      </c>
    </row>
    <row r="77" spans="1:6" ht="12.75">
      <c r="A77" s="1562"/>
      <c r="B77" s="1563"/>
      <c r="C77" s="1563"/>
      <c r="D77" s="1563"/>
      <c r="E77" s="1563"/>
      <c r="F77" s="1569"/>
    </row>
    <row r="78" spans="1:6" ht="12.75">
      <c r="A78" s="1562"/>
      <c r="B78" s="1563"/>
      <c r="C78" s="1563"/>
      <c r="D78" s="1563"/>
      <c r="E78" s="1563"/>
      <c r="F78" s="1570"/>
    </row>
    <row r="79" spans="1:6" ht="15">
      <c r="A79" s="1558">
        <v>1077</v>
      </c>
      <c r="B79" s="1558"/>
      <c r="C79" s="1564" t="s">
        <v>1062</v>
      </c>
      <c r="D79" s="1565"/>
      <c r="E79" s="1566"/>
      <c r="F79" s="1075">
        <f>SUM('1b.mell '!F34)</f>
        <v>329975</v>
      </c>
    </row>
    <row r="80" spans="1:6" ht="15">
      <c r="A80" s="1558">
        <v>1079</v>
      </c>
      <c r="B80" s="1558"/>
      <c r="C80" s="1564" t="s">
        <v>1063</v>
      </c>
      <c r="D80" s="1565"/>
      <c r="E80" s="1566"/>
      <c r="F80" s="1075">
        <f>SUM('1b.mell '!F36)</f>
        <v>2400</v>
      </c>
    </row>
    <row r="81" spans="1:6" ht="15">
      <c r="A81" s="1558">
        <v>1082</v>
      </c>
      <c r="B81" s="1558"/>
      <c r="C81" s="1564" t="s">
        <v>1064</v>
      </c>
      <c r="D81" s="1565"/>
      <c r="E81" s="1566"/>
      <c r="F81" s="1075">
        <f>SUM('1b.mell '!F37)</f>
        <v>30000</v>
      </c>
    </row>
    <row r="82" spans="1:6" ht="15">
      <c r="A82" s="1558">
        <v>1092</v>
      </c>
      <c r="B82" s="1558"/>
      <c r="C82" s="1564" t="s">
        <v>1065</v>
      </c>
      <c r="D82" s="1565"/>
      <c r="E82" s="1566"/>
      <c r="F82" s="1075">
        <f>SUM('1b.mell '!F42)</f>
        <v>1053145</v>
      </c>
    </row>
    <row r="83" spans="1:6" ht="15">
      <c r="A83" s="1558">
        <v>1098</v>
      </c>
      <c r="B83" s="1558"/>
      <c r="C83" s="1564" t="s">
        <v>1066</v>
      </c>
      <c r="D83" s="1565"/>
      <c r="E83" s="1566"/>
      <c r="F83" s="1075">
        <f>SUM('1b.mell '!F48)</f>
        <v>7000</v>
      </c>
    </row>
    <row r="84" spans="1:6" ht="15">
      <c r="A84" s="1558">
        <v>1103</v>
      </c>
      <c r="B84" s="1558"/>
      <c r="C84" s="1564" t="s">
        <v>1067</v>
      </c>
      <c r="D84" s="1565"/>
      <c r="E84" s="1566"/>
      <c r="F84" s="1075">
        <f>SUM('1b.mell '!F52)</f>
        <v>36300</v>
      </c>
    </row>
    <row r="85" spans="1:6" ht="12.75">
      <c r="A85" s="1562" t="s">
        <v>984</v>
      </c>
      <c r="B85" s="1563" t="s">
        <v>985</v>
      </c>
      <c r="C85" s="1563"/>
      <c r="D85" s="1563"/>
      <c r="E85" s="1563"/>
      <c r="F85" s="1568">
        <f>SUM(F88)</f>
        <v>177886</v>
      </c>
    </row>
    <row r="86" spans="1:6" ht="12.75">
      <c r="A86" s="1562"/>
      <c r="B86" s="1563"/>
      <c r="C86" s="1563"/>
      <c r="D86" s="1563"/>
      <c r="E86" s="1563"/>
      <c r="F86" s="1569"/>
    </row>
    <row r="87" spans="1:6" ht="12.75">
      <c r="A87" s="1562"/>
      <c r="B87" s="1563"/>
      <c r="C87" s="1563"/>
      <c r="D87" s="1563"/>
      <c r="E87" s="1563"/>
      <c r="F87" s="1570"/>
    </row>
    <row r="88" spans="1:6" ht="15">
      <c r="A88" s="1558">
        <v>1421</v>
      </c>
      <c r="B88" s="1558"/>
      <c r="C88" s="1564" t="s">
        <v>234</v>
      </c>
      <c r="D88" s="1565"/>
      <c r="E88" s="1566"/>
      <c r="F88" s="1075">
        <f>SUM('1b.mell '!F199)</f>
        <v>177886</v>
      </c>
    </row>
    <row r="89" spans="1:6" ht="12.75">
      <c r="A89" s="1598" t="s">
        <v>157</v>
      </c>
      <c r="B89" s="1599"/>
      <c r="C89" s="1599"/>
      <c r="D89" s="1599"/>
      <c r="E89" s="1599"/>
      <c r="F89" s="1602">
        <f>SUM(F85+F76+F71+F67+F54+F43+F5)</f>
        <v>24638405</v>
      </c>
    </row>
    <row r="90" spans="1:6" ht="12.75">
      <c r="A90" s="1600"/>
      <c r="B90" s="1601"/>
      <c r="C90" s="1601"/>
      <c r="D90" s="1601"/>
      <c r="E90" s="1601"/>
      <c r="F90" s="1603"/>
    </row>
  </sheetData>
  <sheetProtection/>
  <mergeCells count="144">
    <mergeCell ref="A34:B34"/>
    <mergeCell ref="A36:B36"/>
    <mergeCell ref="A40:B40"/>
    <mergeCell ref="C40:E40"/>
    <mergeCell ref="A41:B41"/>
    <mergeCell ref="C41:E41"/>
    <mergeCell ref="A39:B39"/>
    <mergeCell ref="C39:E39"/>
    <mergeCell ref="A89:E90"/>
    <mergeCell ref="F89:F90"/>
    <mergeCell ref="A84:B84"/>
    <mergeCell ref="C84:E84"/>
    <mergeCell ref="A85:A87"/>
    <mergeCell ref="B85:E87"/>
    <mergeCell ref="F85:F87"/>
    <mergeCell ref="A88:B88"/>
    <mergeCell ref="C88:E88"/>
    <mergeCell ref="A81:B81"/>
    <mergeCell ref="C81:E81"/>
    <mergeCell ref="A82:B82"/>
    <mergeCell ref="C82:E82"/>
    <mergeCell ref="A83:B83"/>
    <mergeCell ref="C83:E83"/>
    <mergeCell ref="A76:A78"/>
    <mergeCell ref="B76:E78"/>
    <mergeCell ref="F76:F78"/>
    <mergeCell ref="A79:B79"/>
    <mergeCell ref="C79:E79"/>
    <mergeCell ref="A80:B80"/>
    <mergeCell ref="C80:E80"/>
    <mergeCell ref="A71:A73"/>
    <mergeCell ref="B71:E73"/>
    <mergeCell ref="F71:F73"/>
    <mergeCell ref="A74:B74"/>
    <mergeCell ref="C74:E74"/>
    <mergeCell ref="A75:B75"/>
    <mergeCell ref="C75:E75"/>
    <mergeCell ref="A67:A69"/>
    <mergeCell ref="B67:E69"/>
    <mergeCell ref="F67:F69"/>
    <mergeCell ref="A70:B70"/>
    <mergeCell ref="C70:E70"/>
    <mergeCell ref="A66:B66"/>
    <mergeCell ref="C66:E66"/>
    <mergeCell ref="A63:B63"/>
    <mergeCell ref="C63:E63"/>
    <mergeCell ref="A64:B64"/>
    <mergeCell ref="C64:E64"/>
    <mergeCell ref="A65:B65"/>
    <mergeCell ref="C65:E65"/>
    <mergeCell ref="A60:B60"/>
    <mergeCell ref="C60:E60"/>
    <mergeCell ref="A61:B61"/>
    <mergeCell ref="C61:E61"/>
    <mergeCell ref="A62:B62"/>
    <mergeCell ref="C62:E62"/>
    <mergeCell ref="F54:F56"/>
    <mergeCell ref="A57:B57"/>
    <mergeCell ref="C57:E57"/>
    <mergeCell ref="A58:B58"/>
    <mergeCell ref="C58:E58"/>
    <mergeCell ref="A59:B59"/>
    <mergeCell ref="C59:E59"/>
    <mergeCell ref="A52:B52"/>
    <mergeCell ref="C52:E52"/>
    <mergeCell ref="A53:B53"/>
    <mergeCell ref="C53:E53"/>
    <mergeCell ref="A54:A56"/>
    <mergeCell ref="B54:E56"/>
    <mergeCell ref="A49:B49"/>
    <mergeCell ref="C49:E49"/>
    <mergeCell ref="A50:B50"/>
    <mergeCell ref="C50:E50"/>
    <mergeCell ref="A51:B51"/>
    <mergeCell ref="C51:E51"/>
    <mergeCell ref="F43:F45"/>
    <mergeCell ref="A46:B46"/>
    <mergeCell ref="C46:E46"/>
    <mergeCell ref="A47:B47"/>
    <mergeCell ref="C47:E47"/>
    <mergeCell ref="A48:B48"/>
    <mergeCell ref="C48:E48"/>
    <mergeCell ref="A43:A45"/>
    <mergeCell ref="B43:E45"/>
    <mergeCell ref="A42:B42"/>
    <mergeCell ref="C42:E42"/>
    <mergeCell ref="A37:B37"/>
    <mergeCell ref="C37:E37"/>
    <mergeCell ref="A38:B38"/>
    <mergeCell ref="C38:E38"/>
    <mergeCell ref="A31:B31"/>
    <mergeCell ref="C31:E31"/>
    <mergeCell ref="A32:B32"/>
    <mergeCell ref="A27:B27"/>
    <mergeCell ref="C27:E27"/>
    <mergeCell ref="A28:B28"/>
    <mergeCell ref="C28:E28"/>
    <mergeCell ref="A29:B29"/>
    <mergeCell ref="C20:E20"/>
    <mergeCell ref="A26:B26"/>
    <mergeCell ref="C26:E26"/>
    <mergeCell ref="A24:B24"/>
    <mergeCell ref="A30:B30"/>
    <mergeCell ref="C30:E30"/>
    <mergeCell ref="A23:B23"/>
    <mergeCell ref="C23:E23"/>
    <mergeCell ref="A17:B17"/>
    <mergeCell ref="C17:E17"/>
    <mergeCell ref="A18:B18"/>
    <mergeCell ref="C18:E18"/>
    <mergeCell ref="C29:E29"/>
    <mergeCell ref="A22:B22"/>
    <mergeCell ref="C22:E22"/>
    <mergeCell ref="A19:B19"/>
    <mergeCell ref="C19:E19"/>
    <mergeCell ref="A20:B20"/>
    <mergeCell ref="A14:B14"/>
    <mergeCell ref="C14:E14"/>
    <mergeCell ref="A15:B15"/>
    <mergeCell ref="C15:E15"/>
    <mergeCell ref="A16:B16"/>
    <mergeCell ref="C16:E16"/>
    <mergeCell ref="A12:B12"/>
    <mergeCell ref="C12:E12"/>
    <mergeCell ref="A8:B8"/>
    <mergeCell ref="C8:E8"/>
    <mergeCell ref="A13:B13"/>
    <mergeCell ref="C13:E13"/>
    <mergeCell ref="A1:F1"/>
    <mergeCell ref="A2:F2"/>
    <mergeCell ref="A3:F3"/>
    <mergeCell ref="A5:A7"/>
    <mergeCell ref="B5:E7"/>
    <mergeCell ref="F5:F7"/>
    <mergeCell ref="A33:B33"/>
    <mergeCell ref="A35:B35"/>
    <mergeCell ref="A9:B9"/>
    <mergeCell ref="A21:B21"/>
    <mergeCell ref="C21:E21"/>
    <mergeCell ref="A25:B25"/>
    <mergeCell ref="A10:B10"/>
    <mergeCell ref="C10:E10"/>
    <mergeCell ref="A11:B11"/>
    <mergeCell ref="C11:E11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95" r:id="rId1"/>
  <headerFooter>
    <oddFooter>&amp;C&amp;P.oldal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60"/>
  <sheetViews>
    <sheetView showZeros="0" zoomScaleSheetLayoutView="100" zoomScalePageLayoutView="0" workbookViewId="0" topLeftCell="A115">
      <selection activeCell="F72" sqref="F72"/>
    </sheetView>
  </sheetViews>
  <sheetFormatPr defaultColWidth="9.00390625" defaultRowHeight="12.75"/>
  <cols>
    <col min="1" max="1" width="8.00390625" style="18" customWidth="1"/>
    <col min="2" max="2" width="71.625" style="18" customWidth="1"/>
    <col min="3" max="6" width="12.125" style="18" customWidth="1"/>
    <col min="7" max="7" width="9.00390625" style="18" customWidth="1"/>
    <col min="8" max="16384" width="9.125" style="18" customWidth="1"/>
  </cols>
  <sheetData>
    <row r="1" spans="1:7" ht="12.75">
      <c r="A1" s="1308" t="s">
        <v>283</v>
      </c>
      <c r="B1" s="1308"/>
      <c r="C1" s="1298"/>
      <c r="D1" s="1298"/>
      <c r="E1" s="1298"/>
      <c r="F1" s="1298"/>
      <c r="G1" s="1298"/>
    </row>
    <row r="2" spans="1:7" ht="12.75">
      <c r="A2" s="1308" t="s">
        <v>1070</v>
      </c>
      <c r="B2" s="1308"/>
      <c r="C2" s="1298"/>
      <c r="D2" s="1298"/>
      <c r="E2" s="1298"/>
      <c r="F2" s="1298"/>
      <c r="G2" s="1298"/>
    </row>
    <row r="3" spans="1:2" ht="9" customHeight="1">
      <c r="A3" s="91"/>
      <c r="B3" s="91"/>
    </row>
    <row r="4" spans="1:7" ht="12" customHeight="1">
      <c r="A4" s="81"/>
      <c r="B4" s="80"/>
      <c r="C4" s="77"/>
      <c r="D4" s="77"/>
      <c r="E4" s="77"/>
      <c r="F4" s="77"/>
      <c r="G4" s="77" t="s">
        <v>189</v>
      </c>
    </row>
    <row r="5" spans="1:7" s="20" customFormat="1" ht="12" customHeight="1">
      <c r="A5" s="84"/>
      <c r="B5" s="19"/>
      <c r="C5" s="1294" t="s">
        <v>1131</v>
      </c>
      <c r="D5" s="1294" t="s">
        <v>1173</v>
      </c>
      <c r="E5" s="1294" t="s">
        <v>1191</v>
      </c>
      <c r="F5" s="1294" t="s">
        <v>1194</v>
      </c>
      <c r="G5" s="1305" t="s">
        <v>1201</v>
      </c>
    </row>
    <row r="6" spans="1:7" s="20" customFormat="1" ht="12" customHeight="1">
      <c r="A6" s="1" t="s">
        <v>197</v>
      </c>
      <c r="B6" s="1" t="s">
        <v>170</v>
      </c>
      <c r="C6" s="1309"/>
      <c r="D6" s="1309"/>
      <c r="E6" s="1309"/>
      <c r="F6" s="1309"/>
      <c r="G6" s="1306"/>
    </row>
    <row r="7" spans="1:7" s="20" customFormat="1" ht="12.75" customHeight="1" thickBot="1">
      <c r="A7" s="21"/>
      <c r="B7" s="21"/>
      <c r="C7" s="1310"/>
      <c r="D7" s="1310"/>
      <c r="E7" s="1310"/>
      <c r="F7" s="1310"/>
      <c r="G7" s="1307"/>
    </row>
    <row r="8" spans="1:7" ht="12" customHeight="1">
      <c r="A8" s="2" t="s">
        <v>171</v>
      </c>
      <c r="B8" s="3" t="s">
        <v>172</v>
      </c>
      <c r="C8" s="14" t="s">
        <v>173</v>
      </c>
      <c r="D8" s="14" t="s">
        <v>174</v>
      </c>
      <c r="E8" s="14" t="s">
        <v>175</v>
      </c>
      <c r="F8" s="14" t="s">
        <v>46</v>
      </c>
      <c r="G8" s="14" t="s">
        <v>379</v>
      </c>
    </row>
    <row r="9" spans="1:7" ht="15" customHeight="1">
      <c r="A9" s="2"/>
      <c r="B9" s="101" t="s">
        <v>284</v>
      </c>
      <c r="C9" s="7"/>
      <c r="D9" s="7"/>
      <c r="E9" s="7"/>
      <c r="F9" s="7"/>
      <c r="G9" s="5"/>
    </row>
    <row r="10" spans="1:7" ht="12">
      <c r="A10" s="2"/>
      <c r="B10" s="89"/>
      <c r="C10" s="301"/>
      <c r="D10" s="301"/>
      <c r="E10" s="301"/>
      <c r="F10" s="301"/>
      <c r="G10" s="5"/>
    </row>
    <row r="11" spans="1:7" ht="12">
      <c r="A11" s="4">
        <v>1710</v>
      </c>
      <c r="B11" s="4" t="s">
        <v>330</v>
      </c>
      <c r="C11" s="304">
        <f>SUM(C12:C19)</f>
        <v>1986433</v>
      </c>
      <c r="D11" s="304">
        <f>SUM(D12:D19)</f>
        <v>2320170</v>
      </c>
      <c r="E11" s="304">
        <f>SUM(E12:E19)</f>
        <v>2341129</v>
      </c>
      <c r="F11" s="304">
        <f>SUM(F12:F19)</f>
        <v>2358350</v>
      </c>
      <c r="G11" s="190">
        <f>SUM(F11/E11)</f>
        <v>1.0073558526676658</v>
      </c>
    </row>
    <row r="12" spans="1:7" ht="12">
      <c r="A12" s="7">
        <v>1711</v>
      </c>
      <c r="B12" s="7" t="s">
        <v>285</v>
      </c>
      <c r="C12" s="301">
        <f>SUM('3a.m.'!C63)</f>
        <v>1292708</v>
      </c>
      <c r="D12" s="301">
        <f>SUM('3a.m.'!D63)</f>
        <v>1427763</v>
      </c>
      <c r="E12" s="301">
        <f>SUM('3a.m.'!E63)</f>
        <v>1445245</v>
      </c>
      <c r="F12" s="301">
        <f>SUM('3a.m.'!F63)</f>
        <v>1453635</v>
      </c>
      <c r="G12" s="1234">
        <f aca="true" t="shared" si="0" ref="G12:G74">SUM(F12/E12)</f>
        <v>1.005805244093562</v>
      </c>
    </row>
    <row r="13" spans="1:7" ht="12">
      <c r="A13" s="7">
        <v>1712</v>
      </c>
      <c r="B13" s="7" t="s">
        <v>112</v>
      </c>
      <c r="C13" s="301">
        <f>SUM('3a.m.'!C64)</f>
        <v>277787</v>
      </c>
      <c r="D13" s="301">
        <f>SUM('3a.m.'!D64)</f>
        <v>318439</v>
      </c>
      <c r="E13" s="301">
        <f>SUM('3a.m.'!E64)</f>
        <v>322593</v>
      </c>
      <c r="F13" s="301">
        <f>SUM('3a.m.'!F64)</f>
        <v>316394</v>
      </c>
      <c r="G13" s="1234">
        <f t="shared" si="0"/>
        <v>0.980783835979082</v>
      </c>
    </row>
    <row r="14" spans="1:7" ht="12">
      <c r="A14" s="7">
        <v>1713</v>
      </c>
      <c r="B14" s="7" t="s">
        <v>113</v>
      </c>
      <c r="C14" s="301">
        <f>SUM('3a.m.'!C65)</f>
        <v>364938</v>
      </c>
      <c r="D14" s="301">
        <f>SUM('3a.m.'!D65)</f>
        <v>440613</v>
      </c>
      <c r="E14" s="301">
        <f>SUM('3a.m.'!E65)</f>
        <v>439551</v>
      </c>
      <c r="F14" s="301">
        <f>SUM('3a.m.'!F65)</f>
        <v>444733</v>
      </c>
      <c r="G14" s="1234">
        <f t="shared" si="0"/>
        <v>1.0117893031752856</v>
      </c>
    </row>
    <row r="15" spans="1:7" ht="12">
      <c r="A15" s="7">
        <v>1714</v>
      </c>
      <c r="B15" s="7" t="s">
        <v>123</v>
      </c>
      <c r="C15" s="301">
        <f>SUM('3a.m.'!C66)</f>
        <v>0</v>
      </c>
      <c r="D15" s="301">
        <f>SUM('3a.m.'!D66)</f>
        <v>0</v>
      </c>
      <c r="E15" s="301">
        <f>SUM('3a.m.'!E66)</f>
        <v>0</v>
      </c>
      <c r="F15" s="301">
        <f>SUM('3a.m.'!F66)</f>
        <v>0</v>
      </c>
      <c r="G15" s="190"/>
    </row>
    <row r="16" spans="1:7" ht="12">
      <c r="A16" s="7">
        <v>1715</v>
      </c>
      <c r="B16" s="5" t="s">
        <v>301</v>
      </c>
      <c r="C16" s="301">
        <f>SUM('3a.m.'!C67)</f>
        <v>0</v>
      </c>
      <c r="D16" s="301">
        <f>SUM('3a.m.'!D67)</f>
        <v>0</v>
      </c>
      <c r="E16" s="301">
        <f>SUM('3a.m.'!E67)</f>
        <v>334</v>
      </c>
      <c r="F16" s="301">
        <f>SUM('3a.m.'!F67)</f>
        <v>820</v>
      </c>
      <c r="G16" s="1234">
        <f t="shared" si="0"/>
        <v>2.4550898203592815</v>
      </c>
    </row>
    <row r="17" spans="1:7" ht="12">
      <c r="A17" s="7">
        <v>1716</v>
      </c>
      <c r="B17" s="43" t="s">
        <v>257</v>
      </c>
      <c r="C17" s="301">
        <f>SUM('3a.m.'!C71)</f>
        <v>41000</v>
      </c>
      <c r="D17" s="301">
        <f>SUM('3a.m.'!D71)</f>
        <v>122355</v>
      </c>
      <c r="E17" s="301">
        <f>SUM('3a.m.'!E71)</f>
        <v>122406</v>
      </c>
      <c r="F17" s="301">
        <f>SUM('3a.m.'!F71)</f>
        <v>131768</v>
      </c>
      <c r="G17" s="1234">
        <f t="shared" si="0"/>
        <v>1.0764831789291374</v>
      </c>
    </row>
    <row r="18" spans="1:7" ht="12">
      <c r="A18" s="7">
        <v>1717</v>
      </c>
      <c r="B18" s="44" t="s">
        <v>258</v>
      </c>
      <c r="C18" s="301">
        <f>SUM('3a.m.'!C70)</f>
        <v>0</v>
      </c>
      <c r="D18" s="301">
        <f>SUM('3a.m.'!D70)</f>
        <v>0</v>
      </c>
      <c r="E18" s="301">
        <f>SUM('3a.m.'!E70)</f>
        <v>0</v>
      </c>
      <c r="F18" s="301">
        <f>SUM('3a.m.'!F70)</f>
        <v>0</v>
      </c>
      <c r="G18" s="190"/>
    </row>
    <row r="19" spans="1:7" ht="12">
      <c r="A19" s="7">
        <v>1718</v>
      </c>
      <c r="B19" s="44" t="s">
        <v>464</v>
      </c>
      <c r="C19" s="301">
        <f>SUM('3a.m.'!C72)</f>
        <v>10000</v>
      </c>
      <c r="D19" s="301">
        <f>SUM('3a.m.'!D72)</f>
        <v>11000</v>
      </c>
      <c r="E19" s="301">
        <f>SUM('3a.m.'!E72)</f>
        <v>11000</v>
      </c>
      <c r="F19" s="301">
        <f>SUM('3a.m.'!F72)</f>
        <v>11000</v>
      </c>
      <c r="G19" s="1234">
        <f t="shared" si="0"/>
        <v>1</v>
      </c>
    </row>
    <row r="20" spans="1:7" ht="12">
      <c r="A20" s="7"/>
      <c r="B20" s="7"/>
      <c r="C20" s="301"/>
      <c r="D20" s="301"/>
      <c r="E20" s="301"/>
      <c r="F20" s="301"/>
      <c r="G20" s="190"/>
    </row>
    <row r="21" spans="1:7" ht="12.75">
      <c r="A21" s="7"/>
      <c r="B21" s="102" t="s">
        <v>322</v>
      </c>
      <c r="C21" s="301"/>
      <c r="D21" s="301"/>
      <c r="E21" s="301"/>
      <c r="F21" s="301"/>
      <c r="G21" s="190"/>
    </row>
    <row r="22" spans="1:7" ht="6.75" customHeight="1">
      <c r="A22" s="7"/>
      <c r="B22" s="7"/>
      <c r="C22" s="301"/>
      <c r="D22" s="301"/>
      <c r="E22" s="301"/>
      <c r="F22" s="301"/>
      <c r="G22" s="190"/>
    </row>
    <row r="23" spans="1:7" ht="12">
      <c r="A23" s="72">
        <v>1740</v>
      </c>
      <c r="B23" s="72" t="s">
        <v>81</v>
      </c>
      <c r="C23" s="305">
        <f>SUM(C24:C31)</f>
        <v>704798</v>
      </c>
      <c r="D23" s="305">
        <f>SUM(D24:D31)</f>
        <v>811853</v>
      </c>
      <c r="E23" s="305">
        <f>SUM(E24:E31)</f>
        <v>811862</v>
      </c>
      <c r="F23" s="305">
        <f>SUM(F24:F31)</f>
        <v>811862</v>
      </c>
      <c r="G23" s="190">
        <f t="shared" si="0"/>
        <v>1</v>
      </c>
    </row>
    <row r="24" spans="1:7" ht="12">
      <c r="A24" s="7">
        <v>1741</v>
      </c>
      <c r="B24" s="7" t="s">
        <v>285</v>
      </c>
      <c r="C24" s="301">
        <f>SUM('3b.m.'!C36)</f>
        <v>394562</v>
      </c>
      <c r="D24" s="301">
        <f>SUM('3b.m.'!D36)</f>
        <v>440380</v>
      </c>
      <c r="E24" s="301">
        <f>SUM('3b.m.'!E36)</f>
        <v>440387</v>
      </c>
      <c r="F24" s="301">
        <f>SUM('3b.m.'!F36)</f>
        <v>440387</v>
      </c>
      <c r="G24" s="1234">
        <f t="shared" si="0"/>
        <v>1</v>
      </c>
    </row>
    <row r="25" spans="1:7" ht="12">
      <c r="A25" s="7">
        <v>1742</v>
      </c>
      <c r="B25" s="7" t="s">
        <v>112</v>
      </c>
      <c r="C25" s="301">
        <f>SUM('3b.m.'!C37)</f>
        <v>79961</v>
      </c>
      <c r="D25" s="301">
        <f>SUM('3b.m.'!D37)</f>
        <v>96183</v>
      </c>
      <c r="E25" s="301">
        <f>SUM('3b.m.'!E37)</f>
        <v>96185</v>
      </c>
      <c r="F25" s="301">
        <f>SUM('3b.m.'!F37)</f>
        <v>96185</v>
      </c>
      <c r="G25" s="1234">
        <f t="shared" si="0"/>
        <v>1</v>
      </c>
    </row>
    <row r="26" spans="1:7" ht="12">
      <c r="A26" s="7">
        <v>1743</v>
      </c>
      <c r="B26" s="7" t="s">
        <v>113</v>
      </c>
      <c r="C26" s="301">
        <f>SUM('3b.m.'!C38)</f>
        <v>216475</v>
      </c>
      <c r="D26" s="301">
        <f>SUM('3b.m.'!D38)</f>
        <v>250894</v>
      </c>
      <c r="E26" s="301">
        <f>SUM('3b.m.'!E38)</f>
        <v>250894</v>
      </c>
      <c r="F26" s="301">
        <f>SUM('3b.m.'!F38)</f>
        <v>250894</v>
      </c>
      <c r="G26" s="1234">
        <f t="shared" si="0"/>
        <v>1</v>
      </c>
    </row>
    <row r="27" spans="1:7" ht="12">
      <c r="A27" s="7">
        <v>1744</v>
      </c>
      <c r="B27" s="7" t="s">
        <v>123</v>
      </c>
      <c r="C27" s="301">
        <f>SUM('3b.m.'!C39)</f>
        <v>0</v>
      </c>
      <c r="D27" s="301">
        <f>SUM('3b.m.'!D39)</f>
        <v>0</v>
      </c>
      <c r="E27" s="301">
        <f>SUM('3b.m.'!E39)</f>
        <v>0</v>
      </c>
      <c r="F27" s="301">
        <f>SUM('3b.m.'!F39)</f>
        <v>0</v>
      </c>
      <c r="G27" s="1234"/>
    </row>
    <row r="28" spans="1:7" ht="12">
      <c r="A28" s="7">
        <v>1745</v>
      </c>
      <c r="B28" s="7" t="s">
        <v>301</v>
      </c>
      <c r="C28" s="301">
        <f>SUM('3b.m.'!C40)</f>
        <v>0</v>
      </c>
      <c r="D28" s="301">
        <f>SUM('3b.m.'!D40)</f>
        <v>0</v>
      </c>
      <c r="E28" s="301">
        <f>SUM('3b.m.'!E40)</f>
        <v>0</v>
      </c>
      <c r="F28" s="301">
        <f>SUM('3b.m.'!F40)</f>
        <v>0</v>
      </c>
      <c r="G28" s="1234"/>
    </row>
    <row r="29" spans="1:7" ht="12">
      <c r="A29" s="7">
        <v>1746</v>
      </c>
      <c r="B29" s="7" t="s">
        <v>257</v>
      </c>
      <c r="C29" s="301">
        <f>SUM('3b.m.'!C44)</f>
        <v>13800</v>
      </c>
      <c r="D29" s="301">
        <f>SUM('3b.m.'!D44)</f>
        <v>24396</v>
      </c>
      <c r="E29" s="301">
        <f>SUM('3b.m.'!E44)</f>
        <v>24396</v>
      </c>
      <c r="F29" s="301">
        <f>SUM('3b.m.'!F44)</f>
        <v>24396</v>
      </c>
      <c r="G29" s="1234">
        <f t="shared" si="0"/>
        <v>1</v>
      </c>
    </row>
    <row r="30" spans="1:7" ht="12">
      <c r="A30" s="7">
        <v>1747</v>
      </c>
      <c r="B30" s="7" t="s">
        <v>258</v>
      </c>
      <c r="C30" s="301">
        <f>SUM('3b.m.'!C45)</f>
        <v>0</v>
      </c>
      <c r="D30" s="301">
        <f>SUM('3b.m.'!D45)</f>
        <v>0</v>
      </c>
      <c r="E30" s="301">
        <f>SUM('3b.m.'!E45)</f>
        <v>0</v>
      </c>
      <c r="F30" s="301">
        <f>SUM('3b.m.'!F45)</f>
        <v>0</v>
      </c>
      <c r="G30" s="190"/>
    </row>
    <row r="31" spans="1:7" ht="12">
      <c r="A31" s="7">
        <v>1748</v>
      </c>
      <c r="B31" s="5" t="s">
        <v>335</v>
      </c>
      <c r="C31" s="301"/>
      <c r="D31" s="301"/>
      <c r="E31" s="301"/>
      <c r="F31" s="301"/>
      <c r="G31" s="190"/>
    </row>
    <row r="32" spans="1:7" ht="7.5" customHeight="1">
      <c r="A32" s="7"/>
      <c r="B32" s="7"/>
      <c r="C32" s="301"/>
      <c r="D32" s="301"/>
      <c r="E32" s="301"/>
      <c r="F32" s="301"/>
      <c r="G32" s="190"/>
    </row>
    <row r="33" spans="1:7" ht="12.75">
      <c r="A33" s="7"/>
      <c r="B33" s="102" t="s">
        <v>323</v>
      </c>
      <c r="C33" s="301"/>
      <c r="D33" s="301"/>
      <c r="E33" s="301"/>
      <c r="F33" s="301"/>
      <c r="G33" s="190"/>
    </row>
    <row r="34" spans="1:7" ht="7.5" customHeight="1">
      <c r="A34" s="2"/>
      <c r="B34" s="89"/>
      <c r="C34" s="301"/>
      <c r="D34" s="301"/>
      <c r="E34" s="301"/>
      <c r="F34" s="301"/>
      <c r="G34" s="190"/>
    </row>
    <row r="35" spans="1:7" ht="12">
      <c r="A35" s="8">
        <v>1750</v>
      </c>
      <c r="B35" s="8" t="s">
        <v>49</v>
      </c>
      <c r="C35" s="306">
        <f>SUM(C36:C44)</f>
        <v>4845531</v>
      </c>
      <c r="D35" s="306">
        <f>SUM(D36:D44)</f>
        <v>5535987</v>
      </c>
      <c r="E35" s="306">
        <f>SUM(E36:E44)</f>
        <v>5709669</v>
      </c>
      <c r="F35" s="306">
        <f>SUM(F36:F44)</f>
        <v>5877869</v>
      </c>
      <c r="G35" s="190">
        <f t="shared" si="0"/>
        <v>1.0294588005013952</v>
      </c>
    </row>
    <row r="36" spans="1:7" ht="12">
      <c r="A36" s="7">
        <v>1751</v>
      </c>
      <c r="B36" s="7" t="s">
        <v>285</v>
      </c>
      <c r="C36" s="301">
        <f>SUM('3c.m.'!C826)</f>
        <v>200672</v>
      </c>
      <c r="D36" s="301">
        <f>SUM('3c.m.'!D826)</f>
        <v>211650</v>
      </c>
      <c r="E36" s="301">
        <f>SUM('3c.m.'!E826)</f>
        <v>212313</v>
      </c>
      <c r="F36" s="301">
        <f>SUM('3c.m.'!F826)</f>
        <v>225447</v>
      </c>
      <c r="G36" s="1234">
        <f t="shared" si="0"/>
        <v>1.0618614969408373</v>
      </c>
    </row>
    <row r="37" spans="1:7" ht="12">
      <c r="A37" s="7">
        <v>1752</v>
      </c>
      <c r="B37" s="7" t="s">
        <v>112</v>
      </c>
      <c r="C37" s="301">
        <f>SUM('3c.m.'!C827)</f>
        <v>57107</v>
      </c>
      <c r="D37" s="301">
        <f>SUM('3c.m.'!D827)</f>
        <v>62020</v>
      </c>
      <c r="E37" s="301">
        <f>SUM('3c.m.'!E827)</f>
        <v>61780</v>
      </c>
      <c r="F37" s="301">
        <f>SUM('3c.m.'!F827)</f>
        <v>63376</v>
      </c>
      <c r="G37" s="1234">
        <f t="shared" si="0"/>
        <v>1.025833603107802</v>
      </c>
    </row>
    <row r="38" spans="1:7" ht="12">
      <c r="A38" s="7">
        <v>1753</v>
      </c>
      <c r="B38" s="7" t="s">
        <v>113</v>
      </c>
      <c r="C38" s="301">
        <f>SUM('3c.m.'!C828)</f>
        <v>3791752</v>
      </c>
      <c r="D38" s="301">
        <f>SUM('3c.m.'!D828)</f>
        <v>4347600</v>
      </c>
      <c r="E38" s="301">
        <f>SUM('3c.m.'!E828)</f>
        <v>4314144</v>
      </c>
      <c r="F38" s="301">
        <f>SUM('3c.m.'!F828)</f>
        <v>4401985</v>
      </c>
      <c r="G38" s="1234">
        <f t="shared" si="0"/>
        <v>1.0203611655058338</v>
      </c>
    </row>
    <row r="39" spans="1:7" ht="12">
      <c r="A39" s="7">
        <v>1754</v>
      </c>
      <c r="B39" s="7" t="s">
        <v>123</v>
      </c>
      <c r="C39" s="301">
        <f>SUM('3c.m.'!C829)</f>
        <v>225950</v>
      </c>
      <c r="D39" s="301">
        <f>SUM('3c.m.'!D829)</f>
        <v>239136</v>
      </c>
      <c r="E39" s="301">
        <f>SUM('3c.m.'!E829)</f>
        <v>374118</v>
      </c>
      <c r="F39" s="301">
        <f>SUM('3c.m.'!F829)</f>
        <v>376982</v>
      </c>
      <c r="G39" s="1234">
        <f t="shared" si="0"/>
        <v>1.007655338689932</v>
      </c>
    </row>
    <row r="40" spans="1:7" ht="12">
      <c r="A40" s="7">
        <v>1755</v>
      </c>
      <c r="B40" s="7" t="s">
        <v>301</v>
      </c>
      <c r="C40" s="301">
        <f>SUM('3c.m.'!C830)</f>
        <v>95665</v>
      </c>
      <c r="D40" s="301">
        <f>SUM('3c.m.'!D830)</f>
        <v>116523</v>
      </c>
      <c r="E40" s="301">
        <f>SUM('3c.m.'!E830)</f>
        <v>124337</v>
      </c>
      <c r="F40" s="301">
        <f>SUM('3c.m.'!F830)</f>
        <v>128684</v>
      </c>
      <c r="G40" s="1234">
        <f t="shared" si="0"/>
        <v>1.034961435453646</v>
      </c>
    </row>
    <row r="41" spans="1:7" ht="12">
      <c r="A41" s="7">
        <v>1756</v>
      </c>
      <c r="B41" s="7" t="s">
        <v>257</v>
      </c>
      <c r="C41" s="301">
        <f>SUM('3c.m.'!C833)</f>
        <v>1000</v>
      </c>
      <c r="D41" s="301">
        <f>SUM('3c.m.'!D833)</f>
        <v>43264</v>
      </c>
      <c r="E41" s="301">
        <f>SUM('3c.m.'!E833)</f>
        <v>64737</v>
      </c>
      <c r="F41" s="301">
        <f>SUM('3c.m.'!F833)</f>
        <v>96701</v>
      </c>
      <c r="G41" s="1234">
        <f t="shared" si="0"/>
        <v>1.4937516412561596</v>
      </c>
    </row>
    <row r="42" spans="1:7" ht="12">
      <c r="A42" s="5">
        <v>1757</v>
      </c>
      <c r="B42" s="5" t="s">
        <v>258</v>
      </c>
      <c r="C42" s="683">
        <f>SUM('3c.m.'!C834)</f>
        <v>0</v>
      </c>
      <c r="D42" s="301">
        <f>SUM('3c.m.'!D834)</f>
        <v>0</v>
      </c>
      <c r="E42" s="301">
        <f>SUM('3c.m.'!E834)</f>
        <v>0</v>
      </c>
      <c r="F42" s="301">
        <f>SUM('3c.m.'!F834)</f>
        <v>29040</v>
      </c>
      <c r="G42" s="1234"/>
    </row>
    <row r="43" spans="1:7" ht="12">
      <c r="A43" s="7">
        <v>1758</v>
      </c>
      <c r="B43" s="7" t="s">
        <v>465</v>
      </c>
      <c r="C43" s="683">
        <f>SUM('3c.m.'!C835)</f>
        <v>473385</v>
      </c>
      <c r="D43" s="301">
        <f>SUM('3c.m.'!D835)</f>
        <v>515794</v>
      </c>
      <c r="E43" s="301">
        <f>SUM('3c.m.'!E835)</f>
        <v>558240</v>
      </c>
      <c r="F43" s="301">
        <f>SUM('3c.m.'!F835)</f>
        <v>555654</v>
      </c>
      <c r="G43" s="1234">
        <f t="shared" si="0"/>
        <v>0.9953675838349098</v>
      </c>
    </row>
    <row r="44" spans="1:7" ht="12">
      <c r="A44" s="7"/>
      <c r="B44" s="7"/>
      <c r="C44" s="683"/>
      <c r="D44" s="301"/>
      <c r="E44" s="301"/>
      <c r="F44" s="301"/>
      <c r="G44" s="190"/>
    </row>
    <row r="45" spans="1:7" ht="12">
      <c r="A45" s="4">
        <v>1760</v>
      </c>
      <c r="B45" s="4" t="s">
        <v>333</v>
      </c>
      <c r="C45" s="304">
        <f>SUM(C46:C52)</f>
        <v>1613300</v>
      </c>
      <c r="D45" s="304">
        <f>SUM(D46:D52)</f>
        <v>1973148</v>
      </c>
      <c r="E45" s="304">
        <f>SUM(E46:E52)</f>
        <v>2012148</v>
      </c>
      <c r="F45" s="304">
        <f>SUM(F46:F52)</f>
        <v>2034148</v>
      </c>
      <c r="G45" s="190">
        <f t="shared" si="0"/>
        <v>1.0109335893781173</v>
      </c>
    </row>
    <row r="46" spans="1:7" ht="12">
      <c r="A46" s="7">
        <v>1761</v>
      </c>
      <c r="B46" s="7" t="s">
        <v>285</v>
      </c>
      <c r="C46" s="183">
        <f>SUM('3d.m.'!C60)</f>
        <v>650</v>
      </c>
      <c r="D46" s="183">
        <f>SUM('3d.m.'!D60)</f>
        <v>650</v>
      </c>
      <c r="E46" s="183">
        <f>SUM('3d.m.'!E60)</f>
        <v>650</v>
      </c>
      <c r="F46" s="183">
        <f>SUM('3d.m.'!F60)</f>
        <v>650</v>
      </c>
      <c r="G46" s="1234">
        <f t="shared" si="0"/>
        <v>1</v>
      </c>
    </row>
    <row r="47" spans="1:7" ht="12">
      <c r="A47" s="5">
        <v>1762</v>
      </c>
      <c r="B47" s="5" t="s">
        <v>112</v>
      </c>
      <c r="C47" s="183">
        <f>SUM('3d.m.'!C61)</f>
        <v>350</v>
      </c>
      <c r="D47" s="183">
        <f>SUM('3d.m.'!D61)</f>
        <v>350</v>
      </c>
      <c r="E47" s="183">
        <f>SUM('3d.m.'!E61)</f>
        <v>350</v>
      </c>
      <c r="F47" s="183">
        <f>SUM('3d.m.'!F61)</f>
        <v>350</v>
      </c>
      <c r="G47" s="1234">
        <f t="shared" si="0"/>
        <v>1</v>
      </c>
    </row>
    <row r="48" spans="1:7" ht="12">
      <c r="A48" s="7">
        <v>1763</v>
      </c>
      <c r="B48" s="7" t="s">
        <v>113</v>
      </c>
      <c r="C48" s="183">
        <f>SUM('3d.m.'!C62)</f>
        <v>4000</v>
      </c>
      <c r="D48" s="183">
        <f>SUM('3d.m.'!D62)</f>
        <v>6009</v>
      </c>
      <c r="E48" s="183">
        <f>SUM('3d.m.'!E62)</f>
        <v>6009</v>
      </c>
      <c r="F48" s="183">
        <f>SUM('3d.m.'!F62)</f>
        <v>6009</v>
      </c>
      <c r="G48" s="1234">
        <f t="shared" si="0"/>
        <v>1</v>
      </c>
    </row>
    <row r="49" spans="1:7" ht="12">
      <c r="A49" s="7">
        <v>1764</v>
      </c>
      <c r="B49" s="7" t="s">
        <v>301</v>
      </c>
      <c r="C49" s="183">
        <f>SUM('3d.m.'!C63)</f>
        <v>1229900</v>
      </c>
      <c r="D49" s="183">
        <f>SUM('3d.m.'!D63)</f>
        <v>1325450</v>
      </c>
      <c r="E49" s="183">
        <f>SUM('3d.m.'!E63)</f>
        <v>1325450</v>
      </c>
      <c r="F49" s="183">
        <f>SUM('3d.m.'!F63)</f>
        <v>1341450</v>
      </c>
      <c r="G49" s="1234">
        <f t="shared" si="0"/>
        <v>1.0120713719868724</v>
      </c>
    </row>
    <row r="50" spans="1:7" ht="12">
      <c r="A50" s="7">
        <v>1765</v>
      </c>
      <c r="B50" s="7" t="s">
        <v>410</v>
      </c>
      <c r="C50" s="183">
        <f>SUM('3d.m.'!C64)</f>
        <v>20000</v>
      </c>
      <c r="D50" s="183">
        <f>SUM('3d.m.'!D64)</f>
        <v>30721</v>
      </c>
      <c r="E50" s="183">
        <f>SUM('3d.m.'!E64)</f>
        <v>30721</v>
      </c>
      <c r="F50" s="183">
        <f>SUM('3d.m.'!F64)</f>
        <v>30721</v>
      </c>
      <c r="G50" s="1234">
        <f t="shared" si="0"/>
        <v>1</v>
      </c>
    </row>
    <row r="51" spans="1:7" ht="12">
      <c r="A51" s="7">
        <v>1766</v>
      </c>
      <c r="B51" s="7" t="s">
        <v>335</v>
      </c>
      <c r="C51" s="183">
        <f>SUM('3d.m.'!C65)</f>
        <v>358400</v>
      </c>
      <c r="D51" s="183">
        <f>SUM('3d.m.'!D65)</f>
        <v>609968</v>
      </c>
      <c r="E51" s="183">
        <f>SUM('3d.m.'!E65)</f>
        <v>648968</v>
      </c>
      <c r="F51" s="183">
        <f>SUM('3d.m.'!F65)</f>
        <v>654968</v>
      </c>
      <c r="G51" s="1234">
        <f t="shared" si="0"/>
        <v>1.0092454481576905</v>
      </c>
    </row>
    <row r="52" spans="1:7" ht="12">
      <c r="A52" s="7"/>
      <c r="B52" s="7"/>
      <c r="C52" s="183"/>
      <c r="D52" s="183"/>
      <c r="E52" s="183"/>
      <c r="F52" s="183"/>
      <c r="G52" s="190"/>
    </row>
    <row r="53" spans="1:7" ht="12">
      <c r="A53" s="4">
        <v>1770</v>
      </c>
      <c r="B53" s="22" t="s">
        <v>324</v>
      </c>
      <c r="C53" s="304">
        <f>SUM(C54:C60)</f>
        <v>3598552</v>
      </c>
      <c r="D53" s="304">
        <f>SUM(D54:D60)</f>
        <v>5561528</v>
      </c>
      <c r="E53" s="304">
        <f>SUM(E54:E60)</f>
        <v>5536528</v>
      </c>
      <c r="F53" s="304">
        <f>SUM(F54:F60)</f>
        <v>5536528</v>
      </c>
      <c r="G53" s="190">
        <f t="shared" si="0"/>
        <v>1</v>
      </c>
    </row>
    <row r="54" spans="1:7" ht="12">
      <c r="A54" s="70">
        <v>1771</v>
      </c>
      <c r="B54" s="7" t="s">
        <v>285</v>
      </c>
      <c r="C54" s="183">
        <f>SUM('4.mell.'!C77)</f>
        <v>0</v>
      </c>
      <c r="D54" s="183">
        <f>SUM('4.mell.'!D77)</f>
        <v>0</v>
      </c>
      <c r="E54" s="183">
        <f>SUM('4.mell.'!E77)</f>
        <v>0</v>
      </c>
      <c r="F54" s="183">
        <f>SUM('4.mell.'!F77)</f>
        <v>0</v>
      </c>
      <c r="G54" s="190"/>
    </row>
    <row r="55" spans="1:7" ht="12">
      <c r="A55" s="70">
        <v>1772</v>
      </c>
      <c r="B55" s="7" t="s">
        <v>112</v>
      </c>
      <c r="C55" s="183">
        <f>SUM('4.mell.'!C78)</f>
        <v>0</v>
      </c>
      <c r="D55" s="183">
        <f>SUM('4.mell.'!D78)</f>
        <v>0</v>
      </c>
      <c r="E55" s="183">
        <f>SUM('4.mell.'!E78)</f>
        <v>0</v>
      </c>
      <c r="F55" s="183">
        <f>SUM('4.mell.'!F78)</f>
        <v>0</v>
      </c>
      <c r="G55" s="190"/>
    </row>
    <row r="56" spans="1:7" ht="12">
      <c r="A56" s="7">
        <v>1773</v>
      </c>
      <c r="B56" s="7" t="s">
        <v>113</v>
      </c>
      <c r="C56" s="183">
        <f>SUM('4.mell.'!C79)</f>
        <v>0</v>
      </c>
      <c r="D56" s="183">
        <f>SUM('4.mell.'!D79)</f>
        <v>3780</v>
      </c>
      <c r="E56" s="183">
        <f>SUM('4.mell.'!E79)</f>
        <v>7318</v>
      </c>
      <c r="F56" s="183">
        <f>SUM('4.mell.'!F79)</f>
        <v>9678</v>
      </c>
      <c r="G56" s="1234">
        <f t="shared" si="0"/>
        <v>1.3224924842853238</v>
      </c>
    </row>
    <row r="57" spans="1:7" ht="12">
      <c r="A57" s="7">
        <v>1774</v>
      </c>
      <c r="B57" s="7" t="s">
        <v>279</v>
      </c>
      <c r="C57" s="183">
        <f>SUM('4.mell.'!C80)</f>
        <v>0</v>
      </c>
      <c r="D57" s="183">
        <f>SUM('4.mell.'!D80)</f>
        <v>0</v>
      </c>
      <c r="E57" s="183">
        <f>SUM('4.mell.'!E80)</f>
        <v>0</v>
      </c>
      <c r="F57" s="183">
        <f>SUM('4.mell.'!F80)</f>
        <v>0</v>
      </c>
      <c r="G57" s="1234"/>
    </row>
    <row r="58" spans="1:7" ht="12">
      <c r="A58" s="7">
        <v>1775</v>
      </c>
      <c r="B58" s="7" t="s">
        <v>257</v>
      </c>
      <c r="C58" s="183">
        <f>SUM('4.mell.'!C83)</f>
        <v>0</v>
      </c>
      <c r="D58" s="183">
        <f>SUM('4.mell.'!D83)</f>
        <v>57305</v>
      </c>
      <c r="E58" s="183">
        <f>SUM('4.mell.'!E83)</f>
        <v>74600</v>
      </c>
      <c r="F58" s="183">
        <f>SUM('4.mell.'!F83)</f>
        <v>95603</v>
      </c>
      <c r="G58" s="1234">
        <f t="shared" si="0"/>
        <v>1.2815415549597855</v>
      </c>
    </row>
    <row r="59" spans="1:7" ht="12">
      <c r="A59" s="7">
        <v>1776</v>
      </c>
      <c r="B59" s="7" t="s">
        <v>258</v>
      </c>
      <c r="C59" s="307">
        <f>SUM('4.mell.'!C84)</f>
        <v>3558552</v>
      </c>
      <c r="D59" s="307">
        <f>SUM('4.mell.'!D84)</f>
        <v>5449954</v>
      </c>
      <c r="E59" s="307">
        <f>SUM('4.mell.'!E84)</f>
        <v>5404121</v>
      </c>
      <c r="F59" s="307">
        <f>SUM('4.mell.'!F84)</f>
        <v>5380758</v>
      </c>
      <c r="G59" s="1234">
        <f t="shared" si="0"/>
        <v>0.995676817747049</v>
      </c>
    </row>
    <row r="60" spans="1:7" ht="12">
      <c r="A60" s="7">
        <v>1777</v>
      </c>
      <c r="B60" s="7" t="s">
        <v>335</v>
      </c>
      <c r="C60" s="307">
        <f>SUM('4.mell.'!C85)</f>
        <v>40000</v>
      </c>
      <c r="D60" s="307">
        <f>SUM('4.mell.'!D85)</f>
        <v>50489</v>
      </c>
      <c r="E60" s="307">
        <f>SUM('4.mell.'!E85)</f>
        <v>50489</v>
      </c>
      <c r="F60" s="307">
        <f>SUM('4.mell.'!F85)</f>
        <v>50489</v>
      </c>
      <c r="G60" s="1234">
        <f t="shared" si="0"/>
        <v>1</v>
      </c>
    </row>
    <row r="61" spans="1:7" ht="12">
      <c r="A61" s="7"/>
      <c r="B61" s="7"/>
      <c r="C61" s="301"/>
      <c r="D61" s="301"/>
      <c r="E61" s="301"/>
      <c r="F61" s="301"/>
      <c r="G61" s="190"/>
    </row>
    <row r="62" spans="1:7" ht="12">
      <c r="A62" s="4">
        <v>1780</v>
      </c>
      <c r="B62" s="4" t="s">
        <v>325</v>
      </c>
      <c r="C62" s="304">
        <f>SUM(C63:C69)</f>
        <v>1412253</v>
      </c>
      <c r="D62" s="304">
        <f>SUM(D63:D69)</f>
        <v>1909695</v>
      </c>
      <c r="E62" s="304">
        <f>SUM(E63:E69)</f>
        <v>1895695</v>
      </c>
      <c r="F62" s="304">
        <f>SUM(F63:F69)</f>
        <v>1897248</v>
      </c>
      <c r="G62" s="190">
        <f t="shared" si="0"/>
        <v>1.0008192246115541</v>
      </c>
    </row>
    <row r="63" spans="1:7" ht="12">
      <c r="A63" s="70">
        <v>1781</v>
      </c>
      <c r="B63" s="7" t="s">
        <v>285</v>
      </c>
      <c r="C63" s="307">
        <f>SUM('5.mell. '!C51)</f>
        <v>0</v>
      </c>
      <c r="D63" s="307">
        <f>SUM('5.mell. '!D51)</f>
        <v>308</v>
      </c>
      <c r="E63" s="307">
        <f>SUM('5.mell. '!E51)</f>
        <v>308</v>
      </c>
      <c r="F63" s="307">
        <f>SUM('5.mell. '!F51)</f>
        <v>1354</v>
      </c>
      <c r="G63" s="1234">
        <f t="shared" si="0"/>
        <v>4.396103896103896</v>
      </c>
    </row>
    <row r="64" spans="1:7" ht="12">
      <c r="A64" s="70">
        <v>1782</v>
      </c>
      <c r="B64" s="7" t="s">
        <v>112</v>
      </c>
      <c r="C64" s="307">
        <f>SUM('5.mell. '!C52)</f>
        <v>0</v>
      </c>
      <c r="D64" s="307">
        <f>SUM('5.mell. '!D52)</f>
        <v>179</v>
      </c>
      <c r="E64" s="307">
        <f>SUM('5.mell. '!E52)</f>
        <v>179</v>
      </c>
      <c r="F64" s="307">
        <f>SUM('5.mell. '!F52)</f>
        <v>383</v>
      </c>
      <c r="G64" s="1234">
        <f t="shared" si="0"/>
        <v>2.1396648044692737</v>
      </c>
    </row>
    <row r="65" spans="1:7" ht="12">
      <c r="A65" s="7">
        <v>1783</v>
      </c>
      <c r="B65" s="7" t="s">
        <v>113</v>
      </c>
      <c r="C65" s="709">
        <f>SUM('5.mell. '!C53)</f>
        <v>0</v>
      </c>
      <c r="D65" s="183">
        <f>SUM('5.mell. '!D53)</f>
        <v>1524</v>
      </c>
      <c r="E65" s="183">
        <f>SUM('5.mell. '!E53)</f>
        <v>17929</v>
      </c>
      <c r="F65" s="183">
        <f>SUM('5.mell. '!F53)</f>
        <v>19810</v>
      </c>
      <c r="G65" s="1234">
        <f t="shared" si="0"/>
        <v>1.1049138267611134</v>
      </c>
    </row>
    <row r="66" spans="1:7" ht="12">
      <c r="A66" s="7">
        <v>1784</v>
      </c>
      <c r="B66" s="7" t="s">
        <v>279</v>
      </c>
      <c r="C66" s="709">
        <f>SUM('5.mell. '!C54)</f>
        <v>0</v>
      </c>
      <c r="D66" s="183">
        <f>SUM('5.mell. '!D54)</f>
        <v>0</v>
      </c>
      <c r="E66" s="183">
        <f>SUM('5.mell. '!E54)</f>
        <v>0</v>
      </c>
      <c r="F66" s="183">
        <f>SUM('5.mell. '!F54)</f>
        <v>0</v>
      </c>
      <c r="G66" s="190"/>
    </row>
    <row r="67" spans="1:7" ht="12">
      <c r="A67" s="7">
        <v>1785</v>
      </c>
      <c r="B67" s="7" t="s">
        <v>257</v>
      </c>
      <c r="C67" s="709">
        <f>SUM('5.mell. '!C58)</f>
        <v>1412253</v>
      </c>
      <c r="D67" s="183">
        <f>SUM('5.mell. '!D58)</f>
        <v>1907684</v>
      </c>
      <c r="E67" s="183">
        <f>SUM('5.mell. '!E58)</f>
        <v>1877279</v>
      </c>
      <c r="F67" s="183">
        <f>SUM('5.mell. '!F58)</f>
        <v>1875701</v>
      </c>
      <c r="G67" s="1234">
        <f t="shared" si="0"/>
        <v>0.9991594216949106</v>
      </c>
    </row>
    <row r="68" spans="1:7" ht="12">
      <c r="A68" s="7">
        <v>1786</v>
      </c>
      <c r="B68" s="7" t="s">
        <v>258</v>
      </c>
      <c r="C68" s="709">
        <f>SUM('5.mell. '!C57)</f>
        <v>0</v>
      </c>
      <c r="D68" s="183">
        <f>SUM('5.mell. '!D57)</f>
        <v>0</v>
      </c>
      <c r="E68" s="183">
        <f>SUM('5.mell. '!E57)</f>
        <v>0</v>
      </c>
      <c r="F68" s="183">
        <f>SUM('5.mell. '!F57)</f>
        <v>0</v>
      </c>
      <c r="G68" s="190"/>
    </row>
    <row r="69" spans="1:7" ht="12">
      <c r="A69" s="5">
        <v>1787</v>
      </c>
      <c r="B69" s="7" t="s">
        <v>335</v>
      </c>
      <c r="C69" s="183">
        <f>SUM('5.mell. '!C59)</f>
        <v>0</v>
      </c>
      <c r="D69" s="183">
        <f>SUM('5.mell. '!D59)</f>
        <v>0</v>
      </c>
      <c r="E69" s="183">
        <f>SUM('5.mell. '!E59)</f>
        <v>0</v>
      </c>
      <c r="F69" s="183">
        <f>SUM('5.mell. '!F59)</f>
        <v>0</v>
      </c>
      <c r="G69" s="190"/>
    </row>
    <row r="70" spans="1:7" ht="12">
      <c r="A70" s="5"/>
      <c r="B70" s="7"/>
      <c r="C70" s="301"/>
      <c r="D70" s="301"/>
      <c r="E70" s="301"/>
      <c r="F70" s="301"/>
      <c r="G70" s="190"/>
    </row>
    <row r="71" spans="1:7" ht="12">
      <c r="A71" s="71">
        <v>1790</v>
      </c>
      <c r="B71" s="128" t="s">
        <v>484</v>
      </c>
      <c r="C71" s="305">
        <f>SUM(C72:C72)</f>
        <v>18123</v>
      </c>
      <c r="D71" s="305">
        <f>SUM(D72:D72)</f>
        <v>18123</v>
      </c>
      <c r="E71" s="305">
        <f>SUM(E72:E72)</f>
        <v>18123</v>
      </c>
      <c r="F71" s="305">
        <f>SUM(F72:F72)</f>
        <v>18123</v>
      </c>
      <c r="G71" s="190">
        <f t="shared" si="0"/>
        <v>1</v>
      </c>
    </row>
    <row r="72" spans="1:7" ht="12">
      <c r="A72" s="5">
        <v>1795</v>
      </c>
      <c r="B72" s="5" t="s">
        <v>395</v>
      </c>
      <c r="C72" s="307">
        <v>18123</v>
      </c>
      <c r="D72" s="307">
        <v>18123</v>
      </c>
      <c r="E72" s="307">
        <v>18123</v>
      </c>
      <c r="F72" s="307">
        <v>18123</v>
      </c>
      <c r="G72" s="1234">
        <f t="shared" si="0"/>
        <v>1</v>
      </c>
    </row>
    <row r="73" spans="1:7" s="20" customFormat="1" ht="12">
      <c r="A73" s="5"/>
      <c r="B73" s="67"/>
      <c r="C73" s="301"/>
      <c r="D73" s="301"/>
      <c r="E73" s="301"/>
      <c r="F73" s="301"/>
      <c r="G73" s="190"/>
    </row>
    <row r="74" spans="1:7" s="23" customFormat="1" ht="13.5" customHeight="1">
      <c r="A74" s="4">
        <v>1801</v>
      </c>
      <c r="B74" s="8" t="s">
        <v>422</v>
      </c>
      <c r="C74" s="304">
        <v>30000</v>
      </c>
      <c r="D74" s="304">
        <v>31618</v>
      </c>
      <c r="E74" s="304">
        <v>31618</v>
      </c>
      <c r="F74" s="304">
        <v>31618</v>
      </c>
      <c r="G74" s="190">
        <f t="shared" si="0"/>
        <v>1</v>
      </c>
    </row>
    <row r="75" spans="1:7" s="23" customFormat="1" ht="11.25" customHeight="1">
      <c r="A75" s="4"/>
      <c r="B75" s="8"/>
      <c r="C75" s="304"/>
      <c r="D75" s="304"/>
      <c r="E75" s="304"/>
      <c r="F75" s="304"/>
      <c r="G75" s="190"/>
    </row>
    <row r="76" spans="1:7" s="23" customFormat="1" ht="13.5" customHeight="1">
      <c r="A76" s="4">
        <v>1802</v>
      </c>
      <c r="B76" s="8" t="s">
        <v>423</v>
      </c>
      <c r="C76" s="304"/>
      <c r="D76" s="304"/>
      <c r="E76" s="304">
        <v>5291</v>
      </c>
      <c r="F76" s="304">
        <v>5291</v>
      </c>
      <c r="G76" s="190">
        <f aca="true" t="shared" si="1" ref="G76:G139">SUM(F76/E76)</f>
        <v>1</v>
      </c>
    </row>
    <row r="77" spans="1:7" s="23" customFormat="1" ht="13.5" customHeight="1">
      <c r="A77" s="4"/>
      <c r="B77" s="8"/>
      <c r="C77" s="304"/>
      <c r="D77" s="304"/>
      <c r="E77" s="304"/>
      <c r="F77" s="304"/>
      <c r="G77" s="190"/>
    </row>
    <row r="78" spans="1:7" s="23" customFormat="1" ht="13.5" customHeight="1">
      <c r="A78" s="4">
        <v>1803</v>
      </c>
      <c r="B78" s="8" t="s">
        <v>463</v>
      </c>
      <c r="C78" s="304">
        <v>213196</v>
      </c>
      <c r="D78" s="304">
        <v>213196</v>
      </c>
      <c r="E78" s="304">
        <v>213196</v>
      </c>
      <c r="F78" s="304">
        <v>213196</v>
      </c>
      <c r="G78" s="190">
        <f t="shared" si="1"/>
        <v>1</v>
      </c>
    </row>
    <row r="79" spans="1:7" s="23" customFormat="1" ht="10.5" customHeight="1">
      <c r="A79" s="4"/>
      <c r="B79" s="8"/>
      <c r="C79" s="304"/>
      <c r="D79" s="304"/>
      <c r="E79" s="304"/>
      <c r="F79" s="304"/>
      <c r="G79" s="190"/>
    </row>
    <row r="80" spans="1:7" s="23" customFormat="1" ht="12">
      <c r="A80" s="4">
        <v>1804</v>
      </c>
      <c r="B80" s="8" t="s">
        <v>519</v>
      </c>
      <c r="C80" s="304">
        <v>150000</v>
      </c>
      <c r="D80" s="304">
        <v>150000</v>
      </c>
      <c r="E80" s="304">
        <v>150000</v>
      </c>
      <c r="F80" s="304">
        <v>180000</v>
      </c>
      <c r="G80" s="190">
        <f t="shared" si="1"/>
        <v>1.2</v>
      </c>
    </row>
    <row r="81" spans="1:7" s="23" customFormat="1" ht="12">
      <c r="A81" s="4"/>
      <c r="B81" s="8"/>
      <c r="C81" s="308"/>
      <c r="D81" s="308"/>
      <c r="E81" s="308"/>
      <c r="F81" s="308"/>
      <c r="G81" s="190"/>
    </row>
    <row r="82" spans="1:7" s="23" customFormat="1" ht="12">
      <c r="A82" s="4">
        <v>1806</v>
      </c>
      <c r="B82" s="4" t="s">
        <v>388</v>
      </c>
      <c r="C82" s="309">
        <v>18822</v>
      </c>
      <c r="D82" s="309">
        <v>31273</v>
      </c>
      <c r="E82" s="309">
        <v>31273</v>
      </c>
      <c r="F82" s="309">
        <v>31273</v>
      </c>
      <c r="G82" s="190">
        <f t="shared" si="1"/>
        <v>1</v>
      </c>
    </row>
    <row r="83" spans="1:7" s="23" customFormat="1" ht="12">
      <c r="A83" s="19"/>
      <c r="B83" s="76" t="s">
        <v>389</v>
      </c>
      <c r="C83" s="747">
        <v>18822</v>
      </c>
      <c r="D83" s="747">
        <v>31273</v>
      </c>
      <c r="E83" s="747">
        <v>31273</v>
      </c>
      <c r="F83" s="747">
        <v>31273</v>
      </c>
      <c r="G83" s="1235">
        <f t="shared" si="1"/>
        <v>1</v>
      </c>
    </row>
    <row r="84" spans="1:7" s="23" customFormat="1" ht="12">
      <c r="A84" s="4"/>
      <c r="B84" s="4"/>
      <c r="C84" s="304"/>
      <c r="D84" s="304"/>
      <c r="E84" s="304"/>
      <c r="F84" s="304"/>
      <c r="G84" s="190"/>
    </row>
    <row r="85" spans="1:7" s="23" customFormat="1" ht="12">
      <c r="A85" s="71">
        <v>1812</v>
      </c>
      <c r="B85" s="98" t="s">
        <v>50</v>
      </c>
      <c r="C85" s="304">
        <f>SUM('6.mell. '!C12)</f>
        <v>63890</v>
      </c>
      <c r="D85" s="304">
        <f>SUM('6.mell. '!D12)</f>
        <v>485946</v>
      </c>
      <c r="E85" s="304">
        <f>SUM('6.mell. '!E12)</f>
        <v>300403</v>
      </c>
      <c r="F85" s="304">
        <f>SUM('6.mell. '!F12)</f>
        <v>213086</v>
      </c>
      <c r="G85" s="190">
        <f t="shared" si="1"/>
        <v>0.70933379493547</v>
      </c>
    </row>
    <row r="86" spans="1:7" s="23" customFormat="1" ht="12">
      <c r="A86" s="71">
        <v>1813</v>
      </c>
      <c r="B86" s="93" t="s">
        <v>51</v>
      </c>
      <c r="C86" s="304">
        <f>SUM('6.mell. '!C14)</f>
        <v>191000</v>
      </c>
      <c r="D86" s="304">
        <f>SUM('6.mell. '!D14)</f>
        <v>70205</v>
      </c>
      <c r="E86" s="304">
        <f>SUM('6.mell. '!E14)</f>
        <v>70205</v>
      </c>
      <c r="F86" s="304">
        <f>SUM('6.mell. '!F14)</f>
        <v>100000</v>
      </c>
      <c r="G86" s="190">
        <f t="shared" si="1"/>
        <v>1.4243999715120006</v>
      </c>
    </row>
    <row r="87" spans="1:7" s="23" customFormat="1" ht="12">
      <c r="A87" s="19">
        <v>1816</v>
      </c>
      <c r="B87" s="71" t="s">
        <v>83</v>
      </c>
      <c r="C87" s="309">
        <f>SUM(C85+C86)</f>
        <v>254890</v>
      </c>
      <c r="D87" s="309">
        <f>SUM(D85+D86)</f>
        <v>556151</v>
      </c>
      <c r="E87" s="309">
        <f>SUM(E85+E86)</f>
        <v>370608</v>
      </c>
      <c r="F87" s="309">
        <f>SUM(F85+F86)</f>
        <v>313086</v>
      </c>
      <c r="G87" s="190">
        <f t="shared" si="1"/>
        <v>0.8447901826188318</v>
      </c>
    </row>
    <row r="88" spans="1:7" ht="12">
      <c r="A88" s="5"/>
      <c r="B88" s="5"/>
      <c r="C88" s="309"/>
      <c r="D88" s="309"/>
      <c r="E88" s="309"/>
      <c r="F88" s="309"/>
      <c r="G88" s="190"/>
    </row>
    <row r="89" spans="1:7" s="25" customFormat="1" ht="13.5" customHeight="1">
      <c r="A89" s="82"/>
      <c r="B89" s="82" t="s">
        <v>74</v>
      </c>
      <c r="C89" s="748"/>
      <c r="D89" s="748"/>
      <c r="E89" s="748"/>
      <c r="F89" s="748"/>
      <c r="G89" s="190"/>
    </row>
    <row r="90" spans="1:7" s="20" customFormat="1" ht="12" customHeight="1">
      <c r="A90" s="5">
        <v>1821</v>
      </c>
      <c r="B90" s="7" t="s">
        <v>285</v>
      </c>
      <c r="C90" s="749">
        <f aca="true" t="shared" si="2" ref="C90:E91">SUM(C12+C24+C36+C46+C54+C63)</f>
        <v>1888592</v>
      </c>
      <c r="D90" s="749">
        <f t="shared" si="2"/>
        <v>2080751</v>
      </c>
      <c r="E90" s="749">
        <f t="shared" si="2"/>
        <v>2098903</v>
      </c>
      <c r="F90" s="749">
        <f>SUM(F12+F24+F36+F46+F54+F63)</f>
        <v>2121473</v>
      </c>
      <c r="G90" s="1234">
        <f t="shared" si="1"/>
        <v>1.0107532363334562</v>
      </c>
    </row>
    <row r="91" spans="1:7" s="20" customFormat="1" ht="12" customHeight="1">
      <c r="A91" s="5">
        <v>1822</v>
      </c>
      <c r="B91" s="7" t="s">
        <v>112</v>
      </c>
      <c r="C91" s="183">
        <f t="shared" si="2"/>
        <v>415205</v>
      </c>
      <c r="D91" s="183">
        <f t="shared" si="2"/>
        <v>477171</v>
      </c>
      <c r="E91" s="183">
        <f t="shared" si="2"/>
        <v>481087</v>
      </c>
      <c r="F91" s="183">
        <f>SUM(F13+F25+F37+F47+F55+F64)</f>
        <v>476688</v>
      </c>
      <c r="G91" s="1234">
        <f t="shared" si="1"/>
        <v>0.9908561237364552</v>
      </c>
    </row>
    <row r="92" spans="1:7" s="20" customFormat="1" ht="12">
      <c r="A92" s="171">
        <v>1823</v>
      </c>
      <c r="B92" s="7" t="s">
        <v>113</v>
      </c>
      <c r="C92" s="183">
        <f>SUM(C14+C26+C38+C48+C56+C65+C74+C80+C76)</f>
        <v>4557165</v>
      </c>
      <c r="D92" s="183">
        <f>SUM(D14+D26+D38+D48+D56+D65+D74+D80+D76)</f>
        <v>5232038</v>
      </c>
      <c r="E92" s="183">
        <f>SUM(E14+E26+E38+E48+E56+E65+E74+E80+E76)</f>
        <v>5222754</v>
      </c>
      <c r="F92" s="183">
        <f>SUM(F14+F26+F38+F48+F56+F65+F74+F80+F76)</f>
        <v>5350018</v>
      </c>
      <c r="G92" s="1234">
        <f t="shared" si="1"/>
        <v>1.0243672208187482</v>
      </c>
    </row>
    <row r="93" spans="1:7" s="20" customFormat="1" ht="12">
      <c r="A93" s="171">
        <v>1824</v>
      </c>
      <c r="B93" s="7" t="s">
        <v>123</v>
      </c>
      <c r="C93" s="714">
        <f>SUM(C15+C27+C39)</f>
        <v>225950</v>
      </c>
      <c r="D93" s="749">
        <f>SUM(D15+D27+D39)</f>
        <v>239136</v>
      </c>
      <c r="E93" s="749">
        <f>SUM(E15+E27+E39)</f>
        <v>374118</v>
      </c>
      <c r="F93" s="749">
        <f>SUM(F15+F27+F39)</f>
        <v>376982</v>
      </c>
      <c r="G93" s="1234">
        <f t="shared" si="1"/>
        <v>1.007655338689932</v>
      </c>
    </row>
    <row r="94" spans="1:7" s="20" customFormat="1" ht="12">
      <c r="A94" s="5">
        <v>1825</v>
      </c>
      <c r="B94" s="7" t="s">
        <v>301</v>
      </c>
      <c r="C94" s="709">
        <f>SUM(C16+C28+C40+C49+C57+C66+C85+C86+C83+C78)</f>
        <v>1812473</v>
      </c>
      <c r="D94" s="183">
        <f>SUM(D16+D28+D40+D49+D57+D66+D85+D86+D83+D78)</f>
        <v>2242593</v>
      </c>
      <c r="E94" s="183">
        <f>SUM(E16+E28+E40+E49+E57+E66+E85+E86+E83+E78)</f>
        <v>2065198</v>
      </c>
      <c r="F94" s="183">
        <f>SUM(F16+F28+F40+F49+F57+F66+F85+F86+F83+F78)</f>
        <v>2028509</v>
      </c>
      <c r="G94" s="1234">
        <f t="shared" si="1"/>
        <v>0.9822346331925559</v>
      </c>
    </row>
    <row r="95" spans="1:7" s="20" customFormat="1" ht="12.75" thickBot="1">
      <c r="A95" s="97"/>
      <c r="B95" s="193" t="s">
        <v>89</v>
      </c>
      <c r="C95" s="277">
        <f>SUM(C87)</f>
        <v>254890</v>
      </c>
      <c r="D95" s="277">
        <f>SUM(D87)</f>
        <v>556151</v>
      </c>
      <c r="E95" s="277">
        <f>SUM(E87)</f>
        <v>370608</v>
      </c>
      <c r="F95" s="277">
        <f>SUM(F87)</f>
        <v>313086</v>
      </c>
      <c r="G95" s="1270">
        <f t="shared" si="1"/>
        <v>0.8447901826188318</v>
      </c>
    </row>
    <row r="96" spans="1:7" s="20" customFormat="1" ht="17.25" customHeight="1" thickBot="1">
      <c r="A96" s="181">
        <v>1820</v>
      </c>
      <c r="B96" s="181" t="s">
        <v>64</v>
      </c>
      <c r="C96" s="165">
        <f>SUM(C90:C95)-C95</f>
        <v>8899385</v>
      </c>
      <c r="D96" s="1213">
        <f>SUM(D90:D95)-D95</f>
        <v>10271689</v>
      </c>
      <c r="E96" s="1213">
        <f>SUM(E90:E95)-E95</f>
        <v>10242060</v>
      </c>
      <c r="F96" s="1213">
        <f>SUM(F90:F95)-F95</f>
        <v>10353670</v>
      </c>
      <c r="G96" s="1239">
        <f t="shared" si="1"/>
        <v>1.0108972218479486</v>
      </c>
    </row>
    <row r="97" spans="1:7" s="20" customFormat="1" ht="12">
      <c r="A97" s="72"/>
      <c r="B97" s="72"/>
      <c r="C97" s="72"/>
      <c r="D97" s="305"/>
      <c r="E97" s="305"/>
      <c r="F97" s="305"/>
      <c r="G97" s="1236"/>
    </row>
    <row r="98" spans="1:7" s="20" customFormat="1" ht="12">
      <c r="A98" s="5"/>
      <c r="B98" s="98" t="s">
        <v>75</v>
      </c>
      <c r="C98" s="71"/>
      <c r="D98" s="309"/>
      <c r="E98" s="309"/>
      <c r="F98" s="309"/>
      <c r="G98" s="190"/>
    </row>
    <row r="99" spans="1:7" s="20" customFormat="1" ht="12">
      <c r="A99" s="5">
        <v>1831</v>
      </c>
      <c r="B99" s="7" t="s">
        <v>257</v>
      </c>
      <c r="C99" s="6">
        <f>SUM(C17+C29+C41+C58+C67+C50)</f>
        <v>1488053</v>
      </c>
      <c r="D99" s="749">
        <f>SUM(D17+D29+D41+D58+D67+D50)</f>
        <v>2185725</v>
      </c>
      <c r="E99" s="749">
        <f>SUM(E17+E29+E41+E58+E67+E50)</f>
        <v>2194139</v>
      </c>
      <c r="F99" s="749">
        <f>SUM(F17+F29+F41+F58+F67+F50)</f>
        <v>2254890</v>
      </c>
      <c r="G99" s="1234">
        <f t="shared" si="1"/>
        <v>1.0276878538688752</v>
      </c>
    </row>
    <row r="100" spans="1:7" s="20" customFormat="1" ht="12">
      <c r="A100" s="5">
        <v>1832</v>
      </c>
      <c r="B100" s="7" t="s">
        <v>258</v>
      </c>
      <c r="C100" s="6">
        <f>SUM(C18+C42+C30+C59+C68)</f>
        <v>3558552</v>
      </c>
      <c r="D100" s="749">
        <f>SUM(D18+D42+D30+D59+D68)</f>
        <v>5449954</v>
      </c>
      <c r="E100" s="749">
        <f>SUM(E18+E42+E30+E59+E68)</f>
        <v>5404121</v>
      </c>
      <c r="F100" s="749">
        <f>SUM(F18+F42+F30+F59+F68)</f>
        <v>5409798</v>
      </c>
      <c r="G100" s="1234">
        <f t="shared" si="1"/>
        <v>1.0010504946132774</v>
      </c>
    </row>
    <row r="101" spans="1:7" s="20" customFormat="1" ht="12.75" thickBot="1">
      <c r="A101" s="5">
        <v>1833</v>
      </c>
      <c r="B101" s="7" t="s">
        <v>335</v>
      </c>
      <c r="C101" s="5">
        <f>SUM(C43+C60+C51+C69+C71+C19)</f>
        <v>899908</v>
      </c>
      <c r="D101" s="183">
        <f>SUM(D43+D60+D51+D69+D71+D19)</f>
        <v>1205374</v>
      </c>
      <c r="E101" s="183">
        <f>SUM(E43+E60+E51+E69+E71+E19)</f>
        <v>1286820</v>
      </c>
      <c r="F101" s="183">
        <f>SUM(F43+F60+F51+F69+F71+F19)</f>
        <v>1290234</v>
      </c>
      <c r="G101" s="1237">
        <f t="shared" si="1"/>
        <v>1.0026530517088637</v>
      </c>
    </row>
    <row r="102" spans="1:7" s="20" customFormat="1" ht="18.75" customHeight="1" thickBot="1">
      <c r="A102" s="165">
        <v>1830</v>
      </c>
      <c r="B102" s="165" t="s">
        <v>76</v>
      </c>
      <c r="C102" s="180">
        <f>SUM(C99:C101)</f>
        <v>5946513</v>
      </c>
      <c r="D102" s="1214">
        <f>SUM(D99:D101)</f>
        <v>8841053</v>
      </c>
      <c r="E102" s="1214">
        <f>SUM(E99:E101)</f>
        <v>8885080</v>
      </c>
      <c r="F102" s="1214">
        <f>SUM(F99:F101)</f>
        <v>8954922</v>
      </c>
      <c r="G102" s="1239">
        <f t="shared" si="1"/>
        <v>1.0078605932642137</v>
      </c>
    </row>
    <row r="103" spans="1:7" s="20" customFormat="1" ht="12">
      <c r="A103" s="72"/>
      <c r="B103" s="70"/>
      <c r="C103" s="70"/>
      <c r="D103" s="1215"/>
      <c r="E103" s="1215"/>
      <c r="F103" s="1215"/>
      <c r="G103" s="1236"/>
    </row>
    <row r="104" spans="1:7" s="20" customFormat="1" ht="12">
      <c r="A104" s="76">
        <v>1843</v>
      </c>
      <c r="B104" s="123" t="s">
        <v>485</v>
      </c>
      <c r="C104" s="305">
        <v>42784</v>
      </c>
      <c r="D104" s="305">
        <v>42784</v>
      </c>
      <c r="E104" s="305">
        <v>42784</v>
      </c>
      <c r="F104" s="305">
        <v>42784</v>
      </c>
      <c r="G104" s="190">
        <f t="shared" si="1"/>
        <v>1</v>
      </c>
    </row>
    <row r="105" spans="1:7" s="20" customFormat="1" ht="12">
      <c r="A105" s="76">
        <v>1844</v>
      </c>
      <c r="B105" s="123" t="s">
        <v>493</v>
      </c>
      <c r="C105" s="704"/>
      <c r="D105" s="305"/>
      <c r="E105" s="305"/>
      <c r="F105" s="305"/>
      <c r="G105" s="190"/>
    </row>
    <row r="106" spans="1:7" s="20" customFormat="1" ht="12">
      <c r="A106" s="71">
        <v>1845</v>
      </c>
      <c r="B106" s="128" t="s">
        <v>496</v>
      </c>
      <c r="C106" s="72">
        <f>SUM(C107:C110)</f>
        <v>7074128</v>
      </c>
      <c r="D106" s="305">
        <f>SUM(D107:D110)</f>
        <v>7508055</v>
      </c>
      <c r="E106" s="305">
        <f>SUM(E107:E110)</f>
        <v>7562870</v>
      </c>
      <c r="F106" s="305">
        <f>SUM(F107:F110)</f>
        <v>7593012</v>
      </c>
      <c r="G106" s="190">
        <f t="shared" si="1"/>
        <v>1.0039855240140316</v>
      </c>
    </row>
    <row r="107" spans="1:7" s="20" customFormat="1" ht="12">
      <c r="A107" s="76">
        <v>1846</v>
      </c>
      <c r="B107" s="70" t="s">
        <v>383</v>
      </c>
      <c r="C107" s="70">
        <f>SUM('2.mell'!C597)</f>
        <v>4046450</v>
      </c>
      <c r="D107" s="1215">
        <f>SUM('2.mell'!D597)</f>
        <v>4310051</v>
      </c>
      <c r="E107" s="1215">
        <f>SUM('2.mell'!E597)</f>
        <v>4353560</v>
      </c>
      <c r="F107" s="1215">
        <f>SUM('2.mell'!F597)</f>
        <v>4365801</v>
      </c>
      <c r="G107" s="1234">
        <f t="shared" si="1"/>
        <v>1.0028117219011567</v>
      </c>
    </row>
    <row r="108" spans="1:7" s="20" customFormat="1" ht="12">
      <c r="A108" s="76">
        <v>1847</v>
      </c>
      <c r="B108" s="76" t="s">
        <v>384</v>
      </c>
      <c r="C108" s="70">
        <f>SUM('2.mell'!C598)</f>
        <v>406402</v>
      </c>
      <c r="D108" s="1215">
        <f>SUM('2.mell'!D598)</f>
        <v>440242</v>
      </c>
      <c r="E108" s="1215">
        <f>SUM('2.mell'!E598)</f>
        <v>444202</v>
      </c>
      <c r="F108" s="1215">
        <f>SUM('2.mell'!F598)</f>
        <v>447187</v>
      </c>
      <c r="G108" s="1234">
        <f t="shared" si="1"/>
        <v>1.006719915714022</v>
      </c>
    </row>
    <row r="109" spans="1:7" s="20" customFormat="1" ht="12">
      <c r="A109" s="76">
        <v>1848</v>
      </c>
      <c r="B109" s="70" t="s">
        <v>77</v>
      </c>
      <c r="C109" s="70">
        <f>SUM('3b.m.'!C31)</f>
        <v>684798</v>
      </c>
      <c r="D109" s="1215">
        <f>SUM('3b.m.'!D31)</f>
        <v>722328</v>
      </c>
      <c r="E109" s="1215">
        <f>SUM('3b.m.'!E31)</f>
        <v>722337</v>
      </c>
      <c r="F109" s="1215">
        <f>SUM('3b.m.'!F31)</f>
        <v>722337</v>
      </c>
      <c r="G109" s="1234">
        <f t="shared" si="1"/>
        <v>1</v>
      </c>
    </row>
    <row r="110" spans="1:7" s="20" customFormat="1" ht="12.75" thickBot="1">
      <c r="A110" s="164">
        <v>1849</v>
      </c>
      <c r="B110" s="70" t="s">
        <v>362</v>
      </c>
      <c r="C110" s="702">
        <f>SUM('1b.mell '!C136)</f>
        <v>1936478</v>
      </c>
      <c r="D110" s="822">
        <f>SUM('1b.mell '!D136)</f>
        <v>2035434</v>
      </c>
      <c r="E110" s="822">
        <f>SUM('1b.mell '!E136)</f>
        <v>2042771</v>
      </c>
      <c r="F110" s="822">
        <f>SUM('1b.mell '!F136)</f>
        <v>2057687</v>
      </c>
      <c r="G110" s="1237">
        <f t="shared" si="1"/>
        <v>1.0073018463645704</v>
      </c>
    </row>
    <row r="111" spans="1:7" s="20" customFormat="1" ht="18.75" customHeight="1" thickBot="1">
      <c r="A111" s="180">
        <v>1840</v>
      </c>
      <c r="B111" s="165" t="s">
        <v>66</v>
      </c>
      <c r="C111" s="703">
        <f>SUM(C106+C104+C105)</f>
        <v>7116912</v>
      </c>
      <c r="D111" s="1216">
        <f>SUM(D106+D104+D105)</f>
        <v>7550839</v>
      </c>
      <c r="E111" s="1216">
        <f>SUM(E106+E104+E105)</f>
        <v>7605654</v>
      </c>
      <c r="F111" s="1216">
        <f>SUM(F106+F104+F105)</f>
        <v>7635796</v>
      </c>
      <c r="G111" s="1239">
        <f t="shared" si="1"/>
        <v>1.0039631042905712</v>
      </c>
    </row>
    <row r="112" spans="1:7" s="20" customFormat="1" ht="12">
      <c r="A112" s="184"/>
      <c r="B112" s="184"/>
      <c r="C112" s="704"/>
      <c r="D112" s="305"/>
      <c r="E112" s="305"/>
      <c r="F112" s="305"/>
      <c r="G112" s="1236"/>
    </row>
    <row r="113" spans="1:7" s="20" customFormat="1" ht="12.75" thickBot="1">
      <c r="A113" s="70">
        <v>1851</v>
      </c>
      <c r="B113" s="127" t="s">
        <v>486</v>
      </c>
      <c r="C113" s="822">
        <v>48000</v>
      </c>
      <c r="D113" s="822">
        <v>48000</v>
      </c>
      <c r="E113" s="822">
        <v>48000</v>
      </c>
      <c r="F113" s="822">
        <v>48000</v>
      </c>
      <c r="G113" s="1237">
        <f t="shared" si="1"/>
        <v>1</v>
      </c>
    </row>
    <row r="114" spans="1:7" s="20" customFormat="1" ht="18.75" customHeight="1" thickBot="1">
      <c r="A114" s="180">
        <v>1865</v>
      </c>
      <c r="B114" s="165" t="s">
        <v>68</v>
      </c>
      <c r="C114" s="705">
        <f>SUM(C113)</f>
        <v>48000</v>
      </c>
      <c r="D114" s="1213">
        <f>SUM(D113)</f>
        <v>48000</v>
      </c>
      <c r="E114" s="1213">
        <f>SUM(E113)</f>
        <v>48000</v>
      </c>
      <c r="F114" s="1213">
        <f>SUM(F113)</f>
        <v>48000</v>
      </c>
      <c r="G114" s="1238">
        <f t="shared" si="1"/>
        <v>1</v>
      </c>
    </row>
    <row r="115" spans="1:7" s="20" customFormat="1" ht="18.75" customHeight="1" thickBot="1">
      <c r="A115" s="180"/>
      <c r="B115" s="223"/>
      <c r="C115" s="705"/>
      <c r="D115" s="1213"/>
      <c r="E115" s="1213"/>
      <c r="F115" s="1213"/>
      <c r="G115" s="1238"/>
    </row>
    <row r="116" spans="1:7" s="20" customFormat="1" ht="18" customHeight="1" thickBot="1">
      <c r="A116" s="95">
        <v>1870</v>
      </c>
      <c r="B116" s="163" t="s">
        <v>78</v>
      </c>
      <c r="C116" s="706">
        <f>SUM(C114+C111+C102+C96)</f>
        <v>22010810</v>
      </c>
      <c r="D116" s="751">
        <f>SUM(D114+D111+D102+D96)</f>
        <v>26711581</v>
      </c>
      <c r="E116" s="751">
        <f>SUM(E114+E111+E102+E96)</f>
        <v>26780794</v>
      </c>
      <c r="F116" s="751">
        <f>SUM(F114+F111+F102+F96)</f>
        <v>26992388</v>
      </c>
      <c r="G116" s="1238">
        <f t="shared" si="1"/>
        <v>1.0079009606660654</v>
      </c>
    </row>
    <row r="117" spans="1:7" ht="7.5" customHeight="1">
      <c r="A117" s="8"/>
      <c r="B117" s="62"/>
      <c r="C117" s="707"/>
      <c r="D117" s="306"/>
      <c r="E117" s="306"/>
      <c r="F117" s="306"/>
      <c r="G117" s="1236"/>
    </row>
    <row r="118" spans="1:7" s="28" customFormat="1" ht="12" customHeight="1">
      <c r="A118" s="15"/>
      <c r="B118" s="27" t="s">
        <v>381</v>
      </c>
      <c r="C118" s="708"/>
      <c r="D118" s="1217"/>
      <c r="E118" s="1217"/>
      <c r="F118" s="1217"/>
      <c r="G118" s="190"/>
    </row>
    <row r="119" spans="1:7" s="28" customFormat="1" ht="9" customHeight="1">
      <c r="A119" s="15"/>
      <c r="B119" s="27"/>
      <c r="C119" s="708"/>
      <c r="D119" s="1217"/>
      <c r="E119" s="1217"/>
      <c r="F119" s="1217"/>
      <c r="G119" s="190"/>
    </row>
    <row r="120" spans="1:7" s="28" customFormat="1" ht="12" customHeight="1">
      <c r="A120" s="15"/>
      <c r="B120" s="82" t="s">
        <v>74</v>
      </c>
      <c r="C120" s="708"/>
      <c r="D120" s="1217"/>
      <c r="E120" s="1217"/>
      <c r="F120" s="1217"/>
      <c r="G120" s="190"/>
    </row>
    <row r="121" spans="1:7" s="20" customFormat="1" ht="12">
      <c r="A121" s="5">
        <v>1911</v>
      </c>
      <c r="B121" s="7" t="s">
        <v>285</v>
      </c>
      <c r="C121" s="709">
        <f>SUM('2.mell'!C603)</f>
        <v>2564142</v>
      </c>
      <c r="D121" s="183">
        <f>SUM('2.mell'!D603)</f>
        <v>2608521</v>
      </c>
      <c r="E121" s="183">
        <f>SUM('2.mell'!E603)</f>
        <v>2611364</v>
      </c>
      <c r="F121" s="183">
        <f>SUM('2.mell'!F603)</f>
        <v>2631113</v>
      </c>
      <c r="G121" s="1234">
        <f t="shared" si="1"/>
        <v>1.0075627143515802</v>
      </c>
    </row>
    <row r="122" spans="1:7" s="20" customFormat="1" ht="12">
      <c r="A122" s="5">
        <v>1912</v>
      </c>
      <c r="B122" s="7" t="s">
        <v>112</v>
      </c>
      <c r="C122" s="709">
        <f>SUM('2.mell'!C604)</f>
        <v>552810</v>
      </c>
      <c r="D122" s="183">
        <f>SUM('2.mell'!D604)</f>
        <v>569723</v>
      </c>
      <c r="E122" s="183">
        <f>SUM('2.mell'!E604)</f>
        <v>570243</v>
      </c>
      <c r="F122" s="183">
        <f>SUM('2.mell'!F604)</f>
        <v>571993</v>
      </c>
      <c r="G122" s="1234">
        <f t="shared" si="1"/>
        <v>1.0030688671320822</v>
      </c>
    </row>
    <row r="123" spans="1:7" s="20" customFormat="1" ht="12">
      <c r="A123" s="5">
        <v>1913</v>
      </c>
      <c r="B123" s="5" t="s">
        <v>113</v>
      </c>
      <c r="C123" s="709">
        <f>SUM('2.mell'!C605)</f>
        <v>1625332</v>
      </c>
      <c r="D123" s="183">
        <f>SUM('2.mell'!D605)</f>
        <v>1839119</v>
      </c>
      <c r="E123" s="183">
        <f>SUM('2.mell'!E605)</f>
        <v>1872879</v>
      </c>
      <c r="F123" s="183">
        <f>SUM('2.mell'!F605)</f>
        <v>1820524</v>
      </c>
      <c r="G123" s="1234">
        <f t="shared" si="1"/>
        <v>0.9720457114421167</v>
      </c>
    </row>
    <row r="124" spans="1:7" s="26" customFormat="1" ht="12">
      <c r="A124" s="76">
        <v>1915</v>
      </c>
      <c r="B124" s="7" t="s">
        <v>254</v>
      </c>
      <c r="C124" s="709">
        <f>SUM('2.mell'!C606)</f>
        <v>600</v>
      </c>
      <c r="D124" s="183">
        <f>SUM('2.mell'!D606)</f>
        <v>600</v>
      </c>
      <c r="E124" s="183">
        <f>SUM('2.mell'!E606)</f>
        <v>600</v>
      </c>
      <c r="F124" s="183">
        <f>SUM('2.mell'!F606)</f>
        <v>600</v>
      </c>
      <c r="G124" s="1234">
        <f t="shared" si="1"/>
        <v>1</v>
      </c>
    </row>
    <row r="125" spans="1:7" s="20" customFormat="1" ht="12">
      <c r="A125" s="5">
        <v>1916</v>
      </c>
      <c r="B125" s="7" t="s">
        <v>301</v>
      </c>
      <c r="C125" s="709">
        <f>SUM('2.mell'!C607)</f>
        <v>0</v>
      </c>
      <c r="D125" s="183">
        <f>SUM('2.mell'!D607)</f>
        <v>46</v>
      </c>
      <c r="E125" s="183">
        <f>SUM('2.mell'!E607)</f>
        <v>46</v>
      </c>
      <c r="F125" s="183">
        <f>SUM('2.mell'!F607)</f>
        <v>1721</v>
      </c>
      <c r="G125" s="1234">
        <f t="shared" si="1"/>
        <v>37.41304347826087</v>
      </c>
    </row>
    <row r="126" spans="1:7" s="20" customFormat="1" ht="12">
      <c r="A126" s="71">
        <v>1910</v>
      </c>
      <c r="B126" s="72" t="s">
        <v>64</v>
      </c>
      <c r="C126" s="710">
        <f>SUM(C121:C125)</f>
        <v>4742884</v>
      </c>
      <c r="D126" s="309">
        <f>SUM(D121:D125)</f>
        <v>5018009</v>
      </c>
      <c r="E126" s="309">
        <f>SUM(E121:E125)</f>
        <v>5055132</v>
      </c>
      <c r="F126" s="309">
        <f>SUM(F121:F125)</f>
        <v>5025951</v>
      </c>
      <c r="G126" s="190">
        <f t="shared" si="1"/>
        <v>0.9942274504404632</v>
      </c>
    </row>
    <row r="127" spans="1:7" s="20" customFormat="1" ht="12">
      <c r="A127" s="5"/>
      <c r="B127" s="93" t="s">
        <v>75</v>
      </c>
      <c r="C127" s="710"/>
      <c r="D127" s="309"/>
      <c r="E127" s="309"/>
      <c r="F127" s="309"/>
      <c r="G127" s="190"/>
    </row>
    <row r="128" spans="1:7" s="20" customFormat="1" ht="12">
      <c r="A128" s="5">
        <v>1921</v>
      </c>
      <c r="B128" s="7" t="s">
        <v>257</v>
      </c>
      <c r="C128" s="709">
        <f>SUM('2.mell'!C609)</f>
        <v>46522</v>
      </c>
      <c r="D128" s="183">
        <f>SUM('2.mell'!D609)</f>
        <v>102798</v>
      </c>
      <c r="E128" s="183">
        <f>SUM('2.mell'!E609)</f>
        <v>126934</v>
      </c>
      <c r="F128" s="183">
        <f>SUM('2.mell'!F609)</f>
        <v>213078</v>
      </c>
      <c r="G128" s="1234">
        <f t="shared" si="1"/>
        <v>1.6786518978366711</v>
      </c>
    </row>
    <row r="129" spans="1:7" s="20" customFormat="1" ht="12">
      <c r="A129" s="5">
        <v>1922</v>
      </c>
      <c r="B129" s="7" t="s">
        <v>258</v>
      </c>
      <c r="C129" s="709">
        <f>SUM('2.mell'!C610)</f>
        <v>0</v>
      </c>
      <c r="D129" s="183">
        <f>SUM('2.mell'!D610)</f>
        <v>0</v>
      </c>
      <c r="E129" s="183">
        <f>SUM('2.mell'!E610)</f>
        <v>0</v>
      </c>
      <c r="F129" s="183">
        <f>SUM('2.mell'!F610)</f>
        <v>0</v>
      </c>
      <c r="G129" s="190"/>
    </row>
    <row r="130" spans="1:7" s="20" customFormat="1" ht="12">
      <c r="A130" s="5">
        <v>1923</v>
      </c>
      <c r="B130" s="7" t="s">
        <v>335</v>
      </c>
      <c r="C130" s="709">
        <f>SUM('2.mell'!C611)</f>
        <v>0</v>
      </c>
      <c r="D130" s="183">
        <f>SUM('2.mell'!D611)</f>
        <v>0</v>
      </c>
      <c r="E130" s="183">
        <f>SUM('2.mell'!E611)</f>
        <v>0</v>
      </c>
      <c r="F130" s="183">
        <f>SUM('2.mell'!F611)</f>
        <v>0</v>
      </c>
      <c r="G130" s="190"/>
    </row>
    <row r="131" spans="1:7" s="20" customFormat="1" ht="12.75" thickBot="1">
      <c r="A131" s="94">
        <v>1920</v>
      </c>
      <c r="B131" s="94" t="s">
        <v>70</v>
      </c>
      <c r="C131" s="711">
        <f>SUM(C128:C130)</f>
        <v>46522</v>
      </c>
      <c r="D131" s="1218">
        <f>SUM(D128:D130)</f>
        <v>102798</v>
      </c>
      <c r="E131" s="1218">
        <f>SUM(E128:E130)</f>
        <v>126934</v>
      </c>
      <c r="F131" s="1218">
        <f>SUM(F128:F130)</f>
        <v>213078</v>
      </c>
      <c r="G131" s="1240">
        <f t="shared" si="1"/>
        <v>1.6786518978366711</v>
      </c>
    </row>
    <row r="132" spans="1:7" s="20" customFormat="1" ht="16.5" customHeight="1" thickBot="1">
      <c r="A132" s="95"/>
      <c r="B132" s="165"/>
      <c r="C132" s="706"/>
      <c r="D132" s="751"/>
      <c r="E132" s="751"/>
      <c r="F132" s="751"/>
      <c r="G132" s="1238"/>
    </row>
    <row r="133" spans="1:7" s="30" customFormat="1" ht="13.5" thickBot="1">
      <c r="A133" s="29">
        <v>1940</v>
      </c>
      <c r="B133" s="96" t="s">
        <v>382</v>
      </c>
      <c r="C133" s="750">
        <f>SUM(C126+C131)</f>
        <v>4789406</v>
      </c>
      <c r="D133" s="750">
        <f>SUM(D126+D131)</f>
        <v>5120807</v>
      </c>
      <c r="E133" s="750">
        <f>SUM(E126+E131)</f>
        <v>5182066</v>
      </c>
      <c r="F133" s="750">
        <f>SUM(F126+F131)</f>
        <v>5239029</v>
      </c>
      <c r="G133" s="1271">
        <f t="shared" si="1"/>
        <v>1.010992333945573</v>
      </c>
    </row>
    <row r="134" spans="1:7" s="30" customFormat="1" ht="12.75">
      <c r="A134" s="92"/>
      <c r="B134" s="197"/>
      <c r="C134" s="712"/>
      <c r="D134" s="543"/>
      <c r="E134" s="543"/>
      <c r="F134" s="543"/>
      <c r="G134" s="1236"/>
    </row>
    <row r="135" spans="1:7" ht="14.25" customHeight="1">
      <c r="A135" s="15"/>
      <c r="B135" s="15" t="s">
        <v>365</v>
      </c>
      <c r="C135" s="713"/>
      <c r="D135" s="746"/>
      <c r="E135" s="746"/>
      <c r="F135" s="746"/>
      <c r="G135" s="190"/>
    </row>
    <row r="136" spans="1:7" ht="14.25" customHeight="1">
      <c r="A136" s="15"/>
      <c r="B136" s="82" t="s">
        <v>74</v>
      </c>
      <c r="C136" s="708"/>
      <c r="D136" s="1217"/>
      <c r="E136" s="1217"/>
      <c r="F136" s="1217"/>
      <c r="G136" s="190"/>
    </row>
    <row r="137" spans="1:7" ht="12">
      <c r="A137" s="5">
        <v>1951</v>
      </c>
      <c r="B137" s="7" t="s">
        <v>164</v>
      </c>
      <c r="C137" s="683">
        <f aca="true" t="shared" si="3" ref="C137:D139">SUM(C90+C121)</f>
        <v>4452734</v>
      </c>
      <c r="D137" s="301">
        <f t="shared" si="3"/>
        <v>4689272</v>
      </c>
      <c r="E137" s="301">
        <f aca="true" t="shared" si="4" ref="E137:F139">SUM(E90+E121)</f>
        <v>4710267</v>
      </c>
      <c r="F137" s="301">
        <f t="shared" si="4"/>
        <v>4752586</v>
      </c>
      <c r="G137" s="1234">
        <f t="shared" si="1"/>
        <v>1.008984416382341</v>
      </c>
    </row>
    <row r="138" spans="1:7" ht="12">
      <c r="A138" s="5">
        <v>1952</v>
      </c>
      <c r="B138" s="7" t="s">
        <v>314</v>
      </c>
      <c r="C138" s="683">
        <f t="shared" si="3"/>
        <v>968015</v>
      </c>
      <c r="D138" s="301">
        <f t="shared" si="3"/>
        <v>1046894</v>
      </c>
      <c r="E138" s="301">
        <f t="shared" si="4"/>
        <v>1051330</v>
      </c>
      <c r="F138" s="301">
        <f t="shared" si="4"/>
        <v>1048681</v>
      </c>
      <c r="G138" s="1234">
        <f t="shared" si="1"/>
        <v>0.997480334433527</v>
      </c>
    </row>
    <row r="139" spans="1:7" ht="12">
      <c r="A139" s="5">
        <v>1953</v>
      </c>
      <c r="B139" s="7" t="s">
        <v>315</v>
      </c>
      <c r="C139" s="683">
        <f t="shared" si="3"/>
        <v>6182497</v>
      </c>
      <c r="D139" s="301">
        <f t="shared" si="3"/>
        <v>7071157</v>
      </c>
      <c r="E139" s="301">
        <f t="shared" si="4"/>
        <v>7095633</v>
      </c>
      <c r="F139" s="301">
        <f t="shared" si="4"/>
        <v>7170542</v>
      </c>
      <c r="G139" s="1234">
        <f t="shared" si="1"/>
        <v>1.0105570567136153</v>
      </c>
    </row>
    <row r="140" spans="1:7" ht="12">
      <c r="A140" s="5">
        <v>1954</v>
      </c>
      <c r="B140" s="7" t="s">
        <v>169</v>
      </c>
      <c r="C140" s="683">
        <f>SUM(C124+C93)</f>
        <v>226550</v>
      </c>
      <c r="D140" s="301">
        <f>SUM(D124+D93)</f>
        <v>239736</v>
      </c>
      <c r="E140" s="301">
        <f>SUM(E124+E93)</f>
        <v>374718</v>
      </c>
      <c r="F140" s="301">
        <f>SUM(F124+F93)</f>
        <v>377582</v>
      </c>
      <c r="G140" s="1234">
        <f aca="true" t="shared" si="5" ref="G140:G153">SUM(F140/E140)</f>
        <v>1.0076430809301928</v>
      </c>
    </row>
    <row r="141" spans="1:7" ht="12.75" thickBot="1">
      <c r="A141" s="5">
        <v>1955</v>
      </c>
      <c r="B141" s="7" t="s">
        <v>102</v>
      </c>
      <c r="C141" s="7">
        <f>SUM(C94+C125)</f>
        <v>1812473</v>
      </c>
      <c r="D141" s="301">
        <f>SUM(D94+D125)</f>
        <v>2242639</v>
      </c>
      <c r="E141" s="301">
        <f>SUM(E94+E125)</f>
        <v>2065244</v>
      </c>
      <c r="F141" s="301">
        <f>SUM(F94+F125)</f>
        <v>2030230</v>
      </c>
      <c r="G141" s="1237">
        <f t="shared" si="5"/>
        <v>0.9830460710695685</v>
      </c>
    </row>
    <row r="142" spans="1:7" ht="18" customHeight="1" thickBot="1">
      <c r="A142" s="165">
        <v>1950</v>
      </c>
      <c r="B142" s="165" t="s">
        <v>64</v>
      </c>
      <c r="C142" s="165">
        <f>SUM(C137:C141)</f>
        <v>13642269</v>
      </c>
      <c r="D142" s="1213">
        <f>SUM(D137:D141)</f>
        <v>15289698</v>
      </c>
      <c r="E142" s="1213">
        <f>SUM(E137:E141)</f>
        <v>15297192</v>
      </c>
      <c r="F142" s="1213">
        <f>SUM(F137:F141)</f>
        <v>15379621</v>
      </c>
      <c r="G142" s="1239">
        <f t="shared" si="5"/>
        <v>1.0053885052890752</v>
      </c>
    </row>
    <row r="143" spans="1:7" ht="12">
      <c r="A143" s="7"/>
      <c r="B143" s="93" t="s">
        <v>75</v>
      </c>
      <c r="C143" s="7"/>
      <c r="D143" s="301"/>
      <c r="E143" s="301"/>
      <c r="F143" s="301"/>
      <c r="G143" s="1236"/>
    </row>
    <row r="144" spans="1:7" ht="12">
      <c r="A144" s="7">
        <v>1961</v>
      </c>
      <c r="B144" s="93" t="s">
        <v>259</v>
      </c>
      <c r="C144" s="76">
        <f aca="true" t="shared" si="6" ref="C144:E145">SUM(C99+C128)</f>
        <v>1534575</v>
      </c>
      <c r="D144" s="307">
        <f t="shared" si="6"/>
        <v>2288523</v>
      </c>
      <c r="E144" s="307">
        <f t="shared" si="6"/>
        <v>2321073</v>
      </c>
      <c r="F144" s="307">
        <f>SUM(F99+F128)</f>
        <v>2467968</v>
      </c>
      <c r="G144" s="1234">
        <f t="shared" si="5"/>
        <v>1.0632875398576433</v>
      </c>
    </row>
    <row r="145" spans="1:7" ht="12">
      <c r="A145" s="5">
        <v>1962</v>
      </c>
      <c r="B145" s="7" t="s">
        <v>258</v>
      </c>
      <c r="C145" s="70">
        <f t="shared" si="6"/>
        <v>3558552</v>
      </c>
      <c r="D145" s="1215">
        <f t="shared" si="6"/>
        <v>5449954</v>
      </c>
      <c r="E145" s="1215">
        <f t="shared" si="6"/>
        <v>5404121</v>
      </c>
      <c r="F145" s="1215">
        <f>SUM(F100+F129)</f>
        <v>5409798</v>
      </c>
      <c r="G145" s="1234">
        <f t="shared" si="5"/>
        <v>1.0010504946132774</v>
      </c>
    </row>
    <row r="146" spans="1:7" ht="12.75" thickBot="1">
      <c r="A146" s="5">
        <v>1963</v>
      </c>
      <c r="B146" s="7" t="s">
        <v>335</v>
      </c>
      <c r="C146" s="78">
        <f>SUM(C130+C101)</f>
        <v>899908</v>
      </c>
      <c r="D146" s="1219">
        <f>SUM(D130+D101)</f>
        <v>1205374</v>
      </c>
      <c r="E146" s="1219">
        <f>SUM(E130+E101)</f>
        <v>1286820</v>
      </c>
      <c r="F146" s="1219">
        <f>SUM(F130+F101)</f>
        <v>1290234</v>
      </c>
      <c r="G146" s="1237">
        <f t="shared" si="5"/>
        <v>1.0026530517088637</v>
      </c>
    </row>
    <row r="147" spans="1:7" ht="17.25" customHeight="1" thickBot="1">
      <c r="A147" s="165">
        <v>1960</v>
      </c>
      <c r="B147" s="165" t="s">
        <v>70</v>
      </c>
      <c r="C147" s="181">
        <f>SUM(C144:C146)</f>
        <v>5993035</v>
      </c>
      <c r="D147" s="1216">
        <f>SUM(D144:D146)</f>
        <v>8943851</v>
      </c>
      <c r="E147" s="1216">
        <f>SUM(E144:E146)</f>
        <v>9012014</v>
      </c>
      <c r="F147" s="1216">
        <f>SUM(F144:F146)</f>
        <v>9168000</v>
      </c>
      <c r="G147" s="1239">
        <f t="shared" si="5"/>
        <v>1.0173086726230118</v>
      </c>
    </row>
    <row r="148" spans="1:7" ht="12">
      <c r="A148" s="76">
        <v>1974</v>
      </c>
      <c r="B148" s="123" t="s">
        <v>496</v>
      </c>
      <c r="C148" s="76">
        <f>SUM(C106)</f>
        <v>7074128</v>
      </c>
      <c r="D148" s="307">
        <f>SUM(D106)</f>
        <v>7508055</v>
      </c>
      <c r="E148" s="307">
        <f>SUM(E106)</f>
        <v>7562870</v>
      </c>
      <c r="F148" s="307">
        <f>SUM(F106)</f>
        <v>7593012</v>
      </c>
      <c r="G148" s="1272">
        <f t="shared" si="5"/>
        <v>1.0039855240140316</v>
      </c>
    </row>
    <row r="149" spans="1:7" ht="12.75" thickBot="1">
      <c r="A149" s="210">
        <v>1975</v>
      </c>
      <c r="B149" s="123" t="s">
        <v>485</v>
      </c>
      <c r="C149" s="76">
        <f>SUM(C104)</f>
        <v>42784</v>
      </c>
      <c r="D149" s="307">
        <f>SUM(D104)</f>
        <v>42784</v>
      </c>
      <c r="E149" s="307">
        <f>SUM(E104)</f>
        <v>42784</v>
      </c>
      <c r="F149" s="307">
        <f>SUM(F104)</f>
        <v>42784</v>
      </c>
      <c r="G149" s="1237">
        <f t="shared" si="5"/>
        <v>1</v>
      </c>
    </row>
    <row r="150" spans="1:7" ht="17.25" customHeight="1" thickBot="1">
      <c r="A150" s="180">
        <v>1970</v>
      </c>
      <c r="B150" s="165" t="s">
        <v>37</v>
      </c>
      <c r="C150" s="180">
        <f>SUM(C148:C149)</f>
        <v>7116912</v>
      </c>
      <c r="D150" s="1214">
        <f>SUM(D148:D149)</f>
        <v>7550839</v>
      </c>
      <c r="E150" s="1214">
        <f>SUM(E148:E149)</f>
        <v>7605654</v>
      </c>
      <c r="F150" s="1214">
        <f>SUM(F148:F149)</f>
        <v>7635796</v>
      </c>
      <c r="G150" s="1239">
        <f t="shared" si="5"/>
        <v>1.0039631042905712</v>
      </c>
    </row>
    <row r="151" spans="1:7" ht="12" customHeight="1" thickBot="1">
      <c r="A151" s="7">
        <v>1981</v>
      </c>
      <c r="B151" s="127" t="s">
        <v>486</v>
      </c>
      <c r="C151" s="70">
        <f>SUM(C113)</f>
        <v>48000</v>
      </c>
      <c r="D151" s="1215">
        <f>SUM(D113)</f>
        <v>48000</v>
      </c>
      <c r="E151" s="1215">
        <f>SUM(E113)</f>
        <v>48000</v>
      </c>
      <c r="F151" s="1215">
        <f>SUM(F113)</f>
        <v>48000</v>
      </c>
      <c r="G151" s="1241">
        <f t="shared" si="5"/>
        <v>1</v>
      </c>
    </row>
    <row r="152" spans="1:7" ht="17.25" customHeight="1" thickBot="1">
      <c r="A152" s="180">
        <v>1980</v>
      </c>
      <c r="B152" s="165" t="s">
        <v>36</v>
      </c>
      <c r="C152" s="180">
        <f>SUM(C151:C151)</f>
        <v>48000</v>
      </c>
      <c r="D152" s="1214">
        <f>SUM(D151:D151)</f>
        <v>48000</v>
      </c>
      <c r="E152" s="1214">
        <f>SUM(E151:E151)</f>
        <v>48000</v>
      </c>
      <c r="F152" s="1214">
        <f>SUM(F151:F151)</f>
        <v>48000</v>
      </c>
      <c r="G152" s="1239">
        <f t="shared" si="5"/>
        <v>1</v>
      </c>
    </row>
    <row r="153" spans="1:7" ht="26.25" customHeight="1" thickBot="1">
      <c r="A153" s="31"/>
      <c r="B153" s="780" t="s">
        <v>425</v>
      </c>
      <c r="C153" s="182">
        <f>SUM(C151+C147+C142+C149)</f>
        <v>19726088</v>
      </c>
      <c r="D153" s="1220">
        <f>SUM(D151+D147+D142+D149)</f>
        <v>24324333</v>
      </c>
      <c r="E153" s="1220">
        <f>SUM(E151+E147+E142+E149)</f>
        <v>24399990</v>
      </c>
      <c r="F153" s="1220">
        <f>SUM(F151+F147+F142+F149)</f>
        <v>24638405</v>
      </c>
      <c r="G153" s="1239">
        <f t="shared" si="5"/>
        <v>1.0097711105619305</v>
      </c>
    </row>
    <row r="154" ht="12">
      <c r="G154" s="597"/>
    </row>
    <row r="155" ht="12">
      <c r="G155" s="597"/>
    </row>
    <row r="156" ht="12">
      <c r="G156" s="597"/>
    </row>
    <row r="157" ht="12">
      <c r="G157" s="597"/>
    </row>
    <row r="158" ht="12">
      <c r="G158" s="597"/>
    </row>
    <row r="159" ht="12">
      <c r="G159" s="597"/>
    </row>
    <row r="160" ht="12">
      <c r="G160" s="597"/>
    </row>
    <row r="161" ht="12">
      <c r="G161" s="597"/>
    </row>
    <row r="162" ht="12">
      <c r="G162" s="597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3"/>
  <sheetViews>
    <sheetView zoomScaleSheetLayoutView="100" zoomScalePageLayoutView="0" workbookViewId="0" topLeftCell="A584">
      <selection activeCell="H627" sqref="H627"/>
    </sheetView>
  </sheetViews>
  <sheetFormatPr defaultColWidth="9.00390625" defaultRowHeight="12.75"/>
  <cols>
    <col min="1" max="1" width="8.625" style="225" customWidth="1"/>
    <col min="2" max="2" width="61.875" style="225" customWidth="1"/>
    <col min="3" max="6" width="10.875" style="225" customWidth="1"/>
    <col min="7" max="7" width="9.125" style="225" customWidth="1"/>
    <col min="8" max="16384" width="9.125" style="225" customWidth="1"/>
  </cols>
  <sheetData>
    <row r="1" spans="1:7" ht="12.75">
      <c r="A1" s="1317" t="s">
        <v>287</v>
      </c>
      <c r="B1" s="1313"/>
      <c r="C1" s="1313"/>
      <c r="D1" s="1313"/>
      <c r="E1" s="1313"/>
      <c r="F1" s="1313"/>
      <c r="G1" s="1313"/>
    </row>
    <row r="2" spans="1:7" ht="12.75">
      <c r="A2" s="1311" t="s">
        <v>1071</v>
      </c>
      <c r="B2" s="1312"/>
      <c r="C2" s="1313"/>
      <c r="D2" s="1313"/>
      <c r="E2" s="1313"/>
      <c r="F2" s="1313"/>
      <c r="G2" s="1313"/>
    </row>
    <row r="3" spans="1:2" ht="12.75">
      <c r="A3" s="226"/>
      <c r="B3" s="226"/>
    </row>
    <row r="4" spans="1:7" ht="12.75">
      <c r="A4" s="310"/>
      <c r="B4" s="311"/>
      <c r="C4" s="312"/>
      <c r="D4" s="312"/>
      <c r="E4" s="312"/>
      <c r="F4" s="312"/>
      <c r="G4" s="312" t="s">
        <v>189</v>
      </c>
    </row>
    <row r="5" spans="1:7" ht="12" customHeight="1">
      <c r="A5" s="1318" t="s">
        <v>288</v>
      </c>
      <c r="B5" s="1318" t="s">
        <v>170</v>
      </c>
      <c r="C5" s="1321" t="s">
        <v>1132</v>
      </c>
      <c r="D5" s="1321" t="s">
        <v>1173</v>
      </c>
      <c r="E5" s="1321" t="s">
        <v>1191</v>
      </c>
      <c r="F5" s="1321" t="s">
        <v>1194</v>
      </c>
      <c r="G5" s="1314" t="s">
        <v>1204</v>
      </c>
    </row>
    <row r="6" spans="1:7" ht="12.75">
      <c r="A6" s="1319"/>
      <c r="B6" s="1319"/>
      <c r="C6" s="1322"/>
      <c r="D6" s="1322"/>
      <c r="E6" s="1322"/>
      <c r="F6" s="1322"/>
      <c r="G6" s="1315"/>
    </row>
    <row r="7" spans="1:7" ht="13.5" thickBot="1">
      <c r="A7" s="1320"/>
      <c r="B7" s="1320"/>
      <c r="C7" s="1323"/>
      <c r="D7" s="1323"/>
      <c r="E7" s="1323"/>
      <c r="F7" s="1323"/>
      <c r="G7" s="1316"/>
    </row>
    <row r="8" spans="1:7" ht="13.5" thickBot="1">
      <c r="A8" s="313" t="s">
        <v>290</v>
      </c>
      <c r="B8" s="314" t="s">
        <v>291</v>
      </c>
      <c r="C8" s="313" t="s">
        <v>173</v>
      </c>
      <c r="D8" s="313" t="s">
        <v>174</v>
      </c>
      <c r="E8" s="313" t="s">
        <v>175</v>
      </c>
      <c r="F8" s="313" t="s">
        <v>46</v>
      </c>
      <c r="G8" s="313" t="s">
        <v>379</v>
      </c>
    </row>
    <row r="9" spans="1:7" ht="15">
      <c r="A9" s="227">
        <v>2305</v>
      </c>
      <c r="B9" s="315" t="s">
        <v>334</v>
      </c>
      <c r="C9" s="316"/>
      <c r="D9" s="316"/>
      <c r="E9" s="316"/>
      <c r="F9" s="316"/>
      <c r="G9" s="317"/>
    </row>
    <row r="10" spans="1:7" ht="12.75" customHeight="1">
      <c r="A10" s="227"/>
      <c r="B10" s="318" t="s">
        <v>199</v>
      </c>
      <c r="C10" s="316"/>
      <c r="D10" s="316"/>
      <c r="E10" s="316"/>
      <c r="F10" s="316"/>
      <c r="G10" s="317"/>
    </row>
    <row r="11" spans="1:7" ht="12.75" customHeight="1" thickBot="1">
      <c r="A11" s="227"/>
      <c r="B11" s="319" t="s">
        <v>200</v>
      </c>
      <c r="C11" s="572"/>
      <c r="D11" s="572"/>
      <c r="E11" s="572">
        <v>120</v>
      </c>
      <c r="F11" s="572">
        <v>1028</v>
      </c>
      <c r="G11" s="732">
        <f>SUM(F11/E11)</f>
        <v>8.566666666666666</v>
      </c>
    </row>
    <row r="12" spans="1:7" ht="13.5" customHeight="1" thickBot="1">
      <c r="A12" s="227"/>
      <c r="B12" s="320" t="s">
        <v>201</v>
      </c>
      <c r="C12" s="571"/>
      <c r="D12" s="571"/>
      <c r="E12" s="571">
        <f>SUM(E11)</f>
        <v>120</v>
      </c>
      <c r="F12" s="571">
        <f>SUM(F11)</f>
        <v>1028</v>
      </c>
      <c r="G12" s="1242">
        <f aca="true" t="shared" si="0" ref="G12:G75">SUM(F12/E12)</f>
        <v>8.566666666666666</v>
      </c>
    </row>
    <row r="13" spans="1:7" ht="12.75">
      <c r="A13" s="321"/>
      <c r="B13" s="318" t="s">
        <v>202</v>
      </c>
      <c r="C13" s="322"/>
      <c r="D13" s="322"/>
      <c r="E13" s="322"/>
      <c r="F13" s="322"/>
      <c r="G13" s="323"/>
    </row>
    <row r="14" spans="1:7" ht="12.75">
      <c r="A14" s="321"/>
      <c r="B14" s="324" t="s">
        <v>203</v>
      </c>
      <c r="C14" s="325"/>
      <c r="D14" s="325"/>
      <c r="E14" s="325"/>
      <c r="F14" s="325"/>
      <c r="G14" s="323"/>
    </row>
    <row r="15" spans="1:7" ht="12.75">
      <c r="A15" s="321"/>
      <c r="B15" s="324" t="s">
        <v>204</v>
      </c>
      <c r="C15" s="325"/>
      <c r="D15" s="325"/>
      <c r="E15" s="325"/>
      <c r="F15" s="325"/>
      <c r="G15" s="323"/>
    </row>
    <row r="16" spans="1:7" ht="12.75">
      <c r="A16" s="321"/>
      <c r="B16" s="326" t="s">
        <v>205</v>
      </c>
      <c r="C16" s="322"/>
      <c r="D16" s="322"/>
      <c r="E16" s="322"/>
      <c r="F16" s="322"/>
      <c r="G16" s="323"/>
    </row>
    <row r="17" spans="1:7" ht="12.75">
      <c r="A17" s="321"/>
      <c r="B17" s="326" t="s">
        <v>206</v>
      </c>
      <c r="C17" s="322"/>
      <c r="D17" s="322"/>
      <c r="E17" s="322"/>
      <c r="F17" s="322"/>
      <c r="G17" s="323"/>
    </row>
    <row r="18" spans="1:7" ht="12.75">
      <c r="A18" s="321"/>
      <c r="B18" s="326" t="s">
        <v>207</v>
      </c>
      <c r="C18" s="322"/>
      <c r="D18" s="322"/>
      <c r="E18" s="322"/>
      <c r="F18" s="322"/>
      <c r="G18" s="323"/>
    </row>
    <row r="19" spans="1:7" ht="12.75">
      <c r="A19" s="321"/>
      <c r="B19" s="327" t="s">
        <v>487</v>
      </c>
      <c r="C19" s="322"/>
      <c r="D19" s="322"/>
      <c r="E19" s="322"/>
      <c r="F19" s="322"/>
      <c r="G19" s="323"/>
    </row>
    <row r="20" spans="1:7" ht="13.5" thickBot="1">
      <c r="A20" s="321"/>
      <c r="B20" s="328" t="s">
        <v>208</v>
      </c>
      <c r="C20" s="329"/>
      <c r="D20" s="329"/>
      <c r="E20" s="329"/>
      <c r="F20" s="329"/>
      <c r="G20" s="732"/>
    </row>
    <row r="21" spans="1:7" ht="13.5" thickBot="1">
      <c r="A21" s="321"/>
      <c r="B21" s="330" t="s">
        <v>359</v>
      </c>
      <c r="C21" s="635"/>
      <c r="D21" s="635"/>
      <c r="E21" s="635"/>
      <c r="F21" s="635"/>
      <c r="G21" s="1273"/>
    </row>
    <row r="22" spans="1:7" ht="18.75" customHeight="1" thickBot="1">
      <c r="A22" s="331"/>
      <c r="B22" s="332" t="s">
        <v>71</v>
      </c>
      <c r="C22" s="636"/>
      <c r="D22" s="636"/>
      <c r="E22" s="636">
        <f>SUM(E12)</f>
        <v>120</v>
      </c>
      <c r="F22" s="636">
        <f>SUM(F12)</f>
        <v>1028</v>
      </c>
      <c r="G22" s="1274">
        <f t="shared" si="0"/>
        <v>8.566666666666666</v>
      </c>
    </row>
    <row r="23" spans="1:7" ht="12" customHeight="1" thickBot="1">
      <c r="A23" s="331"/>
      <c r="B23" s="782" t="s">
        <v>501</v>
      </c>
      <c r="C23" s="784"/>
      <c r="D23" s="784"/>
      <c r="E23" s="784">
        <v>120</v>
      </c>
      <c r="F23" s="784">
        <v>120</v>
      </c>
      <c r="G23" s="1273">
        <f t="shared" si="0"/>
        <v>1</v>
      </c>
    </row>
    <row r="24" spans="1:7" ht="18.75" customHeight="1" thickBot="1">
      <c r="A24" s="321"/>
      <c r="B24" s="334" t="s">
        <v>72</v>
      </c>
      <c r="C24" s="785"/>
      <c r="D24" s="785"/>
      <c r="E24" s="785">
        <f>SUM(E23)</f>
        <v>120</v>
      </c>
      <c r="F24" s="785">
        <f>SUM(F23)</f>
        <v>120</v>
      </c>
      <c r="G24" s="1274">
        <f t="shared" si="0"/>
        <v>1</v>
      </c>
    </row>
    <row r="25" spans="1:7" ht="12.75" customHeight="1">
      <c r="A25" s="321"/>
      <c r="B25" s="776" t="s">
        <v>457</v>
      </c>
      <c r="C25" s="564"/>
      <c r="D25" s="564">
        <v>2634</v>
      </c>
      <c r="E25" s="564">
        <v>2634</v>
      </c>
      <c r="F25" s="564">
        <v>2634</v>
      </c>
      <c r="G25" s="323">
        <f t="shared" si="0"/>
        <v>1</v>
      </c>
    </row>
    <row r="26" spans="1:8" ht="13.5" thickBot="1">
      <c r="A26" s="321"/>
      <c r="B26" s="337" t="s">
        <v>494</v>
      </c>
      <c r="C26" s="787">
        <v>153881</v>
      </c>
      <c r="D26" s="787">
        <v>155257</v>
      </c>
      <c r="E26" s="787">
        <v>158681</v>
      </c>
      <c r="F26" s="787">
        <v>160421</v>
      </c>
      <c r="G26" s="732">
        <f t="shared" si="0"/>
        <v>1.010965395983136</v>
      </c>
      <c r="H26" s="816"/>
    </row>
    <row r="27" spans="1:7" ht="18.75" customHeight="1" thickBot="1">
      <c r="A27" s="321"/>
      <c r="B27" s="338" t="s">
        <v>65</v>
      </c>
      <c r="C27" s="788">
        <f>SUM(C25:C26)</f>
        <v>153881</v>
      </c>
      <c r="D27" s="788">
        <f>SUM(D25:D26)</f>
        <v>157891</v>
      </c>
      <c r="E27" s="788">
        <f>SUM(E25:E26)</f>
        <v>161315</v>
      </c>
      <c r="F27" s="788">
        <f>SUM(F25:F26)</f>
        <v>163055</v>
      </c>
      <c r="G27" s="1274">
        <f t="shared" si="0"/>
        <v>1.0107863496884977</v>
      </c>
    </row>
    <row r="28" spans="1:7" ht="12" customHeight="1" thickBot="1">
      <c r="A28" s="321"/>
      <c r="B28" s="251" t="s">
        <v>457</v>
      </c>
      <c r="C28" s="784"/>
      <c r="D28" s="784"/>
      <c r="E28" s="784"/>
      <c r="F28" s="784"/>
      <c r="G28" s="1273"/>
    </row>
    <row r="29" spans="1:7" ht="18.75" customHeight="1" thickBot="1">
      <c r="A29" s="321"/>
      <c r="B29" s="338" t="s">
        <v>67</v>
      </c>
      <c r="C29" s="788"/>
      <c r="D29" s="788"/>
      <c r="E29" s="788"/>
      <c r="F29" s="788"/>
      <c r="G29" s="1273"/>
    </row>
    <row r="30" spans="1:7" ht="15.75" thickBot="1">
      <c r="A30" s="339"/>
      <c r="B30" s="340" t="s">
        <v>79</v>
      </c>
      <c r="C30" s="789">
        <f>SUM(C22+C24+C27+C29)</f>
        <v>153881</v>
      </c>
      <c r="D30" s="789">
        <f>SUM(D22+D24+D27+D29)</f>
        <v>157891</v>
      </c>
      <c r="E30" s="789">
        <f>SUM(E22+E24+E27+E29)</f>
        <v>161555</v>
      </c>
      <c r="F30" s="789">
        <f>SUM(F22+F24+F27+F29)</f>
        <v>164203</v>
      </c>
      <c r="G30" s="1242">
        <f t="shared" si="0"/>
        <v>1.0163907028566124</v>
      </c>
    </row>
    <row r="31" spans="1:8" ht="12.75">
      <c r="A31" s="316"/>
      <c r="B31" s="341" t="s">
        <v>337</v>
      </c>
      <c r="C31" s="563">
        <v>119863</v>
      </c>
      <c r="D31" s="563">
        <v>120546</v>
      </c>
      <c r="E31" s="563">
        <v>120568</v>
      </c>
      <c r="F31" s="563">
        <v>122048</v>
      </c>
      <c r="G31" s="323">
        <f t="shared" si="0"/>
        <v>1.0122752305752771</v>
      </c>
      <c r="H31" s="816"/>
    </row>
    <row r="32" spans="1:8" ht="12.75">
      <c r="A32" s="316"/>
      <c r="B32" s="341" t="s">
        <v>338</v>
      </c>
      <c r="C32" s="563">
        <v>25939</v>
      </c>
      <c r="D32" s="563">
        <v>26319</v>
      </c>
      <c r="E32" s="563">
        <v>26323</v>
      </c>
      <c r="F32" s="563">
        <v>26583</v>
      </c>
      <c r="G32" s="323">
        <f t="shared" si="0"/>
        <v>1.0098772936215477</v>
      </c>
      <c r="H32" s="816"/>
    </row>
    <row r="33" spans="1:8" ht="12.75">
      <c r="A33" s="316"/>
      <c r="B33" s="341" t="s">
        <v>339</v>
      </c>
      <c r="C33" s="563">
        <v>6174</v>
      </c>
      <c r="D33" s="563">
        <v>9121</v>
      </c>
      <c r="E33" s="563">
        <v>9241</v>
      </c>
      <c r="F33" s="563">
        <v>8054</v>
      </c>
      <c r="G33" s="323">
        <f t="shared" si="0"/>
        <v>0.8715506979764095</v>
      </c>
      <c r="H33" s="816"/>
    </row>
    <row r="34" spans="1:7" ht="12.75">
      <c r="A34" s="316"/>
      <c r="B34" s="342" t="s">
        <v>341</v>
      </c>
      <c r="C34" s="563"/>
      <c r="D34" s="563"/>
      <c r="E34" s="563"/>
      <c r="F34" s="563"/>
      <c r="G34" s="323"/>
    </row>
    <row r="35" spans="1:7" ht="13.5" thickBot="1">
      <c r="A35" s="316"/>
      <c r="B35" s="343" t="s">
        <v>340</v>
      </c>
      <c r="C35" s="790"/>
      <c r="D35" s="790"/>
      <c r="E35" s="790"/>
      <c r="F35" s="790">
        <v>95</v>
      </c>
      <c r="G35" s="732"/>
    </row>
    <row r="36" spans="1:7" ht="13.5" thickBot="1">
      <c r="A36" s="316"/>
      <c r="B36" s="344" t="s">
        <v>64</v>
      </c>
      <c r="C36" s="791">
        <f>SUM(C31:C35)</f>
        <v>151976</v>
      </c>
      <c r="D36" s="791">
        <f>SUM(D31:D35)</f>
        <v>155986</v>
      </c>
      <c r="E36" s="791">
        <f>SUM(E31:E35)</f>
        <v>156132</v>
      </c>
      <c r="F36" s="791">
        <f>SUM(F31:F35)</f>
        <v>156780</v>
      </c>
      <c r="G36" s="1242">
        <f t="shared" si="0"/>
        <v>1.0041503343324878</v>
      </c>
    </row>
    <row r="37" spans="1:8" ht="12.75">
      <c r="A37" s="316"/>
      <c r="B37" s="341" t="s">
        <v>260</v>
      </c>
      <c r="C37" s="563">
        <v>1905</v>
      </c>
      <c r="D37" s="563">
        <v>1905</v>
      </c>
      <c r="E37" s="563">
        <v>5423</v>
      </c>
      <c r="F37" s="563">
        <v>7423</v>
      </c>
      <c r="G37" s="323">
        <f t="shared" si="0"/>
        <v>1.3687995574405312</v>
      </c>
      <c r="H37" s="816"/>
    </row>
    <row r="38" spans="1:7" ht="12.75">
      <c r="A38" s="316"/>
      <c r="B38" s="341" t="s">
        <v>261</v>
      </c>
      <c r="C38" s="563"/>
      <c r="D38" s="563"/>
      <c r="E38" s="563"/>
      <c r="F38" s="563"/>
      <c r="G38" s="323"/>
    </row>
    <row r="39" spans="1:7" ht="13.5" thickBot="1">
      <c r="A39" s="316"/>
      <c r="B39" s="343" t="s">
        <v>466</v>
      </c>
      <c r="C39" s="790"/>
      <c r="D39" s="790"/>
      <c r="E39" s="790"/>
      <c r="F39" s="790"/>
      <c r="G39" s="732"/>
    </row>
    <row r="40" spans="1:7" ht="13.5" thickBot="1">
      <c r="A40" s="316"/>
      <c r="B40" s="345" t="s">
        <v>70</v>
      </c>
      <c r="C40" s="791">
        <f>SUM(C37:C39)</f>
        <v>1905</v>
      </c>
      <c r="D40" s="791">
        <f>SUM(D37:D39)</f>
        <v>1905</v>
      </c>
      <c r="E40" s="791">
        <f>SUM(E37:E39)</f>
        <v>5423</v>
      </c>
      <c r="F40" s="791">
        <f>SUM(F37:F39)</f>
        <v>7423</v>
      </c>
      <c r="G40" s="1242">
        <f t="shared" si="0"/>
        <v>1.3687995574405312</v>
      </c>
    </row>
    <row r="41" spans="1:7" ht="15.75" thickBot="1">
      <c r="A41" s="313"/>
      <c r="B41" s="346" t="s">
        <v>116</v>
      </c>
      <c r="C41" s="789">
        <f>SUM(C36+C40)</f>
        <v>153881</v>
      </c>
      <c r="D41" s="789">
        <f>SUM(D36+D40)</f>
        <v>157891</v>
      </c>
      <c r="E41" s="789">
        <f>SUM(E36+E40)</f>
        <v>161555</v>
      </c>
      <c r="F41" s="789">
        <f>SUM(F36+F40)</f>
        <v>164203</v>
      </c>
      <c r="G41" s="1242">
        <f t="shared" si="0"/>
        <v>1.0163907028566124</v>
      </c>
    </row>
    <row r="42" spans="1:7" ht="15">
      <c r="A42" s="227">
        <v>2309</v>
      </c>
      <c r="B42" s="347" t="s">
        <v>343</v>
      </c>
      <c r="C42" s="590"/>
      <c r="D42" s="590"/>
      <c r="E42" s="590"/>
      <c r="F42" s="590"/>
      <c r="G42" s="323"/>
    </row>
    <row r="43" spans="1:7" ht="12" customHeight="1">
      <c r="A43" s="316"/>
      <c r="B43" s="318" t="s">
        <v>199</v>
      </c>
      <c r="C43" s="590"/>
      <c r="D43" s="590"/>
      <c r="E43" s="590"/>
      <c r="F43" s="590"/>
      <c r="G43" s="323"/>
    </row>
    <row r="44" spans="1:7" ht="13.5" thickBot="1">
      <c r="A44" s="316"/>
      <c r="B44" s="319" t="s">
        <v>200</v>
      </c>
      <c r="C44" s="792"/>
      <c r="D44" s="792"/>
      <c r="E44" s="792">
        <v>120</v>
      </c>
      <c r="F44" s="792">
        <v>209</v>
      </c>
      <c r="G44" s="732">
        <f t="shared" si="0"/>
        <v>1.7416666666666667</v>
      </c>
    </row>
    <row r="45" spans="1:7" ht="13.5" thickBot="1">
      <c r="A45" s="316"/>
      <c r="B45" s="320" t="s">
        <v>201</v>
      </c>
      <c r="C45" s="793"/>
      <c r="D45" s="793"/>
      <c r="E45" s="793">
        <f>SUM(E44)</f>
        <v>120</v>
      </c>
      <c r="F45" s="793">
        <f>SUM(F44)</f>
        <v>209</v>
      </c>
      <c r="G45" s="1242">
        <f t="shared" si="0"/>
        <v>1.7416666666666667</v>
      </c>
    </row>
    <row r="46" spans="1:7" ht="12.75">
      <c r="A46" s="316"/>
      <c r="B46" s="318" t="s">
        <v>202</v>
      </c>
      <c r="C46" s="563"/>
      <c r="D46" s="563"/>
      <c r="E46" s="563"/>
      <c r="F46" s="563"/>
      <c r="G46" s="323"/>
    </row>
    <row r="47" spans="1:7" ht="12.75">
      <c r="A47" s="316"/>
      <c r="B47" s="324" t="s">
        <v>203</v>
      </c>
      <c r="C47" s="794"/>
      <c r="D47" s="794"/>
      <c r="E47" s="794"/>
      <c r="F47" s="794"/>
      <c r="G47" s="323"/>
    </row>
    <row r="48" spans="1:7" ht="12.75">
      <c r="A48" s="316"/>
      <c r="B48" s="324" t="s">
        <v>204</v>
      </c>
      <c r="C48" s="794"/>
      <c r="D48" s="794"/>
      <c r="E48" s="794"/>
      <c r="F48" s="794"/>
      <c r="G48" s="323"/>
    </row>
    <row r="49" spans="1:7" ht="12.75">
      <c r="A49" s="316"/>
      <c r="B49" s="326" t="s">
        <v>205</v>
      </c>
      <c r="C49" s="563"/>
      <c r="D49" s="563"/>
      <c r="E49" s="563"/>
      <c r="F49" s="563"/>
      <c r="G49" s="323"/>
    </row>
    <row r="50" spans="1:7" ht="12.75">
      <c r="A50" s="316"/>
      <c r="B50" s="326" t="s">
        <v>206</v>
      </c>
      <c r="C50" s="563"/>
      <c r="D50" s="563"/>
      <c r="E50" s="563"/>
      <c r="F50" s="563"/>
      <c r="G50" s="323"/>
    </row>
    <row r="51" spans="1:7" ht="12.75">
      <c r="A51" s="316"/>
      <c r="B51" s="326" t="s">
        <v>207</v>
      </c>
      <c r="C51" s="563"/>
      <c r="D51" s="563"/>
      <c r="E51" s="563"/>
      <c r="F51" s="563"/>
      <c r="G51" s="323"/>
    </row>
    <row r="52" spans="1:7" ht="12.75">
      <c r="A52" s="316"/>
      <c r="B52" s="326" t="s">
        <v>363</v>
      </c>
      <c r="C52" s="563"/>
      <c r="D52" s="563"/>
      <c r="E52" s="563"/>
      <c r="F52" s="563"/>
      <c r="G52" s="323"/>
    </row>
    <row r="53" spans="1:7" ht="12.75">
      <c r="A53" s="316"/>
      <c r="B53" s="327" t="s">
        <v>487</v>
      </c>
      <c r="C53" s="563"/>
      <c r="D53" s="563"/>
      <c r="E53" s="563"/>
      <c r="F53" s="563"/>
      <c r="G53" s="323"/>
    </row>
    <row r="54" spans="1:7" ht="13.5" thickBot="1">
      <c r="A54" s="316"/>
      <c r="B54" s="328" t="s">
        <v>208</v>
      </c>
      <c r="C54" s="790"/>
      <c r="D54" s="790"/>
      <c r="E54" s="790"/>
      <c r="F54" s="790"/>
      <c r="G54" s="732"/>
    </row>
    <row r="55" spans="1:7" ht="13.5" thickBot="1">
      <c r="A55" s="316"/>
      <c r="B55" s="330" t="s">
        <v>359</v>
      </c>
      <c r="C55" s="795"/>
      <c r="D55" s="795"/>
      <c r="E55" s="795"/>
      <c r="F55" s="795"/>
      <c r="G55" s="1273"/>
    </row>
    <row r="56" spans="1:7" ht="13.5" thickBot="1">
      <c r="A56" s="316"/>
      <c r="B56" s="332" t="s">
        <v>71</v>
      </c>
      <c r="C56" s="796"/>
      <c r="D56" s="796"/>
      <c r="E56" s="796">
        <f>SUM(E45)</f>
        <v>120</v>
      </c>
      <c r="F56" s="796">
        <f>SUM(F45)</f>
        <v>209</v>
      </c>
      <c r="G56" s="1242">
        <f t="shared" si="0"/>
        <v>1.7416666666666667</v>
      </c>
    </row>
    <row r="57" spans="1:7" ht="13.5" thickBot="1">
      <c r="A57" s="316"/>
      <c r="B57" s="782" t="s">
        <v>501</v>
      </c>
      <c r="C57" s="784"/>
      <c r="D57" s="784"/>
      <c r="E57" s="784">
        <v>120</v>
      </c>
      <c r="F57" s="784">
        <v>120</v>
      </c>
      <c r="G57" s="1273">
        <f t="shared" si="0"/>
        <v>1</v>
      </c>
    </row>
    <row r="58" spans="1:7" ht="13.5" thickBot="1">
      <c r="A58" s="316"/>
      <c r="B58" s="334" t="s">
        <v>72</v>
      </c>
      <c r="C58" s="785"/>
      <c r="D58" s="785"/>
      <c r="E58" s="785">
        <f>SUM(E57)</f>
        <v>120</v>
      </c>
      <c r="F58" s="785">
        <f>SUM(F57)</f>
        <v>120</v>
      </c>
      <c r="G58" s="1242">
        <f t="shared" si="0"/>
        <v>1</v>
      </c>
    </row>
    <row r="59" spans="1:7" ht="12.75">
      <c r="A59" s="316"/>
      <c r="B59" s="776" t="s">
        <v>457</v>
      </c>
      <c r="C59" s="564"/>
      <c r="D59" s="564">
        <v>554</v>
      </c>
      <c r="E59" s="564">
        <v>554</v>
      </c>
      <c r="F59" s="564">
        <v>554</v>
      </c>
      <c r="G59" s="323">
        <f t="shared" si="0"/>
        <v>1</v>
      </c>
    </row>
    <row r="60" spans="1:8" ht="13.5" thickBot="1">
      <c r="A60" s="316"/>
      <c r="B60" s="337" t="s">
        <v>494</v>
      </c>
      <c r="C60" s="790">
        <v>165962</v>
      </c>
      <c r="D60" s="790">
        <v>167121</v>
      </c>
      <c r="E60" s="790">
        <v>169716</v>
      </c>
      <c r="F60" s="790">
        <v>170363</v>
      </c>
      <c r="G60" s="732">
        <f t="shared" si="0"/>
        <v>1.0038122510547032</v>
      </c>
      <c r="H60" s="816"/>
    </row>
    <row r="61" spans="1:7" ht="13.5" thickBot="1">
      <c r="A61" s="316"/>
      <c r="B61" s="338" t="s">
        <v>65</v>
      </c>
      <c r="C61" s="788">
        <f>SUM(C59:C60)</f>
        <v>165962</v>
      </c>
      <c r="D61" s="788">
        <f>SUM(D59:D60)</f>
        <v>167675</v>
      </c>
      <c r="E61" s="788">
        <f>SUM(E59:E60)</f>
        <v>170270</v>
      </c>
      <c r="F61" s="788">
        <f>SUM(F59:F60)</f>
        <v>170917</v>
      </c>
      <c r="G61" s="1242">
        <f t="shared" si="0"/>
        <v>1.003799847301345</v>
      </c>
    </row>
    <row r="62" spans="1:7" ht="13.5" thickBot="1">
      <c r="A62" s="316"/>
      <c r="B62" s="251" t="s">
        <v>457</v>
      </c>
      <c r="C62" s="801"/>
      <c r="D62" s="801"/>
      <c r="E62" s="801"/>
      <c r="F62" s="801"/>
      <c r="G62" s="1273"/>
    </row>
    <row r="63" spans="1:7" ht="13.5" thickBot="1">
      <c r="A63" s="316"/>
      <c r="B63" s="338" t="s">
        <v>67</v>
      </c>
      <c r="C63" s="788"/>
      <c r="D63" s="788"/>
      <c r="E63" s="788"/>
      <c r="F63" s="788"/>
      <c r="G63" s="1273"/>
    </row>
    <row r="64" spans="1:7" ht="15.75" thickBot="1">
      <c r="A64" s="316"/>
      <c r="B64" s="340" t="s">
        <v>79</v>
      </c>
      <c r="C64" s="789">
        <f>SUM(C56+C58+C61+C63)</f>
        <v>165962</v>
      </c>
      <c r="D64" s="789">
        <f>SUM(D56+D58+D61+D63)</f>
        <v>167675</v>
      </c>
      <c r="E64" s="789">
        <f>SUM(E56+E58+E61+E63)</f>
        <v>170510</v>
      </c>
      <c r="F64" s="789">
        <f>SUM(F56+F58+F61+F63)</f>
        <v>171246</v>
      </c>
      <c r="G64" s="1275">
        <f t="shared" si="0"/>
        <v>1.004316462377573</v>
      </c>
    </row>
    <row r="65" spans="1:8" ht="12.75">
      <c r="A65" s="316"/>
      <c r="B65" s="341" t="s">
        <v>337</v>
      </c>
      <c r="C65" s="563">
        <v>130388</v>
      </c>
      <c r="D65" s="563">
        <v>131124</v>
      </c>
      <c r="E65" s="563">
        <v>131155</v>
      </c>
      <c r="F65" s="563">
        <v>131706</v>
      </c>
      <c r="G65" s="323">
        <f t="shared" si="0"/>
        <v>1.0042011360603866</v>
      </c>
      <c r="H65" s="816"/>
    </row>
    <row r="66" spans="1:8" ht="12.75">
      <c r="A66" s="316"/>
      <c r="B66" s="341" t="s">
        <v>338</v>
      </c>
      <c r="C66" s="563">
        <v>28096</v>
      </c>
      <c r="D66" s="563">
        <v>28473</v>
      </c>
      <c r="E66" s="563">
        <v>28479</v>
      </c>
      <c r="F66" s="563">
        <v>28575</v>
      </c>
      <c r="G66" s="323">
        <f t="shared" si="0"/>
        <v>1.003370904877278</v>
      </c>
      <c r="H66" s="816"/>
    </row>
    <row r="67" spans="1:8" ht="12.75">
      <c r="A67" s="316"/>
      <c r="B67" s="341" t="s">
        <v>339</v>
      </c>
      <c r="C67" s="563">
        <v>6462</v>
      </c>
      <c r="D67" s="563">
        <v>7057</v>
      </c>
      <c r="E67" s="563">
        <v>7177</v>
      </c>
      <c r="F67" s="563">
        <v>6763</v>
      </c>
      <c r="G67" s="323">
        <f t="shared" si="0"/>
        <v>0.9423157308067438</v>
      </c>
      <c r="H67" s="816"/>
    </row>
    <row r="68" spans="1:7" ht="12.75">
      <c r="A68" s="316"/>
      <c r="B68" s="342" t="s">
        <v>341</v>
      </c>
      <c r="C68" s="563"/>
      <c r="D68" s="563"/>
      <c r="E68" s="563"/>
      <c r="F68" s="563"/>
      <c r="G68" s="323"/>
    </row>
    <row r="69" spans="1:7" ht="13.5" thickBot="1">
      <c r="A69" s="316"/>
      <c r="B69" s="343" t="s">
        <v>340</v>
      </c>
      <c r="C69" s="790"/>
      <c r="D69" s="790">
        <v>5</v>
      </c>
      <c r="E69" s="790">
        <v>5</v>
      </c>
      <c r="F69" s="790">
        <v>8</v>
      </c>
      <c r="G69" s="732">
        <f t="shared" si="0"/>
        <v>1.6</v>
      </c>
    </row>
    <row r="70" spans="1:7" ht="13.5" thickBot="1">
      <c r="A70" s="316"/>
      <c r="B70" s="344" t="s">
        <v>64</v>
      </c>
      <c r="C70" s="795">
        <f>SUM(C65:C69)</f>
        <v>164946</v>
      </c>
      <c r="D70" s="795">
        <f>SUM(D65:D69)</f>
        <v>166659</v>
      </c>
      <c r="E70" s="795">
        <f>SUM(E65:E69)</f>
        <v>166816</v>
      </c>
      <c r="F70" s="795">
        <f>SUM(F65:F69)</f>
        <v>167052</v>
      </c>
      <c r="G70" s="1242">
        <f t="shared" si="0"/>
        <v>1.0014147323997697</v>
      </c>
    </row>
    <row r="71" spans="1:8" ht="12.75">
      <c r="A71" s="316"/>
      <c r="B71" s="341" t="s">
        <v>260</v>
      </c>
      <c r="C71" s="563">
        <v>1016</v>
      </c>
      <c r="D71" s="563">
        <v>1016</v>
      </c>
      <c r="E71" s="563">
        <v>3694</v>
      </c>
      <c r="F71" s="563">
        <v>4194</v>
      </c>
      <c r="G71" s="323">
        <f t="shared" si="0"/>
        <v>1.135354629128316</v>
      </c>
      <c r="H71" s="816"/>
    </row>
    <row r="72" spans="1:7" ht="12.75">
      <c r="A72" s="316"/>
      <c r="B72" s="341" t="s">
        <v>261</v>
      </c>
      <c r="C72" s="563"/>
      <c r="D72" s="563"/>
      <c r="E72" s="563"/>
      <c r="F72" s="563"/>
      <c r="G72" s="323"/>
    </row>
    <row r="73" spans="1:7" ht="13.5" thickBot="1">
      <c r="A73" s="316"/>
      <c r="B73" s="343" t="s">
        <v>466</v>
      </c>
      <c r="C73" s="790"/>
      <c r="D73" s="790"/>
      <c r="E73" s="790"/>
      <c r="F73" s="790"/>
      <c r="G73" s="732"/>
    </row>
    <row r="74" spans="1:7" ht="13.5" thickBot="1">
      <c r="A74" s="316"/>
      <c r="B74" s="345" t="s">
        <v>70</v>
      </c>
      <c r="C74" s="795">
        <f>SUM(C71:C73)</f>
        <v>1016</v>
      </c>
      <c r="D74" s="795">
        <f>SUM(D71:D73)</f>
        <v>1016</v>
      </c>
      <c r="E74" s="795">
        <f>SUM(E71:E73)</f>
        <v>3694</v>
      </c>
      <c r="F74" s="795">
        <f>SUM(F71:F73)</f>
        <v>4194</v>
      </c>
      <c r="G74" s="1242">
        <f t="shared" si="0"/>
        <v>1.135354629128316</v>
      </c>
    </row>
    <row r="75" spans="1:7" ht="15.75" thickBot="1">
      <c r="A75" s="313"/>
      <c r="B75" s="346" t="s">
        <v>116</v>
      </c>
      <c r="C75" s="789">
        <f>SUM(C70+C74)</f>
        <v>165962</v>
      </c>
      <c r="D75" s="789">
        <f>SUM(D70+D74)</f>
        <v>167675</v>
      </c>
      <c r="E75" s="789">
        <f>SUM(E70+E74)</f>
        <v>170510</v>
      </c>
      <c r="F75" s="789">
        <f>SUM(F70+F74)</f>
        <v>171246</v>
      </c>
      <c r="G75" s="1275">
        <f t="shared" si="0"/>
        <v>1.004316462377573</v>
      </c>
    </row>
    <row r="76" spans="1:7" ht="15">
      <c r="A76" s="227">
        <v>2310</v>
      </c>
      <c r="B76" s="347" t="s">
        <v>344</v>
      </c>
      <c r="C76" s="563"/>
      <c r="D76" s="563"/>
      <c r="E76" s="563"/>
      <c r="F76" s="563"/>
      <c r="G76" s="323"/>
    </row>
    <row r="77" spans="1:7" ht="12" customHeight="1">
      <c r="A77" s="316"/>
      <c r="B77" s="318" t="s">
        <v>199</v>
      </c>
      <c r="C77" s="590"/>
      <c r="D77" s="590"/>
      <c r="E77" s="590"/>
      <c r="F77" s="590"/>
      <c r="G77" s="323"/>
    </row>
    <row r="78" spans="1:7" ht="13.5" thickBot="1">
      <c r="A78" s="316"/>
      <c r="B78" s="319" t="s">
        <v>200</v>
      </c>
      <c r="C78" s="792"/>
      <c r="D78" s="792"/>
      <c r="E78" s="792">
        <v>100</v>
      </c>
      <c r="F78" s="792">
        <v>200</v>
      </c>
      <c r="G78" s="732">
        <f aca="true" t="shared" si="1" ref="G78:G138">SUM(F78/E78)</f>
        <v>2</v>
      </c>
    </row>
    <row r="79" spans="1:7" ht="13.5" thickBot="1">
      <c r="A79" s="316"/>
      <c r="B79" s="320" t="s">
        <v>201</v>
      </c>
      <c r="C79" s="793"/>
      <c r="D79" s="793"/>
      <c r="E79" s="793">
        <f>SUM(E78)</f>
        <v>100</v>
      </c>
      <c r="F79" s="793">
        <f>SUM(F78)</f>
        <v>200</v>
      </c>
      <c r="G79" s="1275">
        <f t="shared" si="1"/>
        <v>2</v>
      </c>
    </row>
    <row r="80" spans="1:7" ht="12.75">
      <c r="A80" s="316"/>
      <c r="B80" s="318" t="s">
        <v>202</v>
      </c>
      <c r="C80" s="563"/>
      <c r="D80" s="563">
        <f>SUM(D81)</f>
        <v>225</v>
      </c>
      <c r="E80" s="563">
        <f>SUM(E81)</f>
        <v>225</v>
      </c>
      <c r="F80" s="563">
        <f>SUM(F81)</f>
        <v>225</v>
      </c>
      <c r="G80" s="323">
        <f t="shared" si="1"/>
        <v>1</v>
      </c>
    </row>
    <row r="81" spans="1:7" ht="12.75">
      <c r="A81" s="316"/>
      <c r="B81" s="324" t="s">
        <v>203</v>
      </c>
      <c r="C81" s="794"/>
      <c r="D81" s="794">
        <v>225</v>
      </c>
      <c r="E81" s="794">
        <v>225</v>
      </c>
      <c r="F81" s="794">
        <v>225</v>
      </c>
      <c r="G81" s="323">
        <f t="shared" si="1"/>
        <v>1</v>
      </c>
    </row>
    <row r="82" spans="1:7" ht="12.75">
      <c r="A82" s="316"/>
      <c r="B82" s="324" t="s">
        <v>204</v>
      </c>
      <c r="C82" s="794"/>
      <c r="D82" s="794"/>
      <c r="E82" s="794"/>
      <c r="F82" s="794"/>
      <c r="G82" s="323"/>
    </row>
    <row r="83" spans="1:7" ht="12.75">
      <c r="A83" s="316"/>
      <c r="B83" s="326" t="s">
        <v>205</v>
      </c>
      <c r="C83" s="563"/>
      <c r="D83" s="563"/>
      <c r="E83" s="563"/>
      <c r="F83" s="563"/>
      <c r="G83" s="323"/>
    </row>
    <row r="84" spans="1:7" ht="12.75">
      <c r="A84" s="316"/>
      <c r="B84" s="326" t="s">
        <v>206</v>
      </c>
      <c r="C84" s="563"/>
      <c r="D84" s="563"/>
      <c r="E84" s="563"/>
      <c r="F84" s="563"/>
      <c r="G84" s="323"/>
    </row>
    <row r="85" spans="1:7" ht="12.75">
      <c r="A85" s="316"/>
      <c r="B85" s="326" t="s">
        <v>207</v>
      </c>
      <c r="C85" s="563"/>
      <c r="D85" s="563"/>
      <c r="E85" s="563"/>
      <c r="F85" s="563"/>
      <c r="G85" s="323"/>
    </row>
    <row r="86" spans="1:7" ht="12.75">
      <c r="A86" s="316"/>
      <c r="B86" s="327" t="s">
        <v>487</v>
      </c>
      <c r="C86" s="563"/>
      <c r="D86" s="563"/>
      <c r="E86" s="563"/>
      <c r="F86" s="563"/>
      <c r="G86" s="323"/>
    </row>
    <row r="87" spans="1:7" ht="13.5" thickBot="1">
      <c r="A87" s="316"/>
      <c r="B87" s="328" t="s">
        <v>208</v>
      </c>
      <c r="C87" s="790"/>
      <c r="D87" s="790"/>
      <c r="E87" s="790"/>
      <c r="F87" s="790"/>
      <c r="G87" s="732"/>
    </row>
    <row r="88" spans="1:7" ht="13.5" thickBot="1">
      <c r="A88" s="316"/>
      <c r="B88" s="330" t="s">
        <v>359</v>
      </c>
      <c r="C88" s="795"/>
      <c r="D88" s="795">
        <f>SUM(D80)</f>
        <v>225</v>
      </c>
      <c r="E88" s="795">
        <f>SUM(E80)</f>
        <v>225</v>
      </c>
      <c r="F88" s="795">
        <f>SUM(F80)</f>
        <v>225</v>
      </c>
      <c r="G88" s="1242">
        <f t="shared" si="1"/>
        <v>1</v>
      </c>
    </row>
    <row r="89" spans="1:7" ht="13.5" thickBot="1">
      <c r="A89" s="316"/>
      <c r="B89" s="332" t="s">
        <v>71</v>
      </c>
      <c r="C89" s="797"/>
      <c r="D89" s="797">
        <f>SUM(D88)</f>
        <v>225</v>
      </c>
      <c r="E89" s="797">
        <f>SUM(E88+E79)</f>
        <v>325</v>
      </c>
      <c r="F89" s="797">
        <f>SUM(F88+F79)</f>
        <v>425</v>
      </c>
      <c r="G89" s="1242">
        <f t="shared" si="1"/>
        <v>1.3076923076923077</v>
      </c>
    </row>
    <row r="90" spans="1:7" ht="13.5" thickBot="1">
      <c r="A90" s="316"/>
      <c r="B90" s="782" t="s">
        <v>501</v>
      </c>
      <c r="C90" s="784"/>
      <c r="D90" s="784"/>
      <c r="E90" s="784">
        <v>310</v>
      </c>
      <c r="F90" s="784">
        <v>310</v>
      </c>
      <c r="G90" s="732">
        <f t="shared" si="1"/>
        <v>1</v>
      </c>
    </row>
    <row r="91" spans="1:7" ht="13.5" thickBot="1">
      <c r="A91" s="316"/>
      <c r="B91" s="334" t="s">
        <v>72</v>
      </c>
      <c r="C91" s="785"/>
      <c r="D91" s="785"/>
      <c r="E91" s="785">
        <f>SUM(E90)</f>
        <v>310</v>
      </c>
      <c r="F91" s="785">
        <f>SUM(F90)</f>
        <v>310</v>
      </c>
      <c r="G91" s="1242">
        <f t="shared" si="1"/>
        <v>1</v>
      </c>
    </row>
    <row r="92" spans="1:7" ht="12.75">
      <c r="A92" s="316"/>
      <c r="B92" s="776" t="s">
        <v>457</v>
      </c>
      <c r="C92" s="564"/>
      <c r="D92" s="564">
        <v>868</v>
      </c>
      <c r="E92" s="564">
        <v>868</v>
      </c>
      <c r="F92" s="564">
        <v>868</v>
      </c>
      <c r="G92" s="323">
        <f t="shared" si="1"/>
        <v>1</v>
      </c>
    </row>
    <row r="93" spans="1:8" ht="13.5" thickBot="1">
      <c r="A93" s="316"/>
      <c r="B93" s="337" t="s">
        <v>494</v>
      </c>
      <c r="C93" s="790">
        <v>79655</v>
      </c>
      <c r="D93" s="790">
        <v>80625</v>
      </c>
      <c r="E93" s="790">
        <v>81904</v>
      </c>
      <c r="F93" s="790">
        <v>82454</v>
      </c>
      <c r="G93" s="732">
        <f t="shared" si="1"/>
        <v>1.0067151787458488</v>
      </c>
      <c r="H93" s="816"/>
    </row>
    <row r="94" spans="1:7" ht="13.5" thickBot="1">
      <c r="A94" s="316"/>
      <c r="B94" s="338" t="s">
        <v>65</v>
      </c>
      <c r="C94" s="788">
        <f>SUM(C92:C93)</f>
        <v>79655</v>
      </c>
      <c r="D94" s="788">
        <f>SUM(D92:D93)</f>
        <v>81493</v>
      </c>
      <c r="E94" s="788">
        <f>SUM(E92:E93)</f>
        <v>82772</v>
      </c>
      <c r="F94" s="788">
        <f>SUM(F92:F93)</f>
        <v>83322</v>
      </c>
      <c r="G94" s="1242">
        <f t="shared" si="1"/>
        <v>1.0066447590972794</v>
      </c>
    </row>
    <row r="95" spans="1:7" ht="13.5" thickBot="1">
      <c r="A95" s="316"/>
      <c r="B95" s="251" t="s">
        <v>457</v>
      </c>
      <c r="C95" s="784"/>
      <c r="D95" s="784"/>
      <c r="E95" s="784"/>
      <c r="F95" s="784"/>
      <c r="G95" s="1273"/>
    </row>
    <row r="96" spans="1:7" ht="13.5" thickBot="1">
      <c r="A96" s="316"/>
      <c r="B96" s="338" t="s">
        <v>67</v>
      </c>
      <c r="C96" s="788"/>
      <c r="D96" s="788"/>
      <c r="E96" s="788"/>
      <c r="F96" s="788"/>
      <c r="G96" s="1273"/>
    </row>
    <row r="97" spans="1:7" ht="15.75" thickBot="1">
      <c r="A97" s="316"/>
      <c r="B97" s="340" t="s">
        <v>79</v>
      </c>
      <c r="C97" s="789">
        <f>SUM(C89+C91+C94+C96)</f>
        <v>79655</v>
      </c>
      <c r="D97" s="789">
        <f>SUM(D89+D91+D94+D96)</f>
        <v>81718</v>
      </c>
      <c r="E97" s="789">
        <f>SUM(E89+E91+E94+E96)</f>
        <v>83407</v>
      </c>
      <c r="F97" s="789">
        <f>SUM(F89+F91+F94+F96)</f>
        <v>84057</v>
      </c>
      <c r="G97" s="1242">
        <f t="shared" si="1"/>
        <v>1.0077931108899734</v>
      </c>
    </row>
    <row r="98" spans="1:8" ht="12.75">
      <c r="A98" s="316"/>
      <c r="B98" s="341" t="s">
        <v>337</v>
      </c>
      <c r="C98" s="563">
        <v>62416</v>
      </c>
      <c r="D98" s="563">
        <v>63289</v>
      </c>
      <c r="E98" s="563">
        <v>63289</v>
      </c>
      <c r="F98" s="563">
        <v>61257</v>
      </c>
      <c r="G98" s="323">
        <f t="shared" si="1"/>
        <v>0.9678933147940401</v>
      </c>
      <c r="H98" s="816"/>
    </row>
    <row r="99" spans="1:8" ht="12.75">
      <c r="A99" s="316"/>
      <c r="B99" s="341" t="s">
        <v>338</v>
      </c>
      <c r="C99" s="563">
        <v>12470</v>
      </c>
      <c r="D99" s="563">
        <v>12817</v>
      </c>
      <c r="E99" s="563">
        <v>12817</v>
      </c>
      <c r="F99" s="563">
        <v>12899</v>
      </c>
      <c r="G99" s="323">
        <f t="shared" si="1"/>
        <v>1.0063977529843178</v>
      </c>
      <c r="H99" s="816"/>
    </row>
    <row r="100" spans="1:8" ht="12.75">
      <c r="A100" s="316"/>
      <c r="B100" s="341" t="s">
        <v>339</v>
      </c>
      <c r="C100" s="563">
        <v>3372</v>
      </c>
      <c r="D100" s="563">
        <v>4215</v>
      </c>
      <c r="E100" s="563">
        <v>4315</v>
      </c>
      <c r="F100" s="563">
        <v>6087</v>
      </c>
      <c r="G100" s="323">
        <f t="shared" si="1"/>
        <v>1.4106604866743917</v>
      </c>
      <c r="H100" s="816"/>
    </row>
    <row r="101" spans="1:7" ht="12.75">
      <c r="A101" s="316"/>
      <c r="B101" s="342" t="s">
        <v>341</v>
      </c>
      <c r="C101" s="563"/>
      <c r="D101" s="563"/>
      <c r="E101" s="563"/>
      <c r="F101" s="563"/>
      <c r="G101" s="323"/>
    </row>
    <row r="102" spans="1:7" ht="13.5" thickBot="1">
      <c r="A102" s="316"/>
      <c r="B102" s="343" t="s">
        <v>340</v>
      </c>
      <c r="C102" s="790"/>
      <c r="D102" s="790"/>
      <c r="E102" s="790"/>
      <c r="F102" s="790">
        <v>828</v>
      </c>
      <c r="G102" s="732"/>
    </row>
    <row r="103" spans="1:7" ht="13.5" thickBot="1">
      <c r="A103" s="316"/>
      <c r="B103" s="344" t="s">
        <v>64</v>
      </c>
      <c r="C103" s="795">
        <f>SUM(C98:C102)</f>
        <v>78258</v>
      </c>
      <c r="D103" s="795">
        <f>SUM(D98:D102)</f>
        <v>80321</v>
      </c>
      <c r="E103" s="795">
        <f>SUM(E98:E102)</f>
        <v>80421</v>
      </c>
      <c r="F103" s="795">
        <f>SUM(F98:F102)</f>
        <v>81071</v>
      </c>
      <c r="G103" s="1242">
        <f t="shared" si="1"/>
        <v>1.0080824660225562</v>
      </c>
    </row>
    <row r="104" spans="1:8" ht="12.75">
      <c r="A104" s="316"/>
      <c r="B104" s="341" t="s">
        <v>260</v>
      </c>
      <c r="C104" s="563">
        <v>1397</v>
      </c>
      <c r="D104" s="563">
        <v>1397</v>
      </c>
      <c r="E104" s="563">
        <v>2986</v>
      </c>
      <c r="F104" s="563">
        <v>2986</v>
      </c>
      <c r="G104" s="323">
        <f t="shared" si="1"/>
        <v>1</v>
      </c>
      <c r="H104" s="816"/>
    </row>
    <row r="105" spans="1:7" ht="12.75">
      <c r="A105" s="316"/>
      <c r="B105" s="341" t="s">
        <v>261</v>
      </c>
      <c r="C105" s="563"/>
      <c r="D105" s="563"/>
      <c r="E105" s="563"/>
      <c r="F105" s="563"/>
      <c r="G105" s="323"/>
    </row>
    <row r="106" spans="1:7" ht="13.5" thickBot="1">
      <c r="A106" s="316"/>
      <c r="B106" s="343" t="s">
        <v>466</v>
      </c>
      <c r="C106" s="790"/>
      <c r="D106" s="790"/>
      <c r="E106" s="790"/>
      <c r="F106" s="790"/>
      <c r="G106" s="1275"/>
    </row>
    <row r="107" spans="1:7" ht="13.5" thickBot="1">
      <c r="A107" s="316"/>
      <c r="B107" s="345" t="s">
        <v>70</v>
      </c>
      <c r="C107" s="795">
        <f>SUM(C104:C106)</f>
        <v>1397</v>
      </c>
      <c r="D107" s="795">
        <f>SUM(D104:D106)</f>
        <v>1397</v>
      </c>
      <c r="E107" s="795">
        <f>SUM(E104:E106)</f>
        <v>2986</v>
      </c>
      <c r="F107" s="795">
        <f>SUM(F104:F106)</f>
        <v>2986</v>
      </c>
      <c r="G107" s="1242">
        <f t="shared" si="1"/>
        <v>1</v>
      </c>
    </row>
    <row r="108" spans="1:7" ht="15.75" thickBot="1">
      <c r="A108" s="313"/>
      <c r="B108" s="346" t="s">
        <v>116</v>
      </c>
      <c r="C108" s="789">
        <f>SUM(C103+C107)</f>
        <v>79655</v>
      </c>
      <c r="D108" s="789">
        <f>SUM(D103+D107)</f>
        <v>81718</v>
      </c>
      <c r="E108" s="789">
        <f>SUM(E103+E107)</f>
        <v>83407</v>
      </c>
      <c r="F108" s="789">
        <f>SUM(F103+F107)</f>
        <v>84057</v>
      </c>
      <c r="G108" s="1242">
        <f t="shared" si="1"/>
        <v>1.0077931108899734</v>
      </c>
    </row>
    <row r="109" spans="1:7" ht="15">
      <c r="A109" s="228">
        <v>2315</v>
      </c>
      <c r="B109" s="231" t="s">
        <v>212</v>
      </c>
      <c r="C109" s="563"/>
      <c r="D109" s="563"/>
      <c r="E109" s="563"/>
      <c r="F109" s="563"/>
      <c r="G109" s="323"/>
    </row>
    <row r="110" spans="1:7" ht="12" customHeight="1">
      <c r="A110" s="316"/>
      <c r="B110" s="318" t="s">
        <v>199</v>
      </c>
      <c r="C110" s="590"/>
      <c r="D110" s="590"/>
      <c r="E110" s="590"/>
      <c r="F110" s="590"/>
      <c r="G110" s="323"/>
    </row>
    <row r="111" spans="1:7" ht="13.5" thickBot="1">
      <c r="A111" s="316"/>
      <c r="B111" s="319" t="s">
        <v>200</v>
      </c>
      <c r="C111" s="792"/>
      <c r="D111" s="792"/>
      <c r="E111" s="792">
        <v>970</v>
      </c>
      <c r="F111" s="792">
        <v>1262</v>
      </c>
      <c r="G111" s="732">
        <f t="shared" si="1"/>
        <v>1.3010309278350516</v>
      </c>
    </row>
    <row r="112" spans="1:7" ht="13.5" thickBot="1">
      <c r="A112" s="316"/>
      <c r="B112" s="320" t="s">
        <v>201</v>
      </c>
      <c r="C112" s="793"/>
      <c r="D112" s="793"/>
      <c r="E112" s="793">
        <f>SUM(E111)</f>
        <v>970</v>
      </c>
      <c r="F112" s="793">
        <f>SUM(F111)</f>
        <v>1262</v>
      </c>
      <c r="G112" s="1242">
        <f t="shared" si="1"/>
        <v>1.3010309278350516</v>
      </c>
    </row>
    <row r="113" spans="1:7" ht="12.75">
      <c r="A113" s="316"/>
      <c r="B113" s="318" t="s">
        <v>202</v>
      </c>
      <c r="C113" s="563"/>
      <c r="D113" s="563"/>
      <c r="E113" s="563"/>
      <c r="F113" s="563"/>
      <c r="G113" s="323"/>
    </row>
    <row r="114" spans="1:7" ht="12.75">
      <c r="A114" s="316"/>
      <c r="B114" s="324" t="s">
        <v>203</v>
      </c>
      <c r="C114" s="794"/>
      <c r="D114" s="794"/>
      <c r="E114" s="794"/>
      <c r="F114" s="794"/>
      <c r="G114" s="323"/>
    </row>
    <row r="115" spans="1:7" ht="12.75">
      <c r="A115" s="316"/>
      <c r="B115" s="324" t="s">
        <v>204</v>
      </c>
      <c r="C115" s="794"/>
      <c r="D115" s="794"/>
      <c r="E115" s="794"/>
      <c r="F115" s="794"/>
      <c r="G115" s="323"/>
    </row>
    <row r="116" spans="1:7" ht="12.75">
      <c r="A116" s="316"/>
      <c r="B116" s="326" t="s">
        <v>205</v>
      </c>
      <c r="C116" s="563"/>
      <c r="D116" s="563"/>
      <c r="E116" s="563"/>
      <c r="F116" s="563"/>
      <c r="G116" s="323"/>
    </row>
    <row r="117" spans="1:7" ht="12.75">
      <c r="A117" s="316"/>
      <c r="B117" s="326" t="s">
        <v>206</v>
      </c>
      <c r="C117" s="563"/>
      <c r="D117" s="563"/>
      <c r="E117" s="563"/>
      <c r="F117" s="563"/>
      <c r="G117" s="323"/>
    </row>
    <row r="118" spans="1:7" ht="12.75">
      <c r="A118" s="316"/>
      <c r="B118" s="326" t="s">
        <v>207</v>
      </c>
      <c r="C118" s="563"/>
      <c r="D118" s="563"/>
      <c r="E118" s="563"/>
      <c r="F118" s="563"/>
      <c r="G118" s="323"/>
    </row>
    <row r="119" spans="1:7" ht="12.75">
      <c r="A119" s="316"/>
      <c r="B119" s="326" t="s">
        <v>363</v>
      </c>
      <c r="C119" s="563"/>
      <c r="D119" s="563"/>
      <c r="E119" s="563"/>
      <c r="F119" s="563"/>
      <c r="G119" s="323"/>
    </row>
    <row r="120" spans="1:7" ht="12.75">
      <c r="A120" s="316"/>
      <c r="B120" s="327" t="s">
        <v>487</v>
      </c>
      <c r="C120" s="563"/>
      <c r="D120" s="563"/>
      <c r="E120" s="563"/>
      <c r="F120" s="563"/>
      <c r="G120" s="323"/>
    </row>
    <row r="121" spans="1:7" ht="13.5" thickBot="1">
      <c r="A121" s="316"/>
      <c r="B121" s="328" t="s">
        <v>208</v>
      </c>
      <c r="C121" s="790"/>
      <c r="D121" s="790"/>
      <c r="E121" s="790"/>
      <c r="F121" s="790"/>
      <c r="G121" s="732"/>
    </row>
    <row r="122" spans="1:7" ht="13.5" thickBot="1">
      <c r="A122" s="316"/>
      <c r="B122" s="330" t="s">
        <v>359</v>
      </c>
      <c r="C122" s="795"/>
      <c r="D122" s="795"/>
      <c r="E122" s="795"/>
      <c r="F122" s="795"/>
      <c r="G122" s="1273"/>
    </row>
    <row r="123" spans="1:7" ht="13.5" thickBot="1">
      <c r="A123" s="316"/>
      <c r="B123" s="332" t="s">
        <v>71</v>
      </c>
      <c r="C123" s="796"/>
      <c r="D123" s="796"/>
      <c r="E123" s="796">
        <f>SUM(E112)</f>
        <v>970</v>
      </c>
      <c r="F123" s="796">
        <f>SUM(F112)</f>
        <v>1262</v>
      </c>
      <c r="G123" s="1242">
        <f t="shared" si="1"/>
        <v>1.3010309278350516</v>
      </c>
    </row>
    <row r="124" spans="1:7" ht="13.5" thickBot="1">
      <c r="A124" s="316"/>
      <c r="B124" s="782" t="s">
        <v>501</v>
      </c>
      <c r="C124" s="784"/>
      <c r="D124" s="784"/>
      <c r="E124" s="784">
        <v>460</v>
      </c>
      <c r="F124" s="784">
        <v>760</v>
      </c>
      <c r="G124" s="1273">
        <f t="shared" si="1"/>
        <v>1.6521739130434783</v>
      </c>
    </row>
    <row r="125" spans="1:7" ht="13.5" thickBot="1">
      <c r="A125" s="316"/>
      <c r="B125" s="334" t="s">
        <v>72</v>
      </c>
      <c r="C125" s="785"/>
      <c r="D125" s="785"/>
      <c r="E125" s="785">
        <f>SUM(E124)</f>
        <v>460</v>
      </c>
      <c r="F125" s="785">
        <f>SUM(F124)</f>
        <v>760</v>
      </c>
      <c r="G125" s="1242">
        <f t="shared" si="1"/>
        <v>1.6521739130434783</v>
      </c>
    </row>
    <row r="126" spans="1:7" ht="12.75">
      <c r="A126" s="316"/>
      <c r="B126" s="776" t="s">
        <v>457</v>
      </c>
      <c r="C126" s="564"/>
      <c r="D126" s="564">
        <v>1201</v>
      </c>
      <c r="E126" s="564">
        <v>1201</v>
      </c>
      <c r="F126" s="564">
        <v>1201</v>
      </c>
      <c r="G126" s="323">
        <f t="shared" si="1"/>
        <v>1</v>
      </c>
    </row>
    <row r="127" spans="1:8" ht="13.5" thickBot="1">
      <c r="A127" s="316"/>
      <c r="B127" s="337" t="s">
        <v>494</v>
      </c>
      <c r="C127" s="790">
        <v>281239</v>
      </c>
      <c r="D127" s="790">
        <v>282734</v>
      </c>
      <c r="E127" s="790">
        <v>287211</v>
      </c>
      <c r="F127" s="790">
        <v>287808</v>
      </c>
      <c r="G127" s="732">
        <f t="shared" si="1"/>
        <v>1.0020786111952538</v>
      </c>
      <c r="H127" s="816"/>
    </row>
    <row r="128" spans="1:7" ht="13.5" thickBot="1">
      <c r="A128" s="316"/>
      <c r="B128" s="338" t="s">
        <v>65</v>
      </c>
      <c r="C128" s="788">
        <f>SUM(C126:C127)</f>
        <v>281239</v>
      </c>
      <c r="D128" s="788">
        <f>SUM(D126:D127)</f>
        <v>283935</v>
      </c>
      <c r="E128" s="788">
        <f>SUM(E126:E127)</f>
        <v>288412</v>
      </c>
      <c r="F128" s="788">
        <f>SUM(F126:F127)</f>
        <v>289009</v>
      </c>
      <c r="G128" s="1242">
        <f t="shared" si="1"/>
        <v>1.0020699554803545</v>
      </c>
    </row>
    <row r="129" spans="1:7" ht="13.5" thickBot="1">
      <c r="A129" s="316"/>
      <c r="B129" s="251" t="s">
        <v>457</v>
      </c>
      <c r="C129" s="784"/>
      <c r="D129" s="784"/>
      <c r="E129" s="784"/>
      <c r="F129" s="784"/>
      <c r="G129" s="1273"/>
    </row>
    <row r="130" spans="1:7" ht="13.5" thickBot="1">
      <c r="A130" s="316"/>
      <c r="B130" s="338" t="s">
        <v>67</v>
      </c>
      <c r="C130" s="788"/>
      <c r="D130" s="788"/>
      <c r="E130" s="788"/>
      <c r="F130" s="788"/>
      <c r="G130" s="1273"/>
    </row>
    <row r="131" spans="1:7" ht="15.75" thickBot="1">
      <c r="A131" s="316"/>
      <c r="B131" s="340" t="s">
        <v>79</v>
      </c>
      <c r="C131" s="789">
        <f>SUM(C123+C125+C128+C130)</f>
        <v>281239</v>
      </c>
      <c r="D131" s="789">
        <f>SUM(D123+D125+D128+D130)</f>
        <v>283935</v>
      </c>
      <c r="E131" s="789">
        <f>SUM(E123+E125+E128+E130)</f>
        <v>289842</v>
      </c>
      <c r="F131" s="789">
        <f>SUM(F123+F125+F128+F130)</f>
        <v>291031</v>
      </c>
      <c r="G131" s="1242">
        <f t="shared" si="1"/>
        <v>1.004102235010799</v>
      </c>
    </row>
    <row r="132" spans="1:8" ht="12.75">
      <c r="A132" s="316"/>
      <c r="B132" s="341" t="s">
        <v>337</v>
      </c>
      <c r="C132" s="563">
        <v>220126</v>
      </c>
      <c r="D132" s="563">
        <v>220987</v>
      </c>
      <c r="E132" s="563">
        <v>220987</v>
      </c>
      <c r="F132" s="563">
        <v>221495</v>
      </c>
      <c r="G132" s="323">
        <f t="shared" si="1"/>
        <v>1.0022987777561576</v>
      </c>
      <c r="H132" s="816"/>
    </row>
    <row r="133" spans="1:8" ht="12.75">
      <c r="A133" s="316"/>
      <c r="B133" s="341" t="s">
        <v>338</v>
      </c>
      <c r="C133" s="563">
        <v>47913</v>
      </c>
      <c r="D133" s="563">
        <v>48533</v>
      </c>
      <c r="E133" s="563">
        <v>48533</v>
      </c>
      <c r="F133" s="563">
        <v>48622</v>
      </c>
      <c r="G133" s="323">
        <f t="shared" si="1"/>
        <v>1.0018338038035977</v>
      </c>
      <c r="H133" s="816"/>
    </row>
    <row r="134" spans="1:8" ht="12.75">
      <c r="A134" s="316"/>
      <c r="B134" s="341" t="s">
        <v>339</v>
      </c>
      <c r="C134" s="563">
        <v>9637</v>
      </c>
      <c r="D134" s="563">
        <v>10813</v>
      </c>
      <c r="E134" s="563">
        <v>11783</v>
      </c>
      <c r="F134" s="563">
        <v>13121</v>
      </c>
      <c r="G134" s="323">
        <f t="shared" si="1"/>
        <v>1.1135534244250191</v>
      </c>
      <c r="H134" s="816"/>
    </row>
    <row r="135" spans="1:7" ht="12.75">
      <c r="A135" s="316"/>
      <c r="B135" s="342" t="s">
        <v>341</v>
      </c>
      <c r="C135" s="563"/>
      <c r="D135" s="563"/>
      <c r="E135" s="563"/>
      <c r="F135" s="563"/>
      <c r="G135" s="323"/>
    </row>
    <row r="136" spans="1:7" ht="13.5" thickBot="1">
      <c r="A136" s="316"/>
      <c r="B136" s="343" t="s">
        <v>340</v>
      </c>
      <c r="C136" s="790"/>
      <c r="D136" s="790">
        <v>39</v>
      </c>
      <c r="E136" s="790">
        <v>39</v>
      </c>
      <c r="F136" s="790">
        <v>493</v>
      </c>
      <c r="G136" s="732">
        <f t="shared" si="1"/>
        <v>12.64102564102564</v>
      </c>
    </row>
    <row r="137" spans="1:7" ht="13.5" thickBot="1">
      <c r="A137" s="316"/>
      <c r="B137" s="344" t="s">
        <v>64</v>
      </c>
      <c r="C137" s="791">
        <f>SUM(C132:C136)</f>
        <v>277676</v>
      </c>
      <c r="D137" s="791">
        <f>SUM(D132:D136)</f>
        <v>280372</v>
      </c>
      <c r="E137" s="791">
        <f>SUM(E132:E136)</f>
        <v>281342</v>
      </c>
      <c r="F137" s="791">
        <f>SUM(F132:F136)</f>
        <v>283731</v>
      </c>
      <c r="G137" s="1242">
        <f t="shared" si="1"/>
        <v>1.008491444576352</v>
      </c>
    </row>
    <row r="138" spans="1:8" ht="12.75">
      <c r="A138" s="316"/>
      <c r="B138" s="341" t="s">
        <v>260</v>
      </c>
      <c r="C138" s="563">
        <v>3563</v>
      </c>
      <c r="D138" s="563">
        <v>3563</v>
      </c>
      <c r="E138" s="563">
        <v>8500</v>
      </c>
      <c r="F138" s="563">
        <v>7300</v>
      </c>
      <c r="G138" s="323">
        <f t="shared" si="1"/>
        <v>0.8588235294117647</v>
      </c>
      <c r="H138" s="816"/>
    </row>
    <row r="139" spans="1:7" ht="12.75">
      <c r="A139" s="316"/>
      <c r="B139" s="341" t="s">
        <v>261</v>
      </c>
      <c r="C139" s="563"/>
      <c r="D139" s="563"/>
      <c r="E139" s="563"/>
      <c r="F139" s="563"/>
      <c r="G139" s="323"/>
    </row>
    <row r="140" spans="1:7" ht="13.5" thickBot="1">
      <c r="A140" s="316"/>
      <c r="B140" s="343" t="s">
        <v>466</v>
      </c>
      <c r="C140" s="790"/>
      <c r="D140" s="790"/>
      <c r="E140" s="790"/>
      <c r="F140" s="790"/>
      <c r="G140" s="732"/>
    </row>
    <row r="141" spans="1:7" ht="13.5" thickBot="1">
      <c r="A141" s="316"/>
      <c r="B141" s="345" t="s">
        <v>70</v>
      </c>
      <c r="C141" s="791">
        <f>SUM(C138:C140)</f>
        <v>3563</v>
      </c>
      <c r="D141" s="791">
        <f>SUM(D138:D140)</f>
        <v>3563</v>
      </c>
      <c r="E141" s="791">
        <f>SUM(E138:E140)</f>
        <v>8500</v>
      </c>
      <c r="F141" s="791">
        <f>SUM(F138:F140)</f>
        <v>7300</v>
      </c>
      <c r="G141" s="1242">
        <f aca="true" t="shared" si="2" ref="G141:G202">SUM(F141/E141)</f>
        <v>0.8588235294117647</v>
      </c>
    </row>
    <row r="142" spans="1:7" ht="15.75" thickBot="1">
      <c r="A142" s="313"/>
      <c r="B142" s="346" t="s">
        <v>116</v>
      </c>
      <c r="C142" s="789">
        <f>SUM(C137+C141)</f>
        <v>281239</v>
      </c>
      <c r="D142" s="789">
        <f>SUM(D137+D141)</f>
        <v>283935</v>
      </c>
      <c r="E142" s="789">
        <f>SUM(E137+E141)</f>
        <v>289842</v>
      </c>
      <c r="F142" s="789">
        <f>SUM(F137+F141)</f>
        <v>291031</v>
      </c>
      <c r="G142" s="1242">
        <f t="shared" si="2"/>
        <v>1.004102235010799</v>
      </c>
    </row>
    <row r="143" spans="1:7" ht="15">
      <c r="A143" s="228">
        <v>2325</v>
      </c>
      <c r="B143" s="348" t="s">
        <v>345</v>
      </c>
      <c r="C143" s="563"/>
      <c r="D143" s="563"/>
      <c r="E143" s="563"/>
      <c r="F143" s="563"/>
      <c r="G143" s="323"/>
    </row>
    <row r="144" spans="1:7" ht="12" customHeight="1">
      <c r="A144" s="316"/>
      <c r="B144" s="318" t="s">
        <v>199</v>
      </c>
      <c r="C144" s="590"/>
      <c r="D144" s="590"/>
      <c r="E144" s="590"/>
      <c r="F144" s="590"/>
      <c r="G144" s="323"/>
    </row>
    <row r="145" spans="1:7" ht="13.5" thickBot="1">
      <c r="A145" s="316"/>
      <c r="B145" s="319" t="s">
        <v>200</v>
      </c>
      <c r="C145" s="792"/>
      <c r="D145" s="792"/>
      <c r="E145" s="792">
        <v>120</v>
      </c>
      <c r="F145" s="792">
        <v>245</v>
      </c>
      <c r="G145" s="732">
        <f t="shared" si="2"/>
        <v>2.0416666666666665</v>
      </c>
    </row>
    <row r="146" spans="1:7" ht="13.5" thickBot="1">
      <c r="A146" s="316"/>
      <c r="B146" s="320" t="s">
        <v>201</v>
      </c>
      <c r="C146" s="793"/>
      <c r="D146" s="793"/>
      <c r="E146" s="793">
        <f>SUM(E145)</f>
        <v>120</v>
      </c>
      <c r="F146" s="793">
        <f>SUM(F145)</f>
        <v>245</v>
      </c>
      <c r="G146" s="1242">
        <f t="shared" si="2"/>
        <v>2.0416666666666665</v>
      </c>
    </row>
    <row r="147" spans="1:7" ht="12.75">
      <c r="A147" s="316"/>
      <c r="B147" s="318" t="s">
        <v>202</v>
      </c>
      <c r="C147" s="563"/>
      <c r="D147" s="563"/>
      <c r="E147" s="563"/>
      <c r="F147" s="563"/>
      <c r="G147" s="323"/>
    </row>
    <row r="148" spans="1:7" ht="12.75">
      <c r="A148" s="316"/>
      <c r="B148" s="324" t="s">
        <v>203</v>
      </c>
      <c r="C148" s="794"/>
      <c r="D148" s="794"/>
      <c r="E148" s="794"/>
      <c r="F148" s="794"/>
      <c r="G148" s="323"/>
    </row>
    <row r="149" spans="1:7" ht="12.75">
      <c r="A149" s="316"/>
      <c r="B149" s="324" t="s">
        <v>204</v>
      </c>
      <c r="C149" s="794"/>
      <c r="D149" s="794"/>
      <c r="E149" s="794"/>
      <c r="F149" s="794"/>
      <c r="G149" s="323"/>
    </row>
    <row r="150" spans="1:7" ht="12.75">
      <c r="A150" s="316"/>
      <c r="B150" s="326" t="s">
        <v>205</v>
      </c>
      <c r="C150" s="563"/>
      <c r="D150" s="563"/>
      <c r="E150" s="563"/>
      <c r="F150" s="563"/>
      <c r="G150" s="323"/>
    </row>
    <row r="151" spans="1:7" ht="12.75">
      <c r="A151" s="316"/>
      <c r="B151" s="326" t="s">
        <v>206</v>
      </c>
      <c r="C151" s="563"/>
      <c r="D151" s="563"/>
      <c r="E151" s="563"/>
      <c r="F151" s="563"/>
      <c r="G151" s="323"/>
    </row>
    <row r="152" spans="1:7" ht="12.75">
      <c r="A152" s="316"/>
      <c r="B152" s="326" t="s">
        <v>207</v>
      </c>
      <c r="C152" s="563"/>
      <c r="D152" s="563"/>
      <c r="E152" s="563"/>
      <c r="F152" s="563"/>
      <c r="G152" s="323"/>
    </row>
    <row r="153" spans="1:7" ht="12.75">
      <c r="A153" s="316"/>
      <c r="B153" s="327" t="s">
        <v>487</v>
      </c>
      <c r="C153" s="563"/>
      <c r="D153" s="563"/>
      <c r="E153" s="563"/>
      <c r="F153" s="563"/>
      <c r="G153" s="323"/>
    </row>
    <row r="154" spans="1:7" ht="13.5" thickBot="1">
      <c r="A154" s="316"/>
      <c r="B154" s="328" t="s">
        <v>208</v>
      </c>
      <c r="C154" s="790"/>
      <c r="D154" s="790"/>
      <c r="E154" s="790"/>
      <c r="F154" s="790"/>
      <c r="G154" s="732"/>
    </row>
    <row r="155" spans="1:7" ht="13.5" thickBot="1">
      <c r="A155" s="316"/>
      <c r="B155" s="330" t="s">
        <v>359</v>
      </c>
      <c r="C155" s="795"/>
      <c r="D155" s="795"/>
      <c r="E155" s="795"/>
      <c r="F155" s="795"/>
      <c r="G155" s="1273"/>
    </row>
    <row r="156" spans="1:7" ht="13.5" thickBot="1">
      <c r="A156" s="316"/>
      <c r="B156" s="332" t="s">
        <v>71</v>
      </c>
      <c r="C156" s="796"/>
      <c r="D156" s="796"/>
      <c r="E156" s="796">
        <f>SUM(E146)</f>
        <v>120</v>
      </c>
      <c r="F156" s="796">
        <f>SUM(F146)</f>
        <v>245</v>
      </c>
      <c r="G156" s="1242">
        <f t="shared" si="2"/>
        <v>2.0416666666666665</v>
      </c>
    </row>
    <row r="157" spans="1:7" ht="13.5" thickBot="1">
      <c r="A157" s="316"/>
      <c r="B157" s="782" t="s">
        <v>501</v>
      </c>
      <c r="C157" s="784"/>
      <c r="D157" s="784"/>
      <c r="E157" s="784">
        <v>370</v>
      </c>
      <c r="F157" s="784">
        <v>370</v>
      </c>
      <c r="G157" s="1273">
        <f t="shared" si="2"/>
        <v>1</v>
      </c>
    </row>
    <row r="158" spans="1:7" ht="13.5" thickBot="1">
      <c r="A158" s="316"/>
      <c r="B158" s="334" t="s">
        <v>72</v>
      </c>
      <c r="C158" s="785"/>
      <c r="D158" s="785"/>
      <c r="E158" s="785">
        <f>SUM(E157)</f>
        <v>370</v>
      </c>
      <c r="F158" s="785">
        <f>SUM(F157)</f>
        <v>370</v>
      </c>
      <c r="G158" s="1242">
        <f t="shared" si="2"/>
        <v>1</v>
      </c>
    </row>
    <row r="159" spans="1:7" ht="12.75">
      <c r="A159" s="316"/>
      <c r="B159" s="776" t="s">
        <v>457</v>
      </c>
      <c r="C159" s="564"/>
      <c r="D159" s="564">
        <v>2140</v>
      </c>
      <c r="E159" s="564">
        <v>2140</v>
      </c>
      <c r="F159" s="564">
        <v>2140</v>
      </c>
      <c r="G159" s="323">
        <f t="shared" si="2"/>
        <v>1</v>
      </c>
    </row>
    <row r="160" spans="1:8" ht="13.5" thickBot="1">
      <c r="A160" s="316"/>
      <c r="B160" s="337" t="s">
        <v>494</v>
      </c>
      <c r="C160" s="790">
        <v>159962</v>
      </c>
      <c r="D160" s="790">
        <v>160578</v>
      </c>
      <c r="E160" s="790">
        <v>164337</v>
      </c>
      <c r="F160" s="790">
        <v>164898</v>
      </c>
      <c r="G160" s="732">
        <f t="shared" si="2"/>
        <v>1.0034137169353219</v>
      </c>
      <c r="H160" s="816"/>
    </row>
    <row r="161" spans="1:7" ht="13.5" thickBot="1">
      <c r="A161" s="316"/>
      <c r="B161" s="338" t="s">
        <v>65</v>
      </c>
      <c r="C161" s="788">
        <f>SUM(C159:C160)</f>
        <v>159962</v>
      </c>
      <c r="D161" s="788">
        <f>SUM(D159:D160)</f>
        <v>162718</v>
      </c>
      <c r="E161" s="788">
        <f>SUM(E159:E160)</f>
        <v>166477</v>
      </c>
      <c r="F161" s="788">
        <f>SUM(F159:F160)</f>
        <v>167038</v>
      </c>
      <c r="G161" s="1242">
        <f t="shared" si="2"/>
        <v>1.0033698348720845</v>
      </c>
    </row>
    <row r="162" spans="1:7" ht="13.5" thickBot="1">
      <c r="A162" s="316"/>
      <c r="B162" s="251" t="s">
        <v>457</v>
      </c>
      <c r="C162" s="784"/>
      <c r="D162" s="784"/>
      <c r="E162" s="784"/>
      <c r="F162" s="784"/>
      <c r="G162" s="1273"/>
    </row>
    <row r="163" spans="1:7" ht="13.5" thickBot="1">
      <c r="A163" s="316"/>
      <c r="B163" s="338" t="s">
        <v>67</v>
      </c>
      <c r="C163" s="788"/>
      <c r="D163" s="788"/>
      <c r="E163" s="788"/>
      <c r="F163" s="788"/>
      <c r="G163" s="1273"/>
    </row>
    <row r="164" spans="1:7" ht="15.75" thickBot="1">
      <c r="A164" s="316"/>
      <c r="B164" s="340" t="s">
        <v>79</v>
      </c>
      <c r="C164" s="789">
        <f>SUM(C156+C158+C161+C163)</f>
        <v>159962</v>
      </c>
      <c r="D164" s="789">
        <f>SUM(D156+D158+D161+D163)</f>
        <v>162718</v>
      </c>
      <c r="E164" s="789">
        <f>SUM(E156+E158+E161+E163)</f>
        <v>166967</v>
      </c>
      <c r="F164" s="789">
        <f>SUM(F156+F158+F161+F163)</f>
        <v>167653</v>
      </c>
      <c r="G164" s="1242">
        <f t="shared" si="2"/>
        <v>1.0041085963094503</v>
      </c>
    </row>
    <row r="165" spans="1:8" ht="12.75">
      <c r="A165" s="316"/>
      <c r="B165" s="341" t="s">
        <v>337</v>
      </c>
      <c r="C165" s="563">
        <v>126167</v>
      </c>
      <c r="D165" s="563">
        <v>126831</v>
      </c>
      <c r="E165" s="563">
        <v>126899</v>
      </c>
      <c r="F165" s="563">
        <v>125377</v>
      </c>
      <c r="G165" s="323">
        <f t="shared" si="2"/>
        <v>0.9880062096628027</v>
      </c>
      <c r="H165" s="816"/>
    </row>
    <row r="166" spans="1:8" ht="12.75">
      <c r="A166" s="316"/>
      <c r="B166" s="341" t="s">
        <v>338</v>
      </c>
      <c r="C166" s="563">
        <v>27280</v>
      </c>
      <c r="D166" s="563">
        <v>27578</v>
      </c>
      <c r="E166" s="563">
        <v>27591</v>
      </c>
      <c r="F166" s="563">
        <v>27674</v>
      </c>
      <c r="G166" s="323">
        <f t="shared" si="2"/>
        <v>1.003008227320503</v>
      </c>
      <c r="H166" s="816"/>
    </row>
    <row r="167" spans="1:8" ht="12.75">
      <c r="A167" s="316"/>
      <c r="B167" s="341" t="s">
        <v>339</v>
      </c>
      <c r="C167" s="563">
        <v>4991</v>
      </c>
      <c r="D167" s="563">
        <v>6785</v>
      </c>
      <c r="E167" s="563">
        <v>6905</v>
      </c>
      <c r="F167" s="563">
        <v>7030</v>
      </c>
      <c r="G167" s="323">
        <f t="shared" si="2"/>
        <v>1.0181028240405503</v>
      </c>
      <c r="H167" s="816"/>
    </row>
    <row r="168" spans="1:7" ht="12.75">
      <c r="A168" s="316"/>
      <c r="B168" s="342" t="s">
        <v>341</v>
      </c>
      <c r="C168" s="563"/>
      <c r="D168" s="563"/>
      <c r="E168" s="563"/>
      <c r="F168" s="563"/>
      <c r="G168" s="323"/>
    </row>
    <row r="169" spans="1:7" ht="13.5" thickBot="1">
      <c r="A169" s="316"/>
      <c r="B169" s="343" t="s">
        <v>340</v>
      </c>
      <c r="C169" s="790"/>
      <c r="D169" s="790"/>
      <c r="E169" s="790"/>
      <c r="F169" s="790"/>
      <c r="G169" s="732"/>
    </row>
    <row r="170" spans="1:7" ht="13.5" thickBot="1">
      <c r="A170" s="316"/>
      <c r="B170" s="344" t="s">
        <v>64</v>
      </c>
      <c r="C170" s="795">
        <f>SUM(C165:C169)</f>
        <v>158438</v>
      </c>
      <c r="D170" s="795">
        <f>SUM(D165:D169)</f>
        <v>161194</v>
      </c>
      <c r="E170" s="795">
        <f>SUM(E165:E169)</f>
        <v>161395</v>
      </c>
      <c r="F170" s="795">
        <f>SUM(F165:F169)</f>
        <v>160081</v>
      </c>
      <c r="G170" s="1242">
        <f t="shared" si="2"/>
        <v>0.9918584838439852</v>
      </c>
    </row>
    <row r="171" spans="1:8" ht="12.75">
      <c r="A171" s="316"/>
      <c r="B171" s="341" t="s">
        <v>260</v>
      </c>
      <c r="C171" s="563">
        <v>1524</v>
      </c>
      <c r="D171" s="563">
        <v>1524</v>
      </c>
      <c r="E171" s="563">
        <v>5572</v>
      </c>
      <c r="F171" s="563">
        <v>7572</v>
      </c>
      <c r="G171" s="323">
        <f t="shared" si="2"/>
        <v>1.3589375448671932</v>
      </c>
      <c r="H171" s="816"/>
    </row>
    <row r="172" spans="1:7" ht="12.75">
      <c r="A172" s="316"/>
      <c r="B172" s="341" t="s">
        <v>261</v>
      </c>
      <c r="C172" s="563"/>
      <c r="D172" s="563"/>
      <c r="E172" s="563"/>
      <c r="F172" s="563"/>
      <c r="G172" s="323"/>
    </row>
    <row r="173" spans="1:7" ht="13.5" thickBot="1">
      <c r="A173" s="316"/>
      <c r="B173" s="343" t="s">
        <v>466</v>
      </c>
      <c r="C173" s="790"/>
      <c r="D173" s="790"/>
      <c r="E173" s="790"/>
      <c r="F173" s="790"/>
      <c r="G173" s="732"/>
    </row>
    <row r="174" spans="1:7" ht="13.5" thickBot="1">
      <c r="A174" s="316"/>
      <c r="B174" s="345" t="s">
        <v>70</v>
      </c>
      <c r="C174" s="795">
        <f>SUM(C171:C173)</f>
        <v>1524</v>
      </c>
      <c r="D174" s="795">
        <f>SUM(D171:D173)</f>
        <v>1524</v>
      </c>
      <c r="E174" s="795">
        <f>SUM(E171:E173)</f>
        <v>5572</v>
      </c>
      <c r="F174" s="795">
        <f>SUM(F171:F173)</f>
        <v>7572</v>
      </c>
      <c r="G174" s="1275">
        <f t="shared" si="2"/>
        <v>1.3589375448671932</v>
      </c>
    </row>
    <row r="175" spans="1:7" ht="15.75" thickBot="1">
      <c r="A175" s="313"/>
      <c r="B175" s="346" t="s">
        <v>116</v>
      </c>
      <c r="C175" s="789">
        <f>SUM(C170+C174)</f>
        <v>159962</v>
      </c>
      <c r="D175" s="789">
        <f>SUM(D170+D174)</f>
        <v>162718</v>
      </c>
      <c r="E175" s="789">
        <f>SUM(E170+E174)</f>
        <v>166967</v>
      </c>
      <c r="F175" s="789">
        <f>SUM(F170+F174)</f>
        <v>167653</v>
      </c>
      <c r="G175" s="1242">
        <f t="shared" si="2"/>
        <v>1.0041085963094503</v>
      </c>
    </row>
    <row r="176" spans="1:7" ht="15">
      <c r="A176" s="228">
        <v>2330</v>
      </c>
      <c r="B176" s="231" t="s">
        <v>346</v>
      </c>
      <c r="C176" s="563"/>
      <c r="D176" s="563"/>
      <c r="E176" s="563"/>
      <c r="F176" s="563"/>
      <c r="G176" s="323"/>
    </row>
    <row r="177" spans="1:7" ht="12" customHeight="1">
      <c r="A177" s="316"/>
      <c r="B177" s="318" t="s">
        <v>199</v>
      </c>
      <c r="C177" s="590"/>
      <c r="D177" s="590"/>
      <c r="E177" s="590"/>
      <c r="F177" s="590"/>
      <c r="G177" s="323"/>
    </row>
    <row r="178" spans="1:7" ht="13.5" thickBot="1">
      <c r="A178" s="316"/>
      <c r="B178" s="319" t="s">
        <v>200</v>
      </c>
      <c r="C178" s="792"/>
      <c r="D178" s="792"/>
      <c r="E178" s="792">
        <v>120</v>
      </c>
      <c r="F178" s="792">
        <v>505</v>
      </c>
      <c r="G178" s="732">
        <f t="shared" si="2"/>
        <v>4.208333333333333</v>
      </c>
    </row>
    <row r="179" spans="1:7" ht="13.5" thickBot="1">
      <c r="A179" s="316"/>
      <c r="B179" s="320" t="s">
        <v>213</v>
      </c>
      <c r="C179" s="793"/>
      <c r="D179" s="793"/>
      <c r="E179" s="793">
        <f>SUM(E178)</f>
        <v>120</v>
      </c>
      <c r="F179" s="793">
        <f>SUM(F178)</f>
        <v>505</v>
      </c>
      <c r="G179" s="1242">
        <f t="shared" si="2"/>
        <v>4.208333333333333</v>
      </c>
    </row>
    <row r="180" spans="1:7" ht="12.75">
      <c r="A180" s="316"/>
      <c r="B180" s="318" t="s">
        <v>202</v>
      </c>
      <c r="C180" s="563"/>
      <c r="D180" s="563"/>
      <c r="E180" s="563"/>
      <c r="F180" s="563"/>
      <c r="G180" s="323"/>
    </row>
    <row r="181" spans="1:7" ht="12.75">
      <c r="A181" s="316"/>
      <c r="B181" s="324" t="s">
        <v>203</v>
      </c>
      <c r="C181" s="794"/>
      <c r="D181" s="794"/>
      <c r="E181" s="794"/>
      <c r="F181" s="794"/>
      <c r="G181" s="323"/>
    </row>
    <row r="182" spans="1:7" ht="12.75">
      <c r="A182" s="316"/>
      <c r="B182" s="324" t="s">
        <v>204</v>
      </c>
      <c r="C182" s="794"/>
      <c r="D182" s="794"/>
      <c r="E182" s="794"/>
      <c r="F182" s="794"/>
      <c r="G182" s="323"/>
    </row>
    <row r="183" spans="1:7" ht="12.75">
      <c r="A183" s="316"/>
      <c r="B183" s="326" t="s">
        <v>205</v>
      </c>
      <c r="C183" s="563"/>
      <c r="D183" s="563"/>
      <c r="E183" s="563"/>
      <c r="F183" s="563"/>
      <c r="G183" s="323"/>
    </row>
    <row r="184" spans="1:7" ht="12.75">
      <c r="A184" s="316"/>
      <c r="B184" s="326" t="s">
        <v>206</v>
      </c>
      <c r="C184" s="563"/>
      <c r="D184" s="563"/>
      <c r="E184" s="563"/>
      <c r="F184" s="563"/>
      <c r="G184" s="323"/>
    </row>
    <row r="185" spans="1:7" ht="12.75">
      <c r="A185" s="316"/>
      <c r="B185" s="326" t="s">
        <v>207</v>
      </c>
      <c r="C185" s="563"/>
      <c r="D185" s="563"/>
      <c r="E185" s="563"/>
      <c r="F185" s="563"/>
      <c r="G185" s="323"/>
    </row>
    <row r="186" spans="1:7" ht="12.75">
      <c r="A186" s="316"/>
      <c r="B186" s="327" t="s">
        <v>487</v>
      </c>
      <c r="C186" s="563"/>
      <c r="D186" s="563"/>
      <c r="E186" s="563"/>
      <c r="F186" s="563"/>
      <c r="G186" s="323"/>
    </row>
    <row r="187" spans="1:7" ht="13.5" thickBot="1">
      <c r="A187" s="316"/>
      <c r="B187" s="328" t="s">
        <v>208</v>
      </c>
      <c r="C187" s="790"/>
      <c r="D187" s="790"/>
      <c r="E187" s="790"/>
      <c r="F187" s="790"/>
      <c r="G187" s="732"/>
    </row>
    <row r="188" spans="1:7" ht="13.5" thickBot="1">
      <c r="A188" s="316"/>
      <c r="B188" s="330" t="s">
        <v>359</v>
      </c>
      <c r="C188" s="795"/>
      <c r="D188" s="795"/>
      <c r="E188" s="795"/>
      <c r="F188" s="795"/>
      <c r="G188" s="1273"/>
    </row>
    <row r="189" spans="1:7" ht="13.5" thickBot="1">
      <c r="A189" s="316"/>
      <c r="B189" s="332" t="s">
        <v>71</v>
      </c>
      <c r="C189" s="796"/>
      <c r="D189" s="796"/>
      <c r="E189" s="796">
        <f>SUM(E179)</f>
        <v>120</v>
      </c>
      <c r="F189" s="796">
        <f>SUM(F179)</f>
        <v>505</v>
      </c>
      <c r="G189" s="1242">
        <f t="shared" si="2"/>
        <v>4.208333333333333</v>
      </c>
    </row>
    <row r="190" spans="1:7" ht="13.5" thickBot="1">
      <c r="A190" s="316"/>
      <c r="B190" s="782" t="s">
        <v>501</v>
      </c>
      <c r="C190" s="784"/>
      <c r="D190" s="784"/>
      <c r="E190" s="784">
        <v>340</v>
      </c>
      <c r="F190" s="784">
        <v>340</v>
      </c>
      <c r="G190" s="1273">
        <f t="shared" si="2"/>
        <v>1</v>
      </c>
    </row>
    <row r="191" spans="1:7" ht="13.5" thickBot="1">
      <c r="A191" s="316"/>
      <c r="B191" s="334" t="s">
        <v>72</v>
      </c>
      <c r="C191" s="785"/>
      <c r="D191" s="785"/>
      <c r="E191" s="785">
        <f>SUM(E190)</f>
        <v>340</v>
      </c>
      <c r="F191" s="785">
        <f>SUM(F190)</f>
        <v>340</v>
      </c>
      <c r="G191" s="1242">
        <f t="shared" si="2"/>
        <v>1</v>
      </c>
    </row>
    <row r="192" spans="1:7" ht="12.75">
      <c r="A192" s="316"/>
      <c r="B192" s="776" t="s">
        <v>457</v>
      </c>
      <c r="C192" s="564"/>
      <c r="D192" s="564">
        <v>99</v>
      </c>
      <c r="E192" s="564">
        <v>99</v>
      </c>
      <c r="F192" s="564">
        <v>99</v>
      </c>
      <c r="G192" s="323">
        <f t="shared" si="2"/>
        <v>1</v>
      </c>
    </row>
    <row r="193" spans="1:8" ht="13.5" thickBot="1">
      <c r="A193" s="316"/>
      <c r="B193" s="337" t="s">
        <v>494</v>
      </c>
      <c r="C193" s="790">
        <v>118548</v>
      </c>
      <c r="D193" s="790">
        <v>119655</v>
      </c>
      <c r="E193" s="790">
        <v>121574</v>
      </c>
      <c r="F193" s="790">
        <v>122068</v>
      </c>
      <c r="G193" s="732">
        <f t="shared" si="2"/>
        <v>1.0040633688124105</v>
      </c>
      <c r="H193" s="816"/>
    </row>
    <row r="194" spans="1:7" ht="13.5" thickBot="1">
      <c r="A194" s="316"/>
      <c r="B194" s="338" t="s">
        <v>65</v>
      </c>
      <c r="C194" s="788">
        <f>SUM(C192:C193)</f>
        <v>118548</v>
      </c>
      <c r="D194" s="788">
        <f>SUM(D192:D193)</f>
        <v>119754</v>
      </c>
      <c r="E194" s="788">
        <f>SUM(E192:E193)</f>
        <v>121673</v>
      </c>
      <c r="F194" s="788">
        <f>SUM(F192:F193)</f>
        <v>122167</v>
      </c>
      <c r="G194" s="1242">
        <f t="shared" si="2"/>
        <v>1.004060062626877</v>
      </c>
    </row>
    <row r="195" spans="1:7" ht="15.75" thickBot="1">
      <c r="A195" s="316"/>
      <c r="B195" s="340" t="s">
        <v>79</v>
      </c>
      <c r="C195" s="789">
        <f>SUM(C189+C191+C194)</f>
        <v>118548</v>
      </c>
      <c r="D195" s="789">
        <f>SUM(D189+D191+D194)</f>
        <v>119754</v>
      </c>
      <c r="E195" s="789">
        <f>SUM(E189+E191+E194)</f>
        <v>122133</v>
      </c>
      <c r="F195" s="789">
        <f>SUM(F189+F191+F194)</f>
        <v>123012</v>
      </c>
      <c r="G195" s="1242">
        <f t="shared" si="2"/>
        <v>1.0071970720444106</v>
      </c>
    </row>
    <row r="196" spans="1:8" ht="12.75">
      <c r="A196" s="316"/>
      <c r="B196" s="341" t="s">
        <v>337</v>
      </c>
      <c r="C196" s="563">
        <v>93997</v>
      </c>
      <c r="D196" s="563">
        <v>94563</v>
      </c>
      <c r="E196" s="563">
        <v>94563</v>
      </c>
      <c r="F196" s="563">
        <v>94983</v>
      </c>
      <c r="G196" s="323">
        <f t="shared" si="2"/>
        <v>1.0044414834554742</v>
      </c>
      <c r="H196" s="816"/>
    </row>
    <row r="197" spans="1:8" ht="12.75">
      <c r="A197" s="316"/>
      <c r="B197" s="341" t="s">
        <v>338</v>
      </c>
      <c r="C197" s="563">
        <v>18893</v>
      </c>
      <c r="D197" s="563">
        <v>19138</v>
      </c>
      <c r="E197" s="563">
        <v>19138</v>
      </c>
      <c r="F197" s="563">
        <v>19212</v>
      </c>
      <c r="G197" s="323">
        <f t="shared" si="2"/>
        <v>1.0038666527327829</v>
      </c>
      <c r="H197" s="816"/>
    </row>
    <row r="198" spans="1:8" ht="12.75">
      <c r="A198" s="316"/>
      <c r="B198" s="341" t="s">
        <v>339</v>
      </c>
      <c r="C198" s="563">
        <v>4642</v>
      </c>
      <c r="D198" s="563">
        <v>5037</v>
      </c>
      <c r="E198" s="563">
        <v>5157</v>
      </c>
      <c r="F198" s="563">
        <v>5338</v>
      </c>
      <c r="G198" s="323">
        <f t="shared" si="2"/>
        <v>1.0350979251502812</v>
      </c>
      <c r="H198" s="816"/>
    </row>
    <row r="199" spans="1:7" ht="12.75">
      <c r="A199" s="316"/>
      <c r="B199" s="342" t="s">
        <v>341</v>
      </c>
      <c r="C199" s="563"/>
      <c r="D199" s="563"/>
      <c r="E199" s="563"/>
      <c r="F199" s="563"/>
      <c r="G199" s="323"/>
    </row>
    <row r="200" spans="1:7" ht="13.5" thickBot="1">
      <c r="A200" s="316"/>
      <c r="B200" s="343" t="s">
        <v>340</v>
      </c>
      <c r="C200" s="790"/>
      <c r="D200" s="790"/>
      <c r="E200" s="790"/>
      <c r="F200" s="790">
        <v>4</v>
      </c>
      <c r="G200" s="732"/>
    </row>
    <row r="201" spans="1:7" ht="13.5" thickBot="1">
      <c r="A201" s="316"/>
      <c r="B201" s="344" t="s">
        <v>64</v>
      </c>
      <c r="C201" s="795">
        <f>SUM(C196:C200)</f>
        <v>117532</v>
      </c>
      <c r="D201" s="795">
        <f>SUM(D196:D200)</f>
        <v>118738</v>
      </c>
      <c r="E201" s="795">
        <f>SUM(E196:E200)</f>
        <v>118858</v>
      </c>
      <c r="F201" s="795">
        <f>SUM(F196:F200)</f>
        <v>119537</v>
      </c>
      <c r="G201" s="1242">
        <f t="shared" si="2"/>
        <v>1.0057126991872656</v>
      </c>
    </row>
    <row r="202" spans="1:8" ht="12.75">
      <c r="A202" s="316"/>
      <c r="B202" s="341" t="s">
        <v>260</v>
      </c>
      <c r="C202" s="563">
        <v>1016</v>
      </c>
      <c r="D202" s="563">
        <v>1016</v>
      </c>
      <c r="E202" s="563">
        <v>3275</v>
      </c>
      <c r="F202" s="563">
        <v>3475</v>
      </c>
      <c r="G202" s="323">
        <f t="shared" si="2"/>
        <v>1.0610687022900764</v>
      </c>
      <c r="H202" s="816"/>
    </row>
    <row r="203" spans="1:7" ht="12.75">
      <c r="A203" s="316"/>
      <c r="B203" s="341" t="s">
        <v>261</v>
      </c>
      <c r="C203" s="563"/>
      <c r="D203" s="563"/>
      <c r="E203" s="563"/>
      <c r="F203" s="563"/>
      <c r="G203" s="323"/>
    </row>
    <row r="204" spans="1:7" ht="13.5" thickBot="1">
      <c r="A204" s="316"/>
      <c r="B204" s="343" t="s">
        <v>466</v>
      </c>
      <c r="C204" s="790"/>
      <c r="D204" s="790"/>
      <c r="E204" s="790"/>
      <c r="F204" s="790"/>
      <c r="G204" s="732"/>
    </row>
    <row r="205" spans="1:7" ht="13.5" thickBot="1">
      <c r="A205" s="316"/>
      <c r="B205" s="345" t="s">
        <v>70</v>
      </c>
      <c r="C205" s="795">
        <f>SUM(C202:C204)</f>
        <v>1016</v>
      </c>
      <c r="D205" s="795">
        <f>SUM(D202:D204)</f>
        <v>1016</v>
      </c>
      <c r="E205" s="795">
        <f>SUM(E202:E204)</f>
        <v>3275</v>
      </c>
      <c r="F205" s="795">
        <f>SUM(F202:F204)</f>
        <v>3475</v>
      </c>
      <c r="G205" s="1242">
        <f>SUM(F205/E205)</f>
        <v>1.0610687022900764</v>
      </c>
    </row>
    <row r="206" spans="1:7" ht="15.75" thickBot="1">
      <c r="A206" s="313"/>
      <c r="B206" s="346" t="s">
        <v>116</v>
      </c>
      <c r="C206" s="789">
        <f>SUM(C201+C205)</f>
        <v>118548</v>
      </c>
      <c r="D206" s="789">
        <f>SUM(D201+D205)</f>
        <v>119754</v>
      </c>
      <c r="E206" s="789">
        <f>SUM(E201+E205)</f>
        <v>122133</v>
      </c>
      <c r="F206" s="789">
        <f>SUM(F201+F205)</f>
        <v>123012</v>
      </c>
      <c r="G206" s="1242">
        <f>SUM(F206/E206)</f>
        <v>1.0071970720444106</v>
      </c>
    </row>
    <row r="207" spans="1:7" ht="15">
      <c r="A207" s="229">
        <v>2335</v>
      </c>
      <c r="B207" s="231" t="s">
        <v>347</v>
      </c>
      <c r="C207" s="563"/>
      <c r="D207" s="563"/>
      <c r="E207" s="563"/>
      <c r="F207" s="563"/>
      <c r="G207" s="323"/>
    </row>
    <row r="208" spans="1:7" ht="12" customHeight="1">
      <c r="A208" s="316"/>
      <c r="B208" s="318" t="s">
        <v>199</v>
      </c>
      <c r="C208" s="590"/>
      <c r="D208" s="590"/>
      <c r="E208" s="590"/>
      <c r="F208" s="590"/>
      <c r="G208" s="323"/>
    </row>
    <row r="209" spans="1:7" ht="13.5" thickBot="1">
      <c r="A209" s="316"/>
      <c r="B209" s="319" t="s">
        <v>200</v>
      </c>
      <c r="C209" s="792"/>
      <c r="D209" s="792"/>
      <c r="E209" s="792">
        <v>100</v>
      </c>
      <c r="F209" s="792">
        <v>255</v>
      </c>
      <c r="G209" s="732">
        <f>SUM(F209/E209)</f>
        <v>2.55</v>
      </c>
    </row>
    <row r="210" spans="1:7" ht="13.5" thickBot="1">
      <c r="A210" s="316"/>
      <c r="B210" s="320" t="s">
        <v>213</v>
      </c>
      <c r="C210" s="793"/>
      <c r="D210" s="793"/>
      <c r="E210" s="793">
        <f>SUM(E209)</f>
        <v>100</v>
      </c>
      <c r="F210" s="793">
        <f>SUM(F209)</f>
        <v>255</v>
      </c>
      <c r="G210" s="1242">
        <f>SUM(F210/E210)</f>
        <v>2.55</v>
      </c>
    </row>
    <row r="211" spans="1:7" ht="12.75">
      <c r="A211" s="316"/>
      <c r="B211" s="318" t="s">
        <v>202</v>
      </c>
      <c r="C211" s="563"/>
      <c r="D211" s="563"/>
      <c r="E211" s="563"/>
      <c r="F211" s="563"/>
      <c r="G211" s="323"/>
    </row>
    <row r="212" spans="1:7" ht="12.75">
      <c r="A212" s="316"/>
      <c r="B212" s="324" t="s">
        <v>203</v>
      </c>
      <c r="C212" s="794"/>
      <c r="D212" s="794"/>
      <c r="E212" s="794"/>
      <c r="F212" s="794"/>
      <c r="G212" s="323"/>
    </row>
    <row r="213" spans="1:7" ht="12.75">
      <c r="A213" s="316"/>
      <c r="B213" s="324" t="s">
        <v>204</v>
      </c>
      <c r="C213" s="794"/>
      <c r="D213" s="794"/>
      <c r="E213" s="794"/>
      <c r="F213" s="794"/>
      <c r="G213" s="323"/>
    </row>
    <row r="214" spans="1:7" ht="12.75">
      <c r="A214" s="316"/>
      <c r="B214" s="326" t="s">
        <v>205</v>
      </c>
      <c r="C214" s="563"/>
      <c r="D214" s="563"/>
      <c r="E214" s="563"/>
      <c r="F214" s="563"/>
      <c r="G214" s="323"/>
    </row>
    <row r="215" spans="1:7" ht="12.75">
      <c r="A215" s="316"/>
      <c r="B215" s="326" t="s">
        <v>206</v>
      </c>
      <c r="C215" s="563"/>
      <c r="D215" s="563"/>
      <c r="E215" s="563"/>
      <c r="F215" s="563"/>
      <c r="G215" s="323"/>
    </row>
    <row r="216" spans="1:7" ht="12.75">
      <c r="A216" s="316"/>
      <c r="B216" s="326" t="s">
        <v>207</v>
      </c>
      <c r="C216" s="563"/>
      <c r="D216" s="563"/>
      <c r="E216" s="563"/>
      <c r="F216" s="563"/>
      <c r="G216" s="323"/>
    </row>
    <row r="217" spans="1:7" ht="12.75">
      <c r="A217" s="316"/>
      <c r="B217" s="327" t="s">
        <v>487</v>
      </c>
      <c r="C217" s="563"/>
      <c r="D217" s="563"/>
      <c r="E217" s="563"/>
      <c r="F217" s="563"/>
      <c r="G217" s="323"/>
    </row>
    <row r="218" spans="1:7" ht="13.5" thickBot="1">
      <c r="A218" s="316"/>
      <c r="B218" s="328" t="s">
        <v>208</v>
      </c>
      <c r="C218" s="790"/>
      <c r="D218" s="790"/>
      <c r="E218" s="790"/>
      <c r="F218" s="790"/>
      <c r="G218" s="732"/>
    </row>
    <row r="219" spans="1:7" ht="13.5" thickBot="1">
      <c r="A219" s="316"/>
      <c r="B219" s="330" t="s">
        <v>359</v>
      </c>
      <c r="C219" s="795"/>
      <c r="D219" s="795"/>
      <c r="E219" s="795"/>
      <c r="F219" s="795"/>
      <c r="G219" s="1273"/>
    </row>
    <row r="220" spans="1:7" ht="13.5" thickBot="1">
      <c r="A220" s="316"/>
      <c r="B220" s="332" t="s">
        <v>71</v>
      </c>
      <c r="C220" s="796"/>
      <c r="D220" s="796"/>
      <c r="E220" s="796">
        <f>SUM(E210)</f>
        <v>100</v>
      </c>
      <c r="F220" s="796">
        <f>SUM(F210)</f>
        <v>255</v>
      </c>
      <c r="G220" s="1242">
        <f aca="true" t="shared" si="3" ref="G220:G225">SUM(F220/E220)</f>
        <v>2.55</v>
      </c>
    </row>
    <row r="221" spans="1:7" ht="13.5" thickBot="1">
      <c r="A221" s="316"/>
      <c r="B221" s="782" t="s">
        <v>501</v>
      </c>
      <c r="C221" s="784"/>
      <c r="D221" s="784"/>
      <c r="E221" s="784">
        <v>60</v>
      </c>
      <c r="F221" s="784">
        <v>60</v>
      </c>
      <c r="G221" s="1273">
        <f t="shared" si="3"/>
        <v>1</v>
      </c>
    </row>
    <row r="222" spans="1:7" ht="13.5" thickBot="1">
      <c r="A222" s="316"/>
      <c r="B222" s="334" t="s">
        <v>72</v>
      </c>
      <c r="C222" s="785"/>
      <c r="D222" s="785"/>
      <c r="E222" s="785">
        <f>SUM(E221)</f>
        <v>60</v>
      </c>
      <c r="F222" s="785">
        <f>SUM(F221)</f>
        <v>60</v>
      </c>
      <c r="G222" s="1242">
        <f t="shared" si="3"/>
        <v>1</v>
      </c>
    </row>
    <row r="223" spans="1:7" ht="12.75">
      <c r="A223" s="316"/>
      <c r="B223" s="776" t="s">
        <v>457</v>
      </c>
      <c r="C223" s="564"/>
      <c r="D223" s="564">
        <v>675</v>
      </c>
      <c r="E223" s="564">
        <v>675</v>
      </c>
      <c r="F223" s="564">
        <v>675</v>
      </c>
      <c r="G223" s="323">
        <f t="shared" si="3"/>
        <v>1</v>
      </c>
    </row>
    <row r="224" spans="1:8" ht="13.5" thickBot="1">
      <c r="A224" s="316"/>
      <c r="B224" s="337" t="s">
        <v>494</v>
      </c>
      <c r="C224" s="790">
        <v>91508</v>
      </c>
      <c r="D224" s="790">
        <v>95392</v>
      </c>
      <c r="E224" s="790">
        <v>96671</v>
      </c>
      <c r="F224" s="790">
        <v>97221</v>
      </c>
      <c r="G224" s="732">
        <f t="shared" si="3"/>
        <v>1.005689400130339</v>
      </c>
      <c r="H224" s="816"/>
    </row>
    <row r="225" spans="1:7" ht="13.5" thickBot="1">
      <c r="A225" s="316"/>
      <c r="B225" s="338" t="s">
        <v>65</v>
      </c>
      <c r="C225" s="788">
        <f>SUM(C223:C224)</f>
        <v>91508</v>
      </c>
      <c r="D225" s="788">
        <f>SUM(D223:D224)</f>
        <v>96067</v>
      </c>
      <c r="E225" s="788">
        <f>SUM(E223:E224)</f>
        <v>97346</v>
      </c>
      <c r="F225" s="788">
        <f>SUM(F223:F224)</f>
        <v>97896</v>
      </c>
      <c r="G225" s="1242">
        <f t="shared" si="3"/>
        <v>1.0056499496640847</v>
      </c>
    </row>
    <row r="226" spans="1:7" ht="13.5" thickBot="1">
      <c r="A226" s="316"/>
      <c r="B226" s="251" t="s">
        <v>457</v>
      </c>
      <c r="C226" s="784"/>
      <c r="D226" s="784"/>
      <c r="E226" s="784"/>
      <c r="F226" s="784"/>
      <c r="G226" s="1273"/>
    </row>
    <row r="227" spans="1:7" ht="13.5" thickBot="1">
      <c r="A227" s="316"/>
      <c r="B227" s="338" t="s">
        <v>67</v>
      </c>
      <c r="C227" s="788"/>
      <c r="D227" s="788"/>
      <c r="E227" s="788"/>
      <c r="F227" s="788"/>
      <c r="G227" s="1273"/>
    </row>
    <row r="228" spans="1:7" ht="15.75" thickBot="1">
      <c r="A228" s="316"/>
      <c r="B228" s="340" t="s">
        <v>79</v>
      </c>
      <c r="C228" s="789">
        <f>SUM(C220+C222+C225+C227)</f>
        <v>91508</v>
      </c>
      <c r="D228" s="789">
        <f>SUM(D220+D222+D225+D227)</f>
        <v>96067</v>
      </c>
      <c r="E228" s="789">
        <f>SUM(E220+E222+E225+E227)</f>
        <v>97506</v>
      </c>
      <c r="F228" s="789">
        <f>SUM(F220+F222+F225+F227)</f>
        <v>98211</v>
      </c>
      <c r="G228" s="1242">
        <f>SUM(F228/E228)</f>
        <v>1.007230324287736</v>
      </c>
    </row>
    <row r="229" spans="1:8" ht="12.75">
      <c r="A229" s="316"/>
      <c r="B229" s="341" t="s">
        <v>337</v>
      </c>
      <c r="C229" s="563">
        <v>71671</v>
      </c>
      <c r="D229" s="563">
        <v>73158</v>
      </c>
      <c r="E229" s="563">
        <v>73158</v>
      </c>
      <c r="F229" s="563">
        <v>73626</v>
      </c>
      <c r="G229" s="323">
        <f>SUM(F229/E229)</f>
        <v>1.006397113097679</v>
      </c>
      <c r="H229" s="816"/>
    </row>
    <row r="230" spans="1:8" ht="12.75">
      <c r="A230" s="316"/>
      <c r="B230" s="341" t="s">
        <v>338</v>
      </c>
      <c r="C230" s="563">
        <v>14328</v>
      </c>
      <c r="D230" s="563">
        <v>14802</v>
      </c>
      <c r="E230" s="563">
        <v>14802</v>
      </c>
      <c r="F230" s="563">
        <v>14884</v>
      </c>
      <c r="G230" s="323">
        <f>SUM(F230/E230)</f>
        <v>1.0055397919200109</v>
      </c>
      <c r="H230" s="816"/>
    </row>
    <row r="231" spans="1:8" ht="12.75">
      <c r="A231" s="316"/>
      <c r="B231" s="341" t="s">
        <v>339</v>
      </c>
      <c r="C231" s="563">
        <v>2715</v>
      </c>
      <c r="D231" s="563">
        <v>3195</v>
      </c>
      <c r="E231" s="563">
        <v>3295</v>
      </c>
      <c r="F231" s="563">
        <v>3450</v>
      </c>
      <c r="G231" s="323">
        <f>SUM(F231/E231)</f>
        <v>1.047040971168437</v>
      </c>
      <c r="H231" s="816"/>
    </row>
    <row r="232" spans="1:7" ht="12.75">
      <c r="A232" s="316"/>
      <c r="B232" s="342" t="s">
        <v>341</v>
      </c>
      <c r="C232" s="563"/>
      <c r="D232" s="563"/>
      <c r="E232" s="563"/>
      <c r="F232" s="563"/>
      <c r="G232" s="323"/>
    </row>
    <row r="233" spans="1:7" ht="13.5" thickBot="1">
      <c r="A233" s="316"/>
      <c r="B233" s="343" t="s">
        <v>340</v>
      </c>
      <c r="C233" s="790"/>
      <c r="D233" s="790"/>
      <c r="E233" s="790"/>
      <c r="F233" s="790"/>
      <c r="G233" s="732"/>
    </row>
    <row r="234" spans="1:7" ht="13.5" thickBot="1">
      <c r="A234" s="316"/>
      <c r="B234" s="344" t="s">
        <v>64</v>
      </c>
      <c r="C234" s="791">
        <f>SUM(C229:C233)</f>
        <v>88714</v>
      </c>
      <c r="D234" s="791">
        <f>SUM(D229:D233)</f>
        <v>91155</v>
      </c>
      <c r="E234" s="791">
        <f>SUM(E229:E233)</f>
        <v>91255</v>
      </c>
      <c r="F234" s="791">
        <f>SUM(F229:F233)</f>
        <v>91960</v>
      </c>
      <c r="G234" s="1242">
        <f>SUM(F234/E234)</f>
        <v>1.007725604076489</v>
      </c>
    </row>
    <row r="235" spans="1:8" ht="12.75">
      <c r="A235" s="316"/>
      <c r="B235" s="341" t="s">
        <v>260</v>
      </c>
      <c r="C235" s="563">
        <v>2794</v>
      </c>
      <c r="D235" s="563">
        <v>4912</v>
      </c>
      <c r="E235" s="563">
        <v>6251</v>
      </c>
      <c r="F235" s="563">
        <v>6251</v>
      </c>
      <c r="G235" s="323">
        <f>SUM(F235/E235)</f>
        <v>1</v>
      </c>
      <c r="H235" s="816"/>
    </row>
    <row r="236" spans="1:7" ht="12.75">
      <c r="A236" s="316"/>
      <c r="B236" s="341" t="s">
        <v>261</v>
      </c>
      <c r="C236" s="563"/>
      <c r="D236" s="563"/>
      <c r="E236" s="563"/>
      <c r="F236" s="563"/>
      <c r="G236" s="323"/>
    </row>
    <row r="237" spans="1:7" ht="13.5" thickBot="1">
      <c r="A237" s="316"/>
      <c r="B237" s="343" t="s">
        <v>466</v>
      </c>
      <c r="C237" s="790"/>
      <c r="D237" s="790"/>
      <c r="E237" s="790"/>
      <c r="F237" s="790"/>
      <c r="G237" s="732"/>
    </row>
    <row r="238" spans="1:7" ht="13.5" thickBot="1">
      <c r="A238" s="316"/>
      <c r="B238" s="345" t="s">
        <v>70</v>
      </c>
      <c r="C238" s="791">
        <f>SUM(C235:C237)</f>
        <v>2794</v>
      </c>
      <c r="D238" s="791">
        <f>SUM(D235:D237)</f>
        <v>4912</v>
      </c>
      <c r="E238" s="791">
        <f>SUM(E235:E237)</f>
        <v>6251</v>
      </c>
      <c r="F238" s="791">
        <f>SUM(F235:F237)</f>
        <v>6251</v>
      </c>
      <c r="G238" s="1242">
        <f>SUM(F238/E238)</f>
        <v>1</v>
      </c>
    </row>
    <row r="239" spans="1:7" ht="15.75" thickBot="1">
      <c r="A239" s="313"/>
      <c r="B239" s="346" t="s">
        <v>116</v>
      </c>
      <c r="C239" s="789">
        <f>SUM(C234+C238)</f>
        <v>91508</v>
      </c>
      <c r="D239" s="789">
        <f>SUM(D234+D238)</f>
        <v>96067</v>
      </c>
      <c r="E239" s="789">
        <f>SUM(E234+E238)</f>
        <v>97506</v>
      </c>
      <c r="F239" s="789">
        <f>SUM(F234+F238)</f>
        <v>98211</v>
      </c>
      <c r="G239" s="1275">
        <f>SUM(F239/E239)</f>
        <v>1.007230324287736</v>
      </c>
    </row>
    <row r="240" spans="1:7" ht="15">
      <c r="A240" s="228">
        <v>2345</v>
      </c>
      <c r="B240" s="349" t="s">
        <v>348</v>
      </c>
      <c r="C240" s="563"/>
      <c r="D240" s="563"/>
      <c r="E240" s="563"/>
      <c r="F240" s="563"/>
      <c r="G240" s="323"/>
    </row>
    <row r="241" spans="1:7" ht="12" customHeight="1">
      <c r="A241" s="316"/>
      <c r="B241" s="318" t="s">
        <v>199</v>
      </c>
      <c r="C241" s="590"/>
      <c r="D241" s="590"/>
      <c r="E241" s="590"/>
      <c r="F241" s="590"/>
      <c r="G241" s="323"/>
    </row>
    <row r="242" spans="1:7" ht="13.5" thickBot="1">
      <c r="A242" s="316"/>
      <c r="B242" s="319" t="s">
        <v>200</v>
      </c>
      <c r="C242" s="792"/>
      <c r="D242" s="792"/>
      <c r="E242" s="792">
        <v>100</v>
      </c>
      <c r="F242" s="792">
        <v>747</v>
      </c>
      <c r="G242" s="732">
        <f>SUM(F242/E242)</f>
        <v>7.47</v>
      </c>
    </row>
    <row r="243" spans="1:7" ht="13.5" thickBot="1">
      <c r="A243" s="316"/>
      <c r="B243" s="320" t="s">
        <v>213</v>
      </c>
      <c r="C243" s="800"/>
      <c r="D243" s="800"/>
      <c r="E243" s="800">
        <f>SUM(E242)</f>
        <v>100</v>
      </c>
      <c r="F243" s="800">
        <f>SUM(F242)</f>
        <v>747</v>
      </c>
      <c r="G243" s="1242">
        <f>SUM(F243/E243)</f>
        <v>7.47</v>
      </c>
    </row>
    <row r="244" spans="1:7" ht="12.75">
      <c r="A244" s="316"/>
      <c r="B244" s="318" t="s">
        <v>202</v>
      </c>
      <c r="C244" s="563"/>
      <c r="D244" s="563"/>
      <c r="E244" s="563"/>
      <c r="F244" s="563"/>
      <c r="G244" s="323"/>
    </row>
    <row r="245" spans="1:7" ht="12.75">
      <c r="A245" s="316"/>
      <c r="B245" s="324" t="s">
        <v>203</v>
      </c>
      <c r="C245" s="794"/>
      <c r="D245" s="794"/>
      <c r="E245" s="794"/>
      <c r="F245" s="794"/>
      <c r="G245" s="323"/>
    </row>
    <row r="246" spans="1:7" ht="12.75">
      <c r="A246" s="316"/>
      <c r="B246" s="324" t="s">
        <v>204</v>
      </c>
      <c r="C246" s="794"/>
      <c r="D246" s="794"/>
      <c r="E246" s="794"/>
      <c r="F246" s="794"/>
      <c r="G246" s="323"/>
    </row>
    <row r="247" spans="1:7" ht="12.75">
      <c r="A247" s="316"/>
      <c r="B247" s="326" t="s">
        <v>205</v>
      </c>
      <c r="C247" s="563"/>
      <c r="D247" s="563"/>
      <c r="E247" s="563"/>
      <c r="F247" s="563"/>
      <c r="G247" s="323"/>
    </row>
    <row r="248" spans="1:7" ht="12.75">
      <c r="A248" s="316"/>
      <c r="B248" s="326" t="s">
        <v>206</v>
      </c>
      <c r="C248" s="563"/>
      <c r="D248" s="563"/>
      <c r="E248" s="563"/>
      <c r="F248" s="563"/>
      <c r="G248" s="323"/>
    </row>
    <row r="249" spans="1:7" ht="12.75">
      <c r="A249" s="316"/>
      <c r="B249" s="326" t="s">
        <v>207</v>
      </c>
      <c r="C249" s="563"/>
      <c r="D249" s="563"/>
      <c r="E249" s="563"/>
      <c r="F249" s="563"/>
      <c r="G249" s="323"/>
    </row>
    <row r="250" spans="1:7" ht="12.75">
      <c r="A250" s="316"/>
      <c r="B250" s="327" t="s">
        <v>487</v>
      </c>
      <c r="C250" s="563"/>
      <c r="D250" s="563"/>
      <c r="E250" s="563"/>
      <c r="F250" s="563"/>
      <c r="G250" s="323"/>
    </row>
    <row r="251" spans="1:7" ht="13.5" thickBot="1">
      <c r="A251" s="316"/>
      <c r="B251" s="328" t="s">
        <v>208</v>
      </c>
      <c r="C251" s="563"/>
      <c r="D251" s="563"/>
      <c r="E251" s="563"/>
      <c r="F251" s="563"/>
      <c r="G251" s="732"/>
    </row>
    <row r="252" spans="1:7" ht="13.5" thickBot="1">
      <c r="A252" s="316"/>
      <c r="B252" s="330" t="s">
        <v>359</v>
      </c>
      <c r="C252" s="791"/>
      <c r="D252" s="791"/>
      <c r="E252" s="791"/>
      <c r="F252" s="791"/>
      <c r="G252" s="1273"/>
    </row>
    <row r="253" spans="1:7" ht="13.5" thickBot="1">
      <c r="A253" s="316"/>
      <c r="B253" s="332" t="s">
        <v>71</v>
      </c>
      <c r="C253" s="796"/>
      <c r="D253" s="796"/>
      <c r="E253" s="796">
        <f>SUM(E243)</f>
        <v>100</v>
      </c>
      <c r="F253" s="796">
        <f>SUM(F243)</f>
        <v>747</v>
      </c>
      <c r="G253" s="1242">
        <f aca="true" t="shared" si="4" ref="G253:G258">SUM(F253/E253)</f>
        <v>7.47</v>
      </c>
    </row>
    <row r="254" spans="1:7" ht="13.5" thickBot="1">
      <c r="A254" s="316"/>
      <c r="B254" s="782" t="s">
        <v>501</v>
      </c>
      <c r="C254" s="784"/>
      <c r="D254" s="784"/>
      <c r="E254" s="784">
        <v>310</v>
      </c>
      <c r="F254" s="784">
        <v>310</v>
      </c>
      <c r="G254" s="1273">
        <f t="shared" si="4"/>
        <v>1</v>
      </c>
    </row>
    <row r="255" spans="1:7" ht="13.5" thickBot="1">
      <c r="A255" s="316"/>
      <c r="B255" s="334" t="s">
        <v>72</v>
      </c>
      <c r="C255" s="785"/>
      <c r="D255" s="785"/>
      <c r="E255" s="785">
        <f>SUM(E254)</f>
        <v>310</v>
      </c>
      <c r="F255" s="785">
        <f>SUM(F254)</f>
        <v>310</v>
      </c>
      <c r="G255" s="1242">
        <f t="shared" si="4"/>
        <v>1</v>
      </c>
    </row>
    <row r="256" spans="1:7" ht="12.75">
      <c r="A256" s="316"/>
      <c r="B256" s="776" t="s">
        <v>457</v>
      </c>
      <c r="C256" s="564"/>
      <c r="D256" s="564">
        <v>1366</v>
      </c>
      <c r="E256" s="564">
        <v>1366</v>
      </c>
      <c r="F256" s="564">
        <v>1366</v>
      </c>
      <c r="G256" s="323">
        <f t="shared" si="4"/>
        <v>1</v>
      </c>
    </row>
    <row r="257" spans="1:8" ht="13.5" thickBot="1">
      <c r="A257" s="316"/>
      <c r="B257" s="337" t="s">
        <v>494</v>
      </c>
      <c r="C257" s="790">
        <v>83857</v>
      </c>
      <c r="D257" s="790">
        <v>85092</v>
      </c>
      <c r="E257" s="790">
        <v>86428</v>
      </c>
      <c r="F257" s="790">
        <v>87069</v>
      </c>
      <c r="G257" s="732">
        <f t="shared" si="4"/>
        <v>1.007416577960846</v>
      </c>
      <c r="H257" s="816"/>
    </row>
    <row r="258" spans="1:7" ht="13.5" thickBot="1">
      <c r="A258" s="316"/>
      <c r="B258" s="338" t="s">
        <v>65</v>
      </c>
      <c r="C258" s="788">
        <f>SUM(C256:C257)</f>
        <v>83857</v>
      </c>
      <c r="D258" s="788">
        <f>SUM(D256:D257)</f>
        <v>86458</v>
      </c>
      <c r="E258" s="788">
        <f>SUM(E256:E257)</f>
        <v>87794</v>
      </c>
      <c r="F258" s="788">
        <f>SUM(F256:F257)</f>
        <v>88435</v>
      </c>
      <c r="G258" s="1242">
        <f t="shared" si="4"/>
        <v>1.0073011823131421</v>
      </c>
    </row>
    <row r="259" spans="1:7" ht="13.5" thickBot="1">
      <c r="A259" s="316"/>
      <c r="B259" s="251" t="s">
        <v>457</v>
      </c>
      <c r="C259" s="784"/>
      <c r="D259" s="784"/>
      <c r="E259" s="784"/>
      <c r="F259" s="784"/>
      <c r="G259" s="1273"/>
    </row>
    <row r="260" spans="1:7" ht="13.5" thickBot="1">
      <c r="A260" s="316"/>
      <c r="B260" s="338" t="s">
        <v>67</v>
      </c>
      <c r="C260" s="788"/>
      <c r="D260" s="788"/>
      <c r="E260" s="788"/>
      <c r="F260" s="788"/>
      <c r="G260" s="1273"/>
    </row>
    <row r="261" spans="1:7" ht="15.75" thickBot="1">
      <c r="A261" s="316"/>
      <c r="B261" s="340" t="s">
        <v>79</v>
      </c>
      <c r="C261" s="789">
        <f>SUM(C253+C255+C258+C260)</f>
        <v>83857</v>
      </c>
      <c r="D261" s="789">
        <f>SUM(D253+D255+D258+D260)</f>
        <v>86458</v>
      </c>
      <c r="E261" s="789">
        <f>SUM(E253+E255+E258+E260)</f>
        <v>88204</v>
      </c>
      <c r="F261" s="789">
        <f>SUM(F253+F255+F258+F260)</f>
        <v>89492</v>
      </c>
      <c r="G261" s="1242">
        <f>SUM(F261/E261)</f>
        <v>1.0146025123577163</v>
      </c>
    </row>
    <row r="262" spans="1:8" ht="12.75">
      <c r="A262" s="316"/>
      <c r="B262" s="341" t="s">
        <v>337</v>
      </c>
      <c r="C262" s="563">
        <v>64327</v>
      </c>
      <c r="D262" s="563">
        <v>65490</v>
      </c>
      <c r="E262" s="563">
        <v>65538</v>
      </c>
      <c r="F262" s="563">
        <v>66083</v>
      </c>
      <c r="G262" s="323">
        <f>SUM(F262/E262)</f>
        <v>1.0083157862614056</v>
      </c>
      <c r="H262" s="816"/>
    </row>
    <row r="263" spans="1:8" ht="12.75">
      <c r="A263" s="316"/>
      <c r="B263" s="341" t="s">
        <v>338</v>
      </c>
      <c r="C263" s="563">
        <v>12994</v>
      </c>
      <c r="D263" s="563">
        <v>13370</v>
      </c>
      <c r="E263" s="563">
        <v>13379</v>
      </c>
      <c r="F263" s="563">
        <v>13475</v>
      </c>
      <c r="G263" s="323">
        <f>SUM(F263/E263)</f>
        <v>1.0071754241722102</v>
      </c>
      <c r="H263" s="816"/>
    </row>
    <row r="264" spans="1:8" ht="12.75">
      <c r="A264" s="316"/>
      <c r="B264" s="341" t="s">
        <v>339</v>
      </c>
      <c r="C264" s="563">
        <v>2908</v>
      </c>
      <c r="D264" s="563">
        <v>3970</v>
      </c>
      <c r="E264" s="563">
        <v>4070</v>
      </c>
      <c r="F264" s="563">
        <v>4717</v>
      </c>
      <c r="G264" s="323">
        <f>SUM(F264/E264)</f>
        <v>1.1589680589680589</v>
      </c>
      <c r="H264" s="816"/>
    </row>
    <row r="265" spans="1:7" ht="12.75">
      <c r="A265" s="316"/>
      <c r="B265" s="342" t="s">
        <v>341</v>
      </c>
      <c r="C265" s="563"/>
      <c r="D265" s="563"/>
      <c r="E265" s="563"/>
      <c r="F265" s="563"/>
      <c r="G265" s="323"/>
    </row>
    <row r="266" spans="1:7" ht="13.5" thickBot="1">
      <c r="A266" s="316"/>
      <c r="B266" s="343" t="s">
        <v>340</v>
      </c>
      <c r="C266" s="563"/>
      <c r="D266" s="563"/>
      <c r="E266" s="563"/>
      <c r="F266" s="563"/>
      <c r="G266" s="732"/>
    </row>
    <row r="267" spans="1:7" ht="13.5" thickBot="1">
      <c r="A267" s="316"/>
      <c r="B267" s="344" t="s">
        <v>64</v>
      </c>
      <c r="C267" s="791">
        <f>SUM(C262:C266)</f>
        <v>80229</v>
      </c>
      <c r="D267" s="791">
        <f>SUM(D262:D266)</f>
        <v>82830</v>
      </c>
      <c r="E267" s="791">
        <f>SUM(E262:E266)</f>
        <v>82987</v>
      </c>
      <c r="F267" s="791">
        <f>SUM(F262:F266)</f>
        <v>84275</v>
      </c>
      <c r="G267" s="1242">
        <f>SUM(F267/E267)</f>
        <v>1.0155205032113463</v>
      </c>
    </row>
    <row r="268" spans="1:8" ht="12.75">
      <c r="A268" s="316"/>
      <c r="B268" s="341" t="s">
        <v>260</v>
      </c>
      <c r="C268" s="563">
        <v>3628</v>
      </c>
      <c r="D268" s="563">
        <v>3628</v>
      </c>
      <c r="E268" s="563">
        <v>5217</v>
      </c>
      <c r="F268" s="563">
        <v>5217</v>
      </c>
      <c r="G268" s="323">
        <f aca="true" t="shared" si="5" ref="G268:G331">SUM(F268/E268)</f>
        <v>1</v>
      </c>
      <c r="H268" s="816"/>
    </row>
    <row r="269" spans="1:7" ht="12.75">
      <c r="A269" s="316"/>
      <c r="B269" s="341" t="s">
        <v>261</v>
      </c>
      <c r="C269" s="563"/>
      <c r="D269" s="563"/>
      <c r="E269" s="563"/>
      <c r="F269" s="563"/>
      <c r="G269" s="323"/>
    </row>
    <row r="270" spans="1:7" ht="13.5" thickBot="1">
      <c r="A270" s="316"/>
      <c r="B270" s="343" t="s">
        <v>466</v>
      </c>
      <c r="C270" s="563"/>
      <c r="D270" s="563"/>
      <c r="E270" s="563"/>
      <c r="F270" s="563"/>
      <c r="G270" s="732"/>
    </row>
    <row r="271" spans="1:7" ht="13.5" thickBot="1">
      <c r="A271" s="316"/>
      <c r="B271" s="345" t="s">
        <v>70</v>
      </c>
      <c r="C271" s="791">
        <f>SUM(C268:C270)</f>
        <v>3628</v>
      </c>
      <c r="D271" s="791">
        <f>SUM(D268:D270)</f>
        <v>3628</v>
      </c>
      <c r="E271" s="791">
        <f>SUM(E268:E270)</f>
        <v>5217</v>
      </c>
      <c r="F271" s="791">
        <f>SUM(F268:F270)</f>
        <v>5217</v>
      </c>
      <c r="G271" s="1242">
        <f t="shared" si="5"/>
        <v>1</v>
      </c>
    </row>
    <row r="272" spans="1:7" ht="15.75" thickBot="1">
      <c r="A272" s="313"/>
      <c r="B272" s="346" t="s">
        <v>116</v>
      </c>
      <c r="C272" s="789">
        <f>SUM(C267+C271)</f>
        <v>83857</v>
      </c>
      <c r="D272" s="789">
        <f>SUM(D267+D271)</f>
        <v>86458</v>
      </c>
      <c r="E272" s="789">
        <f>SUM(E267+E271)</f>
        <v>88204</v>
      </c>
      <c r="F272" s="789">
        <f>SUM(F267+F271)</f>
        <v>89492</v>
      </c>
      <c r="G272" s="1242">
        <f t="shared" si="5"/>
        <v>1.0146025123577163</v>
      </c>
    </row>
    <row r="273" spans="1:7" ht="15">
      <c r="A273" s="228">
        <v>2360</v>
      </c>
      <c r="B273" s="348" t="s">
        <v>349</v>
      </c>
      <c r="C273" s="563"/>
      <c r="D273" s="563"/>
      <c r="E273" s="563"/>
      <c r="F273" s="563"/>
      <c r="G273" s="323"/>
    </row>
    <row r="274" spans="1:7" ht="12.75" customHeight="1">
      <c r="A274" s="316"/>
      <c r="B274" s="318" t="s">
        <v>199</v>
      </c>
      <c r="C274" s="590"/>
      <c r="D274" s="590"/>
      <c r="E274" s="590"/>
      <c r="F274" s="590"/>
      <c r="G274" s="323"/>
    </row>
    <row r="275" spans="1:7" ht="13.5" thickBot="1">
      <c r="A275" s="316"/>
      <c r="B275" s="319" t="s">
        <v>200</v>
      </c>
      <c r="C275" s="792"/>
      <c r="D275" s="792"/>
      <c r="E275" s="792">
        <v>160</v>
      </c>
      <c r="F275" s="792">
        <v>200</v>
      </c>
      <c r="G275" s="732">
        <f t="shared" si="5"/>
        <v>1.25</v>
      </c>
    </row>
    <row r="276" spans="1:7" ht="13.5" thickBot="1">
      <c r="A276" s="316"/>
      <c r="B276" s="320" t="s">
        <v>213</v>
      </c>
      <c r="C276" s="793"/>
      <c r="D276" s="793"/>
      <c r="E276" s="793">
        <f>SUM(E275)</f>
        <v>160</v>
      </c>
      <c r="F276" s="793">
        <f>SUM(F275)</f>
        <v>200</v>
      </c>
      <c r="G276" s="1242">
        <f t="shared" si="5"/>
        <v>1.25</v>
      </c>
    </row>
    <row r="277" spans="1:7" ht="12.75">
      <c r="A277" s="316"/>
      <c r="B277" s="318" t="s">
        <v>202</v>
      </c>
      <c r="C277" s="563"/>
      <c r="D277" s="563"/>
      <c r="E277" s="563"/>
      <c r="F277" s="563"/>
      <c r="G277" s="323"/>
    </row>
    <row r="278" spans="1:7" ht="12.75">
      <c r="A278" s="316"/>
      <c r="B278" s="324" t="s">
        <v>203</v>
      </c>
      <c r="C278" s="794"/>
      <c r="D278" s="794"/>
      <c r="E278" s="794"/>
      <c r="F278" s="794"/>
      <c r="G278" s="323"/>
    </row>
    <row r="279" spans="1:7" ht="12.75">
      <c r="A279" s="316"/>
      <c r="B279" s="324" t="s">
        <v>204</v>
      </c>
      <c r="C279" s="794"/>
      <c r="D279" s="794"/>
      <c r="E279" s="794"/>
      <c r="F279" s="794"/>
      <c r="G279" s="323"/>
    </row>
    <row r="280" spans="1:7" ht="12.75">
      <c r="A280" s="316"/>
      <c r="B280" s="326" t="s">
        <v>205</v>
      </c>
      <c r="C280" s="563"/>
      <c r="D280" s="563"/>
      <c r="E280" s="563"/>
      <c r="F280" s="563"/>
      <c r="G280" s="323"/>
    </row>
    <row r="281" spans="1:7" ht="12.75">
      <c r="A281" s="316"/>
      <c r="B281" s="326" t="s">
        <v>206</v>
      </c>
      <c r="C281" s="563"/>
      <c r="D281" s="563"/>
      <c r="E281" s="563"/>
      <c r="F281" s="563"/>
      <c r="G281" s="323"/>
    </row>
    <row r="282" spans="1:7" ht="12.75">
      <c r="A282" s="316"/>
      <c r="B282" s="326" t="s">
        <v>207</v>
      </c>
      <c r="C282" s="563"/>
      <c r="D282" s="563"/>
      <c r="E282" s="563"/>
      <c r="F282" s="563"/>
      <c r="G282" s="323"/>
    </row>
    <row r="283" spans="1:7" ht="12.75">
      <c r="A283" s="316"/>
      <c r="B283" s="327" t="s">
        <v>487</v>
      </c>
      <c r="C283" s="563"/>
      <c r="D283" s="563"/>
      <c r="E283" s="563"/>
      <c r="F283" s="563"/>
      <c r="G283" s="323"/>
    </row>
    <row r="284" spans="1:7" ht="13.5" thickBot="1">
      <c r="A284" s="316"/>
      <c r="B284" s="328" t="s">
        <v>208</v>
      </c>
      <c r="C284" s="790"/>
      <c r="D284" s="790"/>
      <c r="E284" s="790"/>
      <c r="F284" s="790"/>
      <c r="G284" s="732"/>
    </row>
    <row r="285" spans="1:7" ht="13.5" thickBot="1">
      <c r="A285" s="316"/>
      <c r="B285" s="330" t="s">
        <v>359</v>
      </c>
      <c r="C285" s="795"/>
      <c r="D285" s="795"/>
      <c r="E285" s="795"/>
      <c r="F285" s="795"/>
      <c r="G285" s="1273"/>
    </row>
    <row r="286" spans="1:7" ht="13.5" thickBot="1">
      <c r="A286" s="316"/>
      <c r="B286" s="332" t="s">
        <v>71</v>
      </c>
      <c r="C286" s="796"/>
      <c r="D286" s="796"/>
      <c r="E286" s="796">
        <f>SUM(E276)</f>
        <v>160</v>
      </c>
      <c r="F286" s="796">
        <f>SUM(F276)</f>
        <v>200</v>
      </c>
      <c r="G286" s="1242">
        <f t="shared" si="5"/>
        <v>1.25</v>
      </c>
    </row>
    <row r="287" spans="1:7" ht="13.5" thickBot="1">
      <c r="A287" s="316"/>
      <c r="B287" s="782" t="s">
        <v>501</v>
      </c>
      <c r="C287" s="784"/>
      <c r="D287" s="784"/>
      <c r="E287" s="784"/>
      <c r="F287" s="784"/>
      <c r="G287" s="1273"/>
    </row>
    <row r="288" spans="1:7" ht="13.5" thickBot="1">
      <c r="A288" s="316"/>
      <c r="B288" s="334" t="s">
        <v>72</v>
      </c>
      <c r="C288" s="785"/>
      <c r="D288" s="785"/>
      <c r="E288" s="785"/>
      <c r="F288" s="785"/>
      <c r="G288" s="1273"/>
    </row>
    <row r="289" spans="1:7" ht="12.75">
      <c r="A289" s="316"/>
      <c r="B289" s="776" t="s">
        <v>457</v>
      </c>
      <c r="C289" s="564"/>
      <c r="D289" s="564">
        <v>758</v>
      </c>
      <c r="E289" s="564">
        <v>758</v>
      </c>
      <c r="F289" s="564">
        <v>758</v>
      </c>
      <c r="G289" s="323">
        <f t="shared" si="5"/>
        <v>1</v>
      </c>
    </row>
    <row r="290" spans="1:8" ht="13.5" thickBot="1">
      <c r="A290" s="316"/>
      <c r="B290" s="337" t="s">
        <v>494</v>
      </c>
      <c r="C290" s="790">
        <v>82978</v>
      </c>
      <c r="D290" s="790">
        <v>83803</v>
      </c>
      <c r="E290" s="790">
        <v>85082</v>
      </c>
      <c r="F290" s="790">
        <v>85632</v>
      </c>
      <c r="G290" s="732">
        <f t="shared" si="5"/>
        <v>1.0064643520368586</v>
      </c>
      <c r="H290" s="816"/>
    </row>
    <row r="291" spans="1:7" ht="13.5" thickBot="1">
      <c r="A291" s="316"/>
      <c r="B291" s="338" t="s">
        <v>65</v>
      </c>
      <c r="C291" s="788">
        <f>SUM(C289:C290)</f>
        <v>82978</v>
      </c>
      <c r="D291" s="788">
        <f>SUM(D289:D290)</f>
        <v>84561</v>
      </c>
      <c r="E291" s="788">
        <f>SUM(E289:E290)</f>
        <v>85840</v>
      </c>
      <c r="F291" s="788">
        <f>SUM(F289:F290)</f>
        <v>86390</v>
      </c>
      <c r="G291" s="1242">
        <f t="shared" si="5"/>
        <v>1.0064072693383037</v>
      </c>
    </row>
    <row r="292" spans="1:7" ht="13.5" thickBot="1">
      <c r="A292" s="316"/>
      <c r="B292" s="251" t="s">
        <v>457</v>
      </c>
      <c r="C292" s="784"/>
      <c r="D292" s="784"/>
      <c r="E292" s="784"/>
      <c r="F292" s="784"/>
      <c r="G292" s="1273"/>
    </row>
    <row r="293" spans="1:7" ht="13.5" thickBot="1">
      <c r="A293" s="316"/>
      <c r="B293" s="338" t="s">
        <v>67</v>
      </c>
      <c r="C293" s="788"/>
      <c r="D293" s="788"/>
      <c r="E293" s="788"/>
      <c r="F293" s="788"/>
      <c r="G293" s="1273"/>
    </row>
    <row r="294" spans="1:7" ht="15.75" thickBot="1">
      <c r="A294" s="316"/>
      <c r="B294" s="340" t="s">
        <v>79</v>
      </c>
      <c r="C294" s="789">
        <f>SUM(C286+C288+C291+C293)</f>
        <v>82978</v>
      </c>
      <c r="D294" s="789">
        <f>SUM(D286+D288+D291+D293)</f>
        <v>84561</v>
      </c>
      <c r="E294" s="789">
        <f>SUM(E286+E288+E291+E293)</f>
        <v>86000</v>
      </c>
      <c r="F294" s="789">
        <f>SUM(F286+F288+F291+F293)</f>
        <v>86590</v>
      </c>
      <c r="G294" s="1242">
        <f t="shared" si="5"/>
        <v>1.0068604651162791</v>
      </c>
    </row>
    <row r="295" spans="1:8" ht="12.75">
      <c r="A295" s="316"/>
      <c r="B295" s="341" t="s">
        <v>337</v>
      </c>
      <c r="C295" s="563">
        <v>65952</v>
      </c>
      <c r="D295" s="563">
        <v>66572</v>
      </c>
      <c r="E295" s="563">
        <v>66572</v>
      </c>
      <c r="F295" s="563">
        <v>67040</v>
      </c>
      <c r="G295" s="323">
        <f t="shared" si="5"/>
        <v>1.0070299825752569</v>
      </c>
      <c r="H295" s="816"/>
    </row>
    <row r="296" spans="1:8" ht="12.75">
      <c r="A296" s="316"/>
      <c r="B296" s="341" t="s">
        <v>338</v>
      </c>
      <c r="C296" s="563">
        <v>13328</v>
      </c>
      <c r="D296" s="563">
        <v>13676</v>
      </c>
      <c r="E296" s="563">
        <v>13676</v>
      </c>
      <c r="F296" s="563">
        <v>13758</v>
      </c>
      <c r="G296" s="323">
        <f t="shared" si="5"/>
        <v>1.005995905235449</v>
      </c>
      <c r="H296" s="816"/>
    </row>
    <row r="297" spans="1:8" ht="12.75">
      <c r="A297" s="316"/>
      <c r="B297" s="341" t="s">
        <v>339</v>
      </c>
      <c r="C297" s="563">
        <v>2580</v>
      </c>
      <c r="D297" s="563">
        <v>3195</v>
      </c>
      <c r="E297" s="563">
        <v>3355</v>
      </c>
      <c r="F297" s="563">
        <v>3104</v>
      </c>
      <c r="G297" s="323">
        <f t="shared" si="5"/>
        <v>0.9251862891207153</v>
      </c>
      <c r="H297" s="816"/>
    </row>
    <row r="298" spans="1:7" ht="12.75">
      <c r="A298" s="316"/>
      <c r="B298" s="342" t="s">
        <v>341</v>
      </c>
      <c r="C298" s="563"/>
      <c r="D298" s="563"/>
      <c r="E298" s="563"/>
      <c r="F298" s="563"/>
      <c r="G298" s="323"/>
    </row>
    <row r="299" spans="1:7" ht="13.5" thickBot="1">
      <c r="A299" s="316"/>
      <c r="B299" s="343" t="s">
        <v>340</v>
      </c>
      <c r="C299" s="563"/>
      <c r="D299" s="563"/>
      <c r="E299" s="563"/>
      <c r="F299" s="563">
        <v>291</v>
      </c>
      <c r="G299" s="732"/>
    </row>
    <row r="300" spans="1:7" ht="13.5" thickBot="1">
      <c r="A300" s="316"/>
      <c r="B300" s="344" t="s">
        <v>64</v>
      </c>
      <c r="C300" s="791">
        <f>SUM(C295:C299)</f>
        <v>81860</v>
      </c>
      <c r="D300" s="791">
        <f>SUM(D295:D299)</f>
        <v>83443</v>
      </c>
      <c r="E300" s="791">
        <f>SUM(E295:E299)</f>
        <v>83603</v>
      </c>
      <c r="F300" s="791">
        <f>SUM(F295:F299)</f>
        <v>84193</v>
      </c>
      <c r="G300" s="1242">
        <f t="shared" si="5"/>
        <v>1.0070571630204657</v>
      </c>
    </row>
    <row r="301" spans="1:8" ht="12.75">
      <c r="A301" s="316"/>
      <c r="B301" s="341" t="s">
        <v>260</v>
      </c>
      <c r="C301" s="563">
        <v>1118</v>
      </c>
      <c r="D301" s="563">
        <v>1118</v>
      </c>
      <c r="E301" s="563">
        <v>2397</v>
      </c>
      <c r="F301" s="563">
        <v>2397</v>
      </c>
      <c r="G301" s="323">
        <f t="shared" si="5"/>
        <v>1</v>
      </c>
      <c r="H301" s="816"/>
    </row>
    <row r="302" spans="1:7" ht="12.75">
      <c r="A302" s="316"/>
      <c r="B302" s="341" t="s">
        <v>261</v>
      </c>
      <c r="C302" s="563"/>
      <c r="D302" s="563"/>
      <c r="E302" s="563"/>
      <c r="F302" s="563"/>
      <c r="G302" s="323"/>
    </row>
    <row r="303" spans="1:7" ht="13.5" thickBot="1">
      <c r="A303" s="316"/>
      <c r="B303" s="343" t="s">
        <v>466</v>
      </c>
      <c r="C303" s="563"/>
      <c r="D303" s="563"/>
      <c r="E303" s="563"/>
      <c r="F303" s="563"/>
      <c r="G303" s="732"/>
    </row>
    <row r="304" spans="1:7" ht="13.5" thickBot="1">
      <c r="A304" s="316"/>
      <c r="B304" s="345" t="s">
        <v>70</v>
      </c>
      <c r="C304" s="791">
        <f>SUM(C301:C303)</f>
        <v>1118</v>
      </c>
      <c r="D304" s="791">
        <f>SUM(D301:D303)</f>
        <v>1118</v>
      </c>
      <c r="E304" s="791">
        <f>SUM(E301:E303)</f>
        <v>2397</v>
      </c>
      <c r="F304" s="791">
        <f>SUM(F301:F303)</f>
        <v>2397</v>
      </c>
      <c r="G304" s="1242">
        <f t="shared" si="5"/>
        <v>1</v>
      </c>
    </row>
    <row r="305" spans="1:7" ht="15.75" thickBot="1">
      <c r="A305" s="313"/>
      <c r="B305" s="346" t="s">
        <v>116</v>
      </c>
      <c r="C305" s="789">
        <f>SUM(C300+C304)</f>
        <v>82978</v>
      </c>
      <c r="D305" s="789">
        <f>SUM(D300+D304)</f>
        <v>84561</v>
      </c>
      <c r="E305" s="789">
        <f>SUM(E300+E304)</f>
        <v>86000</v>
      </c>
      <c r="F305" s="789">
        <f>SUM(F300+F304)</f>
        <v>86590</v>
      </c>
      <c r="G305" s="1275">
        <f t="shared" si="5"/>
        <v>1.0068604651162791</v>
      </c>
    </row>
    <row r="306" spans="1:7" ht="15">
      <c r="A306" s="348">
        <v>2499</v>
      </c>
      <c r="B306" s="231" t="s">
        <v>350</v>
      </c>
      <c r="C306" s="798"/>
      <c r="D306" s="798"/>
      <c r="E306" s="798"/>
      <c r="F306" s="798"/>
      <c r="G306" s="323"/>
    </row>
    <row r="307" spans="1:7" ht="12.75" customHeight="1">
      <c r="A307" s="348"/>
      <c r="B307" s="318" t="s">
        <v>199</v>
      </c>
      <c r="C307" s="590"/>
      <c r="D307" s="590"/>
      <c r="E307" s="590"/>
      <c r="F307" s="590"/>
      <c r="G307" s="323"/>
    </row>
    <row r="308" spans="1:7" ht="12.75" customHeight="1" thickBot="1">
      <c r="A308" s="348"/>
      <c r="B308" s="319" t="s">
        <v>200</v>
      </c>
      <c r="C308" s="799">
        <f>SUM(C11+C44+C78+C111+C145+C178+C209+C242+C275)</f>
        <v>0</v>
      </c>
      <c r="D308" s="799">
        <f>SUM(D11+D44+D78+D111+D145+D178+D209+D242+D275)</f>
        <v>0</v>
      </c>
      <c r="E308" s="799">
        <f>SUM(E11+E44+E78+E111+E145+E178+E209+E242+E275)</f>
        <v>1910</v>
      </c>
      <c r="F308" s="799">
        <f>SUM(F11+F44+F78+F111+F145+F178+F209+F242+F275)</f>
        <v>4651</v>
      </c>
      <c r="G308" s="732">
        <f t="shared" si="5"/>
        <v>2.4350785340314136</v>
      </c>
    </row>
    <row r="309" spans="1:7" ht="12.75" customHeight="1" thickBot="1">
      <c r="A309" s="348"/>
      <c r="B309" s="320" t="s">
        <v>213</v>
      </c>
      <c r="C309" s="800">
        <f>SUM(C308)</f>
        <v>0</v>
      </c>
      <c r="D309" s="800">
        <f>SUM(D308)</f>
        <v>0</v>
      </c>
      <c r="E309" s="800">
        <f>SUM(E308)</f>
        <v>1910</v>
      </c>
      <c r="F309" s="800">
        <f>SUM(F308)</f>
        <v>4651</v>
      </c>
      <c r="G309" s="1242">
        <f t="shared" si="5"/>
        <v>2.4350785340314136</v>
      </c>
    </row>
    <row r="310" spans="1:7" ht="12.75" customHeight="1">
      <c r="A310" s="348"/>
      <c r="B310" s="318" t="s">
        <v>202</v>
      </c>
      <c r="C310" s="563"/>
      <c r="D310" s="563">
        <f>SUM(D311)</f>
        <v>225</v>
      </c>
      <c r="E310" s="563">
        <f>SUM(E311)</f>
        <v>225</v>
      </c>
      <c r="F310" s="563">
        <f>SUM(F311)</f>
        <v>225</v>
      </c>
      <c r="G310" s="323">
        <f t="shared" si="5"/>
        <v>1</v>
      </c>
    </row>
    <row r="311" spans="1:7" ht="12.75" customHeight="1">
      <c r="A311" s="348"/>
      <c r="B311" s="324" t="s">
        <v>203</v>
      </c>
      <c r="C311" s="794"/>
      <c r="D311" s="794">
        <f>SUM(D81)</f>
        <v>225</v>
      </c>
      <c r="E311" s="794">
        <f>SUM(E81)</f>
        <v>225</v>
      </c>
      <c r="F311" s="794">
        <f>SUM(F81)</f>
        <v>225</v>
      </c>
      <c r="G311" s="1276">
        <f t="shared" si="5"/>
        <v>1</v>
      </c>
    </row>
    <row r="312" spans="1:7" ht="12.75" customHeight="1">
      <c r="A312" s="348"/>
      <c r="B312" s="324" t="s">
        <v>204</v>
      </c>
      <c r="C312" s="794"/>
      <c r="D312" s="794"/>
      <c r="E312" s="794"/>
      <c r="F312" s="794"/>
      <c r="G312" s="323"/>
    </row>
    <row r="313" spans="1:7" ht="12.75" customHeight="1">
      <c r="A313" s="348"/>
      <c r="B313" s="326" t="s">
        <v>205</v>
      </c>
      <c r="C313" s="563">
        <f>SUM(C16)</f>
        <v>0</v>
      </c>
      <c r="D313" s="563">
        <f>SUM(D16)</f>
        <v>0</v>
      </c>
      <c r="E313" s="563">
        <f>SUM(E16)</f>
        <v>0</v>
      </c>
      <c r="F313" s="563">
        <f>SUM(F16)</f>
        <v>0</v>
      </c>
      <c r="G313" s="323"/>
    </row>
    <row r="314" spans="1:7" ht="12.75" customHeight="1">
      <c r="A314" s="348"/>
      <c r="B314" s="326" t="s">
        <v>206</v>
      </c>
      <c r="C314" s="563"/>
      <c r="D314" s="563"/>
      <c r="E314" s="563"/>
      <c r="F314" s="563"/>
      <c r="G314" s="323"/>
    </row>
    <row r="315" spans="1:7" ht="13.5" customHeight="1">
      <c r="A315" s="348"/>
      <c r="B315" s="326" t="s">
        <v>207</v>
      </c>
      <c r="C315" s="563"/>
      <c r="D315" s="563"/>
      <c r="E315" s="563"/>
      <c r="F315" s="563"/>
      <c r="G315" s="323"/>
    </row>
    <row r="316" spans="1:7" ht="12.75" customHeight="1">
      <c r="A316" s="348"/>
      <c r="B316" s="326" t="s">
        <v>363</v>
      </c>
      <c r="C316" s="563"/>
      <c r="D316" s="563"/>
      <c r="E316" s="563"/>
      <c r="F316" s="563"/>
      <c r="G316" s="323"/>
    </row>
    <row r="317" spans="1:7" ht="12.75" customHeight="1">
      <c r="A317" s="348"/>
      <c r="B317" s="327" t="s">
        <v>487</v>
      </c>
      <c r="C317" s="563"/>
      <c r="D317" s="563"/>
      <c r="E317" s="563"/>
      <c r="F317" s="563"/>
      <c r="G317" s="323"/>
    </row>
    <row r="318" spans="1:7" ht="12.75" customHeight="1" thickBot="1">
      <c r="A318" s="348"/>
      <c r="B318" s="328" t="s">
        <v>208</v>
      </c>
      <c r="C318" s="563">
        <f>SUM(C20+C54+C87+C121+C154+C187+C218+C251+C284)</f>
        <v>0</v>
      </c>
      <c r="D318" s="563">
        <f>SUM(D20+D54+D87+D121+D154+D187+D218+D251+D284)</f>
        <v>0</v>
      </c>
      <c r="E318" s="563">
        <f>SUM(E20+E54+E87+E121+E154+E187+E218+E251+E284)</f>
        <v>0</v>
      </c>
      <c r="F318" s="563">
        <f>SUM(F20+F54+F87+F121+F154+F187+F218+F251+F284)</f>
        <v>0</v>
      </c>
      <c r="G318" s="732"/>
    </row>
    <row r="319" spans="1:7" ht="12.75" customHeight="1" thickBot="1">
      <c r="A319" s="348"/>
      <c r="B319" s="330" t="s">
        <v>359</v>
      </c>
      <c r="C319" s="791">
        <f>SUM(C313:C318)</f>
        <v>0</v>
      </c>
      <c r="D319" s="791">
        <f>SUM(D310)</f>
        <v>225</v>
      </c>
      <c r="E319" s="791">
        <f>SUM(E310)</f>
        <v>225</v>
      </c>
      <c r="F319" s="791">
        <f>SUM(F310)</f>
        <v>225</v>
      </c>
      <c r="G319" s="1242">
        <f t="shared" si="5"/>
        <v>1</v>
      </c>
    </row>
    <row r="320" spans="1:7" ht="12.75" customHeight="1" thickBot="1">
      <c r="A320" s="348"/>
      <c r="B320" s="332" t="s">
        <v>71</v>
      </c>
      <c r="C320" s="797">
        <f>SUM(C319+C309)</f>
        <v>0</v>
      </c>
      <c r="D320" s="797">
        <f>SUM(D319+D309)</f>
        <v>225</v>
      </c>
      <c r="E320" s="797">
        <f>SUM(E319+E309)</f>
        <v>2135</v>
      </c>
      <c r="F320" s="797">
        <f>SUM(F319+F309)</f>
        <v>4876</v>
      </c>
      <c r="G320" s="1242">
        <f t="shared" si="5"/>
        <v>2.28384074941452</v>
      </c>
    </row>
    <row r="321" spans="1:7" ht="12.75" customHeight="1" thickBot="1">
      <c r="A321" s="348"/>
      <c r="B321" s="782" t="s">
        <v>501</v>
      </c>
      <c r="C321" s="801">
        <f>SUM(C23+C57+C90+C124+C157+C190+C221+C254+C287)</f>
        <v>0</v>
      </c>
      <c r="D321" s="801">
        <f>SUM(D23+D57+D90+D124+D157+D190+D221+D254+D287)</f>
        <v>0</v>
      </c>
      <c r="E321" s="801">
        <f>SUM(E23+E57+E90+E124+E157+E190+E221+E254+E287)</f>
        <v>2090</v>
      </c>
      <c r="F321" s="801">
        <f>SUM(F23+F57+F90+F124+F157+F190+F221+F254+F287)</f>
        <v>2390</v>
      </c>
      <c r="G321" s="1273">
        <f t="shared" si="5"/>
        <v>1.1435406698564594</v>
      </c>
    </row>
    <row r="322" spans="1:7" ht="12.75" customHeight="1" thickBot="1">
      <c r="A322" s="348"/>
      <c r="B322" s="334" t="s">
        <v>72</v>
      </c>
      <c r="C322" s="802">
        <f>SUM(C321)</f>
        <v>0</v>
      </c>
      <c r="D322" s="802">
        <f>SUM(D321)</f>
        <v>0</v>
      </c>
      <c r="E322" s="802">
        <f>SUM(E321)</f>
        <v>2090</v>
      </c>
      <c r="F322" s="802">
        <f>SUM(F321)</f>
        <v>2390</v>
      </c>
      <c r="G322" s="1275">
        <f t="shared" si="5"/>
        <v>1.1435406698564594</v>
      </c>
    </row>
    <row r="323" spans="1:7" ht="12.75" customHeight="1">
      <c r="A323" s="348"/>
      <c r="B323" s="776" t="s">
        <v>457</v>
      </c>
      <c r="C323" s="564">
        <f aca="true" t="shared" si="6" ref="C323:E324">SUM(C25+C59+C92+C126+C159+C192+C223+C256+C289)</f>
        <v>0</v>
      </c>
      <c r="D323" s="564">
        <f t="shared" si="6"/>
        <v>10295</v>
      </c>
      <c r="E323" s="564">
        <f t="shared" si="6"/>
        <v>10295</v>
      </c>
      <c r="F323" s="564">
        <f>SUM(F25+F59+F92+F126+F159+F192+F223+F256+F289)</f>
        <v>10295</v>
      </c>
      <c r="G323" s="323">
        <f t="shared" si="5"/>
        <v>1</v>
      </c>
    </row>
    <row r="324" spans="1:8" ht="12.75" customHeight="1" thickBot="1">
      <c r="A324" s="348"/>
      <c r="B324" s="337" t="s">
        <v>494</v>
      </c>
      <c r="C324" s="790">
        <f t="shared" si="6"/>
        <v>1217590</v>
      </c>
      <c r="D324" s="790">
        <f t="shared" si="6"/>
        <v>1230257</v>
      </c>
      <c r="E324" s="790">
        <f t="shared" si="6"/>
        <v>1251604</v>
      </c>
      <c r="F324" s="790">
        <f>SUM(F26+F60+F93+F127+F160+F193+F224+F257+F290)</f>
        <v>1257934</v>
      </c>
      <c r="G324" s="732">
        <f t="shared" si="5"/>
        <v>1.0050575102029076</v>
      </c>
      <c r="H324" s="816"/>
    </row>
    <row r="325" spans="1:7" ht="12.75" customHeight="1" thickBot="1">
      <c r="A325" s="348"/>
      <c r="B325" s="338" t="s">
        <v>65</v>
      </c>
      <c r="C325" s="788">
        <f>SUM(C323:C324)</f>
        <v>1217590</v>
      </c>
      <c r="D325" s="788">
        <f>SUM(D323:D324)</f>
        <v>1240552</v>
      </c>
      <c r="E325" s="788">
        <f>SUM(E323:E324)</f>
        <v>1261899</v>
      </c>
      <c r="F325" s="788">
        <f>SUM(F323:F324)</f>
        <v>1268229</v>
      </c>
      <c r="G325" s="1242">
        <f t="shared" si="5"/>
        <v>1.005016249319478</v>
      </c>
    </row>
    <row r="326" spans="1:7" ht="12.75" customHeight="1" thickBot="1">
      <c r="A326" s="348"/>
      <c r="B326" s="251" t="s">
        <v>457</v>
      </c>
      <c r="C326" s="784">
        <f>SUM(C29+C63+C96+C130+C163+C227+C260+C293)</f>
        <v>0</v>
      </c>
      <c r="D326" s="784">
        <f>SUM(D29+D63+D96+D130+D163+D227+D260+D293)</f>
        <v>0</v>
      </c>
      <c r="E326" s="784">
        <f>SUM(E29+E63+E96+E130+E163+E227+E260+E293)</f>
        <v>0</v>
      </c>
      <c r="F326" s="784">
        <f>SUM(F29+F63+F96+F130+F163+F227+F260+F293)</f>
        <v>0</v>
      </c>
      <c r="G326" s="1273"/>
    </row>
    <row r="327" spans="1:7" ht="12.75" customHeight="1" thickBot="1">
      <c r="A327" s="348"/>
      <c r="B327" s="338" t="s">
        <v>67</v>
      </c>
      <c r="C327" s="788">
        <f>SUM(C326)</f>
        <v>0</v>
      </c>
      <c r="D327" s="788">
        <f>SUM(D326)</f>
        <v>0</v>
      </c>
      <c r="E327" s="788">
        <f>SUM(E326)</f>
        <v>0</v>
      </c>
      <c r="F327" s="788">
        <f>SUM(F326)</f>
        <v>0</v>
      </c>
      <c r="G327" s="732"/>
    </row>
    <row r="328" spans="1:7" ht="12.75" customHeight="1" thickBot="1">
      <c r="A328" s="348"/>
      <c r="B328" s="350" t="s">
        <v>79</v>
      </c>
      <c r="C328" s="803">
        <f>SUM(C320+C322+C325+C327)</f>
        <v>1217590</v>
      </c>
      <c r="D328" s="803">
        <f>SUM(D320+D322+D325+D327)</f>
        <v>1240777</v>
      </c>
      <c r="E328" s="803">
        <f>SUM(E320+E322+E325+E327)</f>
        <v>1266124</v>
      </c>
      <c r="F328" s="803">
        <f>SUM(F320+F322+F325+F327)</f>
        <v>1275495</v>
      </c>
      <c r="G328" s="1242">
        <f t="shared" si="5"/>
        <v>1.0074013287798036</v>
      </c>
    </row>
    <row r="329" spans="1:8" ht="15">
      <c r="A329" s="348"/>
      <c r="B329" s="341" t="s">
        <v>337</v>
      </c>
      <c r="C329" s="563">
        <f aca="true" t="shared" si="7" ref="C329:D333">SUM(C31+C65+C98+C132+C165+C196+C229+C262+C295)</f>
        <v>954907</v>
      </c>
      <c r="D329" s="563">
        <f t="shared" si="7"/>
        <v>962560</v>
      </c>
      <c r="E329" s="563">
        <f aca="true" t="shared" si="8" ref="E329:F333">SUM(E31+E65+E98+E132+E165+E196+E229+E262+E295)</f>
        <v>962729</v>
      </c>
      <c r="F329" s="563">
        <f t="shared" si="8"/>
        <v>963615</v>
      </c>
      <c r="G329" s="323">
        <f t="shared" si="5"/>
        <v>1.0009203005207072</v>
      </c>
      <c r="H329" s="816"/>
    </row>
    <row r="330" spans="1:8" ht="12.75">
      <c r="A330" s="316"/>
      <c r="B330" s="341" t="s">
        <v>338</v>
      </c>
      <c r="C330" s="563">
        <f t="shared" si="7"/>
        <v>201241</v>
      </c>
      <c r="D330" s="563">
        <f t="shared" si="7"/>
        <v>204706</v>
      </c>
      <c r="E330" s="563">
        <f t="shared" si="8"/>
        <v>204738</v>
      </c>
      <c r="F330" s="563">
        <f t="shared" si="8"/>
        <v>205682</v>
      </c>
      <c r="G330" s="323">
        <f t="shared" si="5"/>
        <v>1.004610770838828</v>
      </c>
      <c r="H330" s="816"/>
    </row>
    <row r="331" spans="1:8" ht="12.75">
      <c r="A331" s="316"/>
      <c r="B331" s="341" t="s">
        <v>339</v>
      </c>
      <c r="C331" s="563">
        <f t="shared" si="7"/>
        <v>43481</v>
      </c>
      <c r="D331" s="563">
        <f t="shared" si="7"/>
        <v>53388</v>
      </c>
      <c r="E331" s="563">
        <f t="shared" si="8"/>
        <v>55298</v>
      </c>
      <c r="F331" s="563">
        <f t="shared" si="8"/>
        <v>57664</v>
      </c>
      <c r="G331" s="323">
        <f t="shared" si="5"/>
        <v>1.0427863575536185</v>
      </c>
      <c r="H331" s="816"/>
    </row>
    <row r="332" spans="1:7" ht="12.75">
      <c r="A332" s="316"/>
      <c r="B332" s="342" t="s">
        <v>341</v>
      </c>
      <c r="C332" s="563">
        <f t="shared" si="7"/>
        <v>0</v>
      </c>
      <c r="D332" s="563">
        <f t="shared" si="7"/>
        <v>0</v>
      </c>
      <c r="E332" s="563">
        <f t="shared" si="8"/>
        <v>0</v>
      </c>
      <c r="F332" s="563">
        <f t="shared" si="8"/>
        <v>0</v>
      </c>
      <c r="G332" s="323"/>
    </row>
    <row r="333" spans="1:7" ht="13.5" thickBot="1">
      <c r="A333" s="316"/>
      <c r="B333" s="343" t="s">
        <v>340</v>
      </c>
      <c r="C333" s="563">
        <f t="shared" si="7"/>
        <v>0</v>
      </c>
      <c r="D333" s="563">
        <f t="shared" si="7"/>
        <v>44</v>
      </c>
      <c r="E333" s="563">
        <f t="shared" si="8"/>
        <v>44</v>
      </c>
      <c r="F333" s="563">
        <f t="shared" si="8"/>
        <v>1719</v>
      </c>
      <c r="G333" s="732">
        <f>SUM(F333/E333)</f>
        <v>39.06818181818182</v>
      </c>
    </row>
    <row r="334" spans="1:7" ht="13.5" thickBot="1">
      <c r="A334" s="316"/>
      <c r="B334" s="344" t="s">
        <v>64</v>
      </c>
      <c r="C334" s="791">
        <f>SUM(C329:C333)</f>
        <v>1199629</v>
      </c>
      <c r="D334" s="791">
        <f>SUM(D329:D333)</f>
        <v>1220698</v>
      </c>
      <c r="E334" s="791">
        <f>SUM(E329:E333)</f>
        <v>1222809</v>
      </c>
      <c r="F334" s="791">
        <f>SUM(F329:F333)</f>
        <v>1228680</v>
      </c>
      <c r="G334" s="1242">
        <f aca="true" t="shared" si="9" ref="G334:G393">SUM(F334/E334)</f>
        <v>1.0048012404226663</v>
      </c>
    </row>
    <row r="335" spans="1:8" ht="12.75">
      <c r="A335" s="316"/>
      <c r="B335" s="341" t="s">
        <v>260</v>
      </c>
      <c r="C335" s="563">
        <f>SUM(C301+C268+C235+C202+C171+C138+C104+C71+C37)</f>
        <v>17961</v>
      </c>
      <c r="D335" s="563">
        <f>SUM(D301+D268+D235+D202+D171+D138+D104+D71+D37)</f>
        <v>20079</v>
      </c>
      <c r="E335" s="563">
        <f>SUM(E301+E268+E235+E202+E171+E138+E104+E71+E37)</f>
        <v>43315</v>
      </c>
      <c r="F335" s="563">
        <f>SUM(F301+F268+F235+F202+F171+F138+F104+F71+F37)</f>
        <v>46815</v>
      </c>
      <c r="G335" s="323">
        <f t="shared" si="9"/>
        <v>1.0808034168301974</v>
      </c>
      <c r="H335" s="816"/>
    </row>
    <row r="336" spans="1:7" ht="12.75">
      <c r="A336" s="316"/>
      <c r="B336" s="341" t="s">
        <v>261</v>
      </c>
      <c r="C336" s="563">
        <f>C38+C72+C105+C139+C172+C203+C236+C269</f>
        <v>0</v>
      </c>
      <c r="D336" s="563">
        <f>D38+D72+D105+D139+D172+D203+D236+D269</f>
        <v>0</v>
      </c>
      <c r="E336" s="563">
        <f>E38+E72+E105+E139+E172+E203+E236+E269</f>
        <v>0</v>
      </c>
      <c r="F336" s="563">
        <f>F38+F72+F105+F139+F172+F203+F236+F269</f>
        <v>0</v>
      </c>
      <c r="G336" s="323"/>
    </row>
    <row r="337" spans="1:7" ht="13.5" thickBot="1">
      <c r="A337" s="316"/>
      <c r="B337" s="343" t="s">
        <v>466</v>
      </c>
      <c r="C337" s="790"/>
      <c r="D337" s="790"/>
      <c r="E337" s="790"/>
      <c r="F337" s="790"/>
      <c r="G337" s="732"/>
    </row>
    <row r="338" spans="1:7" ht="13.5" thickBot="1">
      <c r="A338" s="316"/>
      <c r="B338" s="345" t="s">
        <v>70</v>
      </c>
      <c r="C338" s="791">
        <f>SUM(C335:C337)</f>
        <v>17961</v>
      </c>
      <c r="D338" s="791">
        <f>SUM(D335:D337)</f>
        <v>20079</v>
      </c>
      <c r="E338" s="791">
        <f>SUM(E335:E337)</f>
        <v>43315</v>
      </c>
      <c r="F338" s="791">
        <f>SUM(F335:F337)</f>
        <v>46815</v>
      </c>
      <c r="G338" s="1242">
        <f t="shared" si="9"/>
        <v>1.0808034168301974</v>
      </c>
    </row>
    <row r="339" spans="1:7" ht="15.75" thickBot="1">
      <c r="A339" s="313"/>
      <c r="B339" s="346" t="s">
        <v>116</v>
      </c>
      <c r="C339" s="1105">
        <f>SUM(C334+C338)</f>
        <v>1217590</v>
      </c>
      <c r="D339" s="789">
        <f>SUM(D334+D338)</f>
        <v>1240777</v>
      </c>
      <c r="E339" s="789">
        <f>SUM(E334+E338)</f>
        <v>1266124</v>
      </c>
      <c r="F339" s="789">
        <f>SUM(F334+F338)</f>
        <v>1275495</v>
      </c>
      <c r="G339" s="1275">
        <f t="shared" si="9"/>
        <v>1.0074013287798036</v>
      </c>
    </row>
    <row r="340" spans="1:7" ht="15">
      <c r="A340" s="230">
        <v>2795</v>
      </c>
      <c r="B340" s="351" t="s">
        <v>26</v>
      </c>
      <c r="C340" s="804"/>
      <c r="D340" s="804"/>
      <c r="E340" s="804"/>
      <c r="F340" s="804"/>
      <c r="G340" s="323"/>
    </row>
    <row r="341" spans="1:7" ht="12" customHeight="1">
      <c r="A341" s="316"/>
      <c r="B341" s="318" t="s">
        <v>199</v>
      </c>
      <c r="C341" s="590"/>
      <c r="D341" s="590"/>
      <c r="E341" s="590"/>
      <c r="F341" s="590"/>
      <c r="G341" s="323"/>
    </row>
    <row r="342" spans="1:7" ht="13.5" thickBot="1">
      <c r="A342" s="316"/>
      <c r="B342" s="319" t="s">
        <v>200</v>
      </c>
      <c r="C342" s="790"/>
      <c r="D342" s="790"/>
      <c r="E342" s="790"/>
      <c r="F342" s="790"/>
      <c r="G342" s="732"/>
    </row>
    <row r="343" spans="1:7" ht="13.5" thickBot="1">
      <c r="A343" s="316"/>
      <c r="B343" s="320" t="s">
        <v>213</v>
      </c>
      <c r="C343" s="805"/>
      <c r="D343" s="805"/>
      <c r="E343" s="805"/>
      <c r="F343" s="805"/>
      <c r="G343" s="1273"/>
    </row>
    <row r="344" spans="1:7" ht="12.75">
      <c r="A344" s="316"/>
      <c r="B344" s="318" t="s">
        <v>202</v>
      </c>
      <c r="C344" s="563">
        <f>SUM(C345:C346)</f>
        <v>51274</v>
      </c>
      <c r="D344" s="563">
        <f>SUM(D345:D346)</f>
        <v>51274</v>
      </c>
      <c r="E344" s="563">
        <f>SUM(E345:E346)</f>
        <v>51274</v>
      </c>
      <c r="F344" s="563">
        <f>SUM(F345:F346)</f>
        <v>51274</v>
      </c>
      <c r="G344" s="323">
        <f t="shared" si="9"/>
        <v>1</v>
      </c>
    </row>
    <row r="345" spans="1:7" ht="12.75">
      <c r="A345" s="316"/>
      <c r="B345" s="324" t="s">
        <v>203</v>
      </c>
      <c r="C345" s="794"/>
      <c r="D345" s="794"/>
      <c r="E345" s="794"/>
      <c r="F345" s="794">
        <v>5827</v>
      </c>
      <c r="G345" s="323"/>
    </row>
    <row r="346" spans="1:8" ht="12.75">
      <c r="A346" s="316"/>
      <c r="B346" s="324" t="s">
        <v>204</v>
      </c>
      <c r="C346" s="794">
        <v>51274</v>
      </c>
      <c r="D346" s="794">
        <v>51274</v>
      </c>
      <c r="E346" s="794">
        <v>51274</v>
      </c>
      <c r="F346" s="794">
        <v>45447</v>
      </c>
      <c r="G346" s="323">
        <f t="shared" si="9"/>
        <v>0.8863556578382806</v>
      </c>
      <c r="H346" s="816"/>
    </row>
    <row r="347" spans="1:8" ht="12.75">
      <c r="A347" s="316"/>
      <c r="B347" s="326" t="s">
        <v>205</v>
      </c>
      <c r="C347" s="563">
        <v>8845</v>
      </c>
      <c r="D347" s="563">
        <v>8845</v>
      </c>
      <c r="E347" s="563">
        <v>8845</v>
      </c>
      <c r="F347" s="563">
        <v>10845</v>
      </c>
      <c r="G347" s="323">
        <f t="shared" si="9"/>
        <v>1.2261164499717354</v>
      </c>
      <c r="H347" s="816"/>
    </row>
    <row r="348" spans="1:8" ht="12.75">
      <c r="A348" s="316"/>
      <c r="B348" s="326" t="s">
        <v>206</v>
      </c>
      <c r="C348" s="563">
        <v>127194</v>
      </c>
      <c r="D348" s="563">
        <v>127194</v>
      </c>
      <c r="E348" s="563">
        <v>127194</v>
      </c>
      <c r="F348" s="563">
        <v>127194</v>
      </c>
      <c r="G348" s="323">
        <f t="shared" si="9"/>
        <v>1</v>
      </c>
      <c r="H348" s="816"/>
    </row>
    <row r="349" spans="1:8" ht="12.75">
      <c r="A349" s="316"/>
      <c r="B349" s="326" t="s">
        <v>207</v>
      </c>
      <c r="C349" s="563">
        <v>49535</v>
      </c>
      <c r="D349" s="563">
        <v>49535</v>
      </c>
      <c r="E349" s="563">
        <v>49535</v>
      </c>
      <c r="F349" s="563">
        <v>49535</v>
      </c>
      <c r="G349" s="323">
        <f t="shared" si="9"/>
        <v>1</v>
      </c>
      <c r="H349" s="816"/>
    </row>
    <row r="350" spans="1:7" ht="12.75">
      <c r="A350" s="316"/>
      <c r="B350" s="327" t="s">
        <v>487</v>
      </c>
      <c r="C350" s="563"/>
      <c r="D350" s="563"/>
      <c r="E350" s="563"/>
      <c r="F350" s="563"/>
      <c r="G350" s="323"/>
    </row>
    <row r="351" spans="1:7" ht="13.5" thickBot="1">
      <c r="A351" s="316"/>
      <c r="B351" s="328" t="s">
        <v>208</v>
      </c>
      <c r="C351" s="563"/>
      <c r="D351" s="563"/>
      <c r="E351" s="563"/>
      <c r="F351" s="563">
        <v>1414</v>
      </c>
      <c r="G351" s="732"/>
    </row>
    <row r="352" spans="1:7" ht="13.5" thickBot="1">
      <c r="A352" s="316"/>
      <c r="B352" s="330" t="s">
        <v>359</v>
      </c>
      <c r="C352" s="791">
        <f>SUM(C344+C347+C348+C349+C351+C350)</f>
        <v>236848</v>
      </c>
      <c r="D352" s="791">
        <f>SUM(D344+D347+D348+D349+D351+D350)</f>
        <v>236848</v>
      </c>
      <c r="E352" s="791">
        <f>SUM(E344+E347+E348+E349+E351+E350)</f>
        <v>236848</v>
      </c>
      <c r="F352" s="791">
        <f>SUM(F344+F347+F348+F349+F351+F350)</f>
        <v>240262</v>
      </c>
      <c r="G352" s="1242">
        <f t="shared" si="9"/>
        <v>1.0144143079105588</v>
      </c>
    </row>
    <row r="353" spans="1:7" ht="13.5" thickBot="1">
      <c r="A353" s="316"/>
      <c r="B353" s="332" t="s">
        <v>71</v>
      </c>
      <c r="C353" s="333">
        <f>SUM(C352+C343)</f>
        <v>236848</v>
      </c>
      <c r="D353" s="333">
        <f>SUM(D352+D343)</f>
        <v>236848</v>
      </c>
      <c r="E353" s="333">
        <f>SUM(E352+E343)</f>
        <v>236848</v>
      </c>
      <c r="F353" s="333">
        <f>SUM(F352+F343)</f>
        <v>240262</v>
      </c>
      <c r="G353" s="1275">
        <f t="shared" si="9"/>
        <v>1.0144143079105588</v>
      </c>
    </row>
    <row r="354" spans="1:7" ht="13.5" thickBot="1">
      <c r="A354" s="316"/>
      <c r="B354" s="782" t="s">
        <v>431</v>
      </c>
      <c r="C354" s="784"/>
      <c r="D354" s="784"/>
      <c r="E354" s="784"/>
      <c r="F354" s="784"/>
      <c r="G354" s="1273"/>
    </row>
    <row r="355" spans="1:7" ht="13.5" thickBot="1">
      <c r="A355" s="316"/>
      <c r="B355" s="334" t="s">
        <v>72</v>
      </c>
      <c r="C355" s="785"/>
      <c r="D355" s="785"/>
      <c r="E355" s="785"/>
      <c r="F355" s="785"/>
      <c r="G355" s="732"/>
    </row>
    <row r="356" spans="1:7" ht="12.75">
      <c r="A356" s="316"/>
      <c r="B356" s="776" t="s">
        <v>457</v>
      </c>
      <c r="C356" s="564"/>
      <c r="D356" s="564">
        <v>7839</v>
      </c>
      <c r="E356" s="564">
        <v>7839</v>
      </c>
      <c r="F356" s="564">
        <v>7839</v>
      </c>
      <c r="G356" s="323">
        <f t="shared" si="9"/>
        <v>1</v>
      </c>
    </row>
    <row r="357" spans="1:8" ht="12.75">
      <c r="A357" s="316"/>
      <c r="B357" s="336" t="s">
        <v>494</v>
      </c>
      <c r="C357" s="563">
        <v>975151</v>
      </c>
      <c r="D357" s="563">
        <v>1117348</v>
      </c>
      <c r="E357" s="563">
        <v>1117574</v>
      </c>
      <c r="F357" s="563">
        <v>1117574</v>
      </c>
      <c r="G357" s="323">
        <f t="shared" si="9"/>
        <v>1</v>
      </c>
      <c r="H357" s="1134"/>
    </row>
    <row r="358" spans="1:8" ht="13.5" thickBot="1">
      <c r="A358" s="316"/>
      <c r="B358" s="337" t="s">
        <v>497</v>
      </c>
      <c r="C358" s="790">
        <v>388613</v>
      </c>
      <c r="D358" s="790">
        <v>422453</v>
      </c>
      <c r="E358" s="790">
        <v>426413</v>
      </c>
      <c r="F358" s="790">
        <v>429045</v>
      </c>
      <c r="G358" s="732">
        <f t="shared" si="9"/>
        <v>1.0061724196963977</v>
      </c>
      <c r="H358" s="816"/>
    </row>
    <row r="359" spans="1:7" ht="13.5" thickBot="1">
      <c r="A359" s="316"/>
      <c r="B359" s="338" t="s">
        <v>65</v>
      </c>
      <c r="C359" s="788">
        <f>SUM(C356:C358)</f>
        <v>1363764</v>
      </c>
      <c r="D359" s="788">
        <f>SUM(D356:D358)</f>
        <v>1547640</v>
      </c>
      <c r="E359" s="788">
        <f>SUM(E356:E358)</f>
        <v>1551826</v>
      </c>
      <c r="F359" s="788">
        <f>SUM(F356:F358)</f>
        <v>1554458</v>
      </c>
      <c r="G359" s="1275">
        <f t="shared" si="9"/>
        <v>1.0016960664404386</v>
      </c>
    </row>
    <row r="360" spans="1:7" ht="15.75" thickBot="1">
      <c r="A360" s="316"/>
      <c r="B360" s="340" t="s">
        <v>79</v>
      </c>
      <c r="C360" s="789">
        <f>SUM(C353+C355+C359)</f>
        <v>1600612</v>
      </c>
      <c r="D360" s="789">
        <f>SUM(D353+D355+D359)</f>
        <v>1784488</v>
      </c>
      <c r="E360" s="789">
        <f>SUM(E353+E355+E359)</f>
        <v>1788674</v>
      </c>
      <c r="F360" s="789">
        <f>SUM(F353+F355+F359)</f>
        <v>1794720</v>
      </c>
      <c r="G360" s="1242">
        <f t="shared" si="9"/>
        <v>1.0033801575916015</v>
      </c>
    </row>
    <row r="361" spans="1:8" ht="12.75">
      <c r="A361" s="316"/>
      <c r="B361" s="341" t="s">
        <v>337</v>
      </c>
      <c r="C361" s="563">
        <v>468641</v>
      </c>
      <c r="D361" s="563">
        <v>485018</v>
      </c>
      <c r="E361" s="563">
        <v>485208</v>
      </c>
      <c r="F361" s="563">
        <v>488741</v>
      </c>
      <c r="G361" s="323">
        <f t="shared" si="9"/>
        <v>1.0072814133320143</v>
      </c>
      <c r="H361" s="816"/>
    </row>
    <row r="362" spans="1:8" ht="12.75">
      <c r="A362" s="316"/>
      <c r="B362" s="341" t="s">
        <v>338</v>
      </c>
      <c r="C362" s="563">
        <v>103852</v>
      </c>
      <c r="D362" s="563">
        <v>108645</v>
      </c>
      <c r="E362" s="563">
        <v>108681</v>
      </c>
      <c r="F362" s="563">
        <v>104950</v>
      </c>
      <c r="G362" s="323">
        <f t="shared" si="9"/>
        <v>0.9656701723392314</v>
      </c>
      <c r="H362" s="816"/>
    </row>
    <row r="363" spans="1:8" ht="12.75">
      <c r="A363" s="316"/>
      <c r="B363" s="341" t="s">
        <v>339</v>
      </c>
      <c r="C363" s="563">
        <v>1021039</v>
      </c>
      <c r="D363" s="563">
        <v>1137768</v>
      </c>
      <c r="E363" s="563">
        <v>1141728</v>
      </c>
      <c r="F363" s="563">
        <v>1124007</v>
      </c>
      <c r="G363" s="323">
        <f t="shared" si="9"/>
        <v>0.9844787900445641</v>
      </c>
      <c r="H363" s="816"/>
    </row>
    <row r="364" spans="1:7" ht="12.75">
      <c r="A364" s="316"/>
      <c r="B364" s="342" t="s">
        <v>341</v>
      </c>
      <c r="C364" s="563"/>
      <c r="D364" s="563"/>
      <c r="E364" s="563"/>
      <c r="F364" s="563"/>
      <c r="G364" s="323"/>
    </row>
    <row r="365" spans="1:7" ht="13.5" thickBot="1">
      <c r="A365" s="316"/>
      <c r="B365" s="343" t="s">
        <v>340</v>
      </c>
      <c r="C365" s="563"/>
      <c r="D365" s="563"/>
      <c r="E365" s="563"/>
      <c r="F365" s="563"/>
      <c r="G365" s="732"/>
    </row>
    <row r="366" spans="1:7" ht="13.5" thickBot="1">
      <c r="A366" s="316"/>
      <c r="B366" s="344" t="s">
        <v>64</v>
      </c>
      <c r="C366" s="791">
        <f>SUM(C361:C365)</f>
        <v>1593532</v>
      </c>
      <c r="D366" s="791">
        <f>SUM(D361:D365)</f>
        <v>1731431</v>
      </c>
      <c r="E366" s="791">
        <f>SUM(E361:E365)</f>
        <v>1735617</v>
      </c>
      <c r="F366" s="791">
        <f>SUM(F361:F365)</f>
        <v>1717698</v>
      </c>
      <c r="G366" s="1242">
        <f t="shared" si="9"/>
        <v>0.9896757176266423</v>
      </c>
    </row>
    <row r="367" spans="1:7" ht="12.75">
      <c r="A367" s="316"/>
      <c r="B367" s="341" t="s">
        <v>260</v>
      </c>
      <c r="C367" s="563">
        <v>7080</v>
      </c>
      <c r="D367" s="563">
        <v>53057</v>
      </c>
      <c r="E367" s="563">
        <v>53057</v>
      </c>
      <c r="F367" s="563">
        <v>77022</v>
      </c>
      <c r="G367" s="323">
        <f t="shared" si="9"/>
        <v>1.4516840379214806</v>
      </c>
    </row>
    <row r="368" spans="1:7" ht="12.75">
      <c r="A368" s="316"/>
      <c r="B368" s="341" t="s">
        <v>261</v>
      </c>
      <c r="C368" s="563"/>
      <c r="D368" s="563"/>
      <c r="E368" s="563"/>
      <c r="F368" s="563"/>
      <c r="G368" s="323"/>
    </row>
    <row r="369" spans="1:7" ht="13.5" thickBot="1">
      <c r="A369" s="316"/>
      <c r="B369" s="343" t="s">
        <v>466</v>
      </c>
      <c r="C369" s="795"/>
      <c r="D369" s="795"/>
      <c r="E369" s="795"/>
      <c r="F369" s="795"/>
      <c r="G369" s="732"/>
    </row>
    <row r="370" spans="1:7" ht="13.5" thickBot="1">
      <c r="A370" s="316"/>
      <c r="B370" s="345" t="s">
        <v>70</v>
      </c>
      <c r="C370" s="795">
        <f>SUM(C367:C369)</f>
        <v>7080</v>
      </c>
      <c r="D370" s="795">
        <f>SUM(D367:D369)</f>
        <v>53057</v>
      </c>
      <c r="E370" s="795">
        <f>SUM(E367:E369)</f>
        <v>53057</v>
      </c>
      <c r="F370" s="795">
        <f>SUM(F367:F369)</f>
        <v>77022</v>
      </c>
      <c r="G370" s="1242">
        <f t="shared" si="9"/>
        <v>1.4516840379214806</v>
      </c>
    </row>
    <row r="371" spans="1:7" ht="15.75" thickBot="1">
      <c r="A371" s="313"/>
      <c r="B371" s="346" t="s">
        <v>116</v>
      </c>
      <c r="C371" s="789">
        <f>SUM(C366+C370)</f>
        <v>1600612</v>
      </c>
      <c r="D371" s="789">
        <f>SUM(D366+D370)</f>
        <v>1784488</v>
      </c>
      <c r="E371" s="789">
        <f>SUM(E366+E370)</f>
        <v>1788674</v>
      </c>
      <c r="F371" s="789">
        <f>SUM(F366+F370)</f>
        <v>1794720</v>
      </c>
      <c r="G371" s="1242">
        <f t="shared" si="9"/>
        <v>1.0033801575916015</v>
      </c>
    </row>
    <row r="372" spans="1:7" ht="15">
      <c r="A372" s="228">
        <v>2799</v>
      </c>
      <c r="B372" s="231" t="s">
        <v>88</v>
      </c>
      <c r="C372" s="798"/>
      <c r="D372" s="798"/>
      <c r="E372" s="798"/>
      <c r="F372" s="798"/>
      <c r="G372" s="323"/>
    </row>
    <row r="373" spans="1:7" ht="12.75">
      <c r="A373" s="316"/>
      <c r="B373" s="318" t="s">
        <v>199</v>
      </c>
      <c r="C373" s="590"/>
      <c r="D373" s="590"/>
      <c r="E373" s="590"/>
      <c r="F373" s="590"/>
      <c r="G373" s="323"/>
    </row>
    <row r="374" spans="1:7" ht="13.5" thickBot="1">
      <c r="A374" s="316"/>
      <c r="B374" s="319" t="s">
        <v>200</v>
      </c>
      <c r="C374" s="799">
        <f>C308+C342</f>
        <v>0</v>
      </c>
      <c r="D374" s="799">
        <f>D308+D342</f>
        <v>0</v>
      </c>
      <c r="E374" s="799">
        <f>E308+E342</f>
        <v>1910</v>
      </c>
      <c r="F374" s="799">
        <f>F308+F342</f>
        <v>4651</v>
      </c>
      <c r="G374" s="732">
        <f t="shared" si="9"/>
        <v>2.4350785340314136</v>
      </c>
    </row>
    <row r="375" spans="1:7" ht="13.5" thickBot="1">
      <c r="A375" s="316"/>
      <c r="B375" s="320" t="s">
        <v>213</v>
      </c>
      <c r="C375" s="800">
        <f>SUM(C374)</f>
        <v>0</v>
      </c>
      <c r="D375" s="800">
        <f>SUM(D374)</f>
        <v>0</v>
      </c>
      <c r="E375" s="800">
        <f>SUM(E374)</f>
        <v>1910</v>
      </c>
      <c r="F375" s="800">
        <f>SUM(F374)</f>
        <v>4651</v>
      </c>
      <c r="G375" s="1242">
        <f t="shared" si="9"/>
        <v>2.4350785340314136</v>
      </c>
    </row>
    <row r="376" spans="1:7" ht="12.75">
      <c r="A376" s="316"/>
      <c r="B376" s="318" t="s">
        <v>202</v>
      </c>
      <c r="C376" s="563">
        <f>SUM(C377:C378)</f>
        <v>51274</v>
      </c>
      <c r="D376" s="563">
        <f>SUM(D377:D378)</f>
        <v>51499</v>
      </c>
      <c r="E376" s="563">
        <f>SUM(E377:E378)</f>
        <v>51499</v>
      </c>
      <c r="F376" s="563">
        <f>SUM(F377:F378)</f>
        <v>51499</v>
      </c>
      <c r="G376" s="323">
        <f t="shared" si="9"/>
        <v>1</v>
      </c>
    </row>
    <row r="377" spans="1:7" ht="12.75">
      <c r="A377" s="316"/>
      <c r="B377" s="324" t="s">
        <v>203</v>
      </c>
      <c r="C377" s="794">
        <f aca="true" t="shared" si="10" ref="C377:D381">SUM(C345+C311)</f>
        <v>0</v>
      </c>
      <c r="D377" s="794">
        <f t="shared" si="10"/>
        <v>225</v>
      </c>
      <c r="E377" s="794">
        <f aca="true" t="shared" si="11" ref="E377:F381">SUM(E345+E311)</f>
        <v>225</v>
      </c>
      <c r="F377" s="794">
        <f t="shared" si="11"/>
        <v>6052</v>
      </c>
      <c r="G377" s="323">
        <f t="shared" si="9"/>
        <v>26.897777777777776</v>
      </c>
    </row>
    <row r="378" spans="1:8" ht="12.75">
      <c r="A378" s="316"/>
      <c r="B378" s="324" t="s">
        <v>204</v>
      </c>
      <c r="C378" s="794">
        <f t="shared" si="10"/>
        <v>51274</v>
      </c>
      <c r="D378" s="794">
        <f t="shared" si="10"/>
        <v>51274</v>
      </c>
      <c r="E378" s="794">
        <f t="shared" si="11"/>
        <v>51274</v>
      </c>
      <c r="F378" s="794">
        <f t="shared" si="11"/>
        <v>45447</v>
      </c>
      <c r="G378" s="323">
        <f t="shared" si="9"/>
        <v>0.8863556578382806</v>
      </c>
      <c r="H378" s="816"/>
    </row>
    <row r="379" spans="1:8" ht="12.75">
      <c r="A379" s="316"/>
      <c r="B379" s="326" t="s">
        <v>205</v>
      </c>
      <c r="C379" s="563">
        <f t="shared" si="10"/>
        <v>8845</v>
      </c>
      <c r="D379" s="563">
        <f t="shared" si="10"/>
        <v>8845</v>
      </c>
      <c r="E379" s="563">
        <f t="shared" si="11"/>
        <v>8845</v>
      </c>
      <c r="F379" s="563">
        <f t="shared" si="11"/>
        <v>10845</v>
      </c>
      <c r="G379" s="323">
        <f t="shared" si="9"/>
        <v>1.2261164499717354</v>
      </c>
      <c r="H379" s="816"/>
    </row>
    <row r="380" spans="1:8" ht="12.75">
      <c r="A380" s="316"/>
      <c r="B380" s="326" t="s">
        <v>206</v>
      </c>
      <c r="C380" s="563">
        <f t="shared" si="10"/>
        <v>127194</v>
      </c>
      <c r="D380" s="563">
        <f t="shared" si="10"/>
        <v>127194</v>
      </c>
      <c r="E380" s="563">
        <f t="shared" si="11"/>
        <v>127194</v>
      </c>
      <c r="F380" s="563">
        <f t="shared" si="11"/>
        <v>127194</v>
      </c>
      <c r="G380" s="323">
        <f t="shared" si="9"/>
        <v>1</v>
      </c>
      <c r="H380" s="816"/>
    </row>
    <row r="381" spans="1:8" ht="12.75">
      <c r="A381" s="316"/>
      <c r="B381" s="326" t="s">
        <v>207</v>
      </c>
      <c r="C381" s="563">
        <f t="shared" si="10"/>
        <v>49535</v>
      </c>
      <c r="D381" s="563">
        <f t="shared" si="10"/>
        <v>49535</v>
      </c>
      <c r="E381" s="563">
        <f t="shared" si="11"/>
        <v>49535</v>
      </c>
      <c r="F381" s="563">
        <f t="shared" si="11"/>
        <v>49535</v>
      </c>
      <c r="G381" s="323">
        <f t="shared" si="9"/>
        <v>1</v>
      </c>
      <c r="H381" s="816"/>
    </row>
    <row r="382" spans="1:7" ht="12.75">
      <c r="A382" s="316"/>
      <c r="B382" s="326" t="s">
        <v>363</v>
      </c>
      <c r="C382" s="563">
        <f>C316</f>
        <v>0</v>
      </c>
      <c r="D382" s="563">
        <f>D316</f>
        <v>0</v>
      </c>
      <c r="E382" s="563">
        <f>E316</f>
        <v>0</v>
      </c>
      <c r="F382" s="563">
        <f>F316</f>
        <v>0</v>
      </c>
      <c r="G382" s="323"/>
    </row>
    <row r="383" spans="1:7" ht="12.75">
      <c r="A383" s="316"/>
      <c r="B383" s="327" t="s">
        <v>487</v>
      </c>
      <c r="C383" s="563">
        <f aca="true" t="shared" si="12" ref="C383:E384">SUM(C350+C317)</f>
        <v>0</v>
      </c>
      <c r="D383" s="563">
        <f t="shared" si="12"/>
        <v>0</v>
      </c>
      <c r="E383" s="563">
        <f t="shared" si="12"/>
        <v>0</v>
      </c>
      <c r="F383" s="563">
        <f>SUM(F350+F317)</f>
        <v>0</v>
      </c>
      <c r="G383" s="323"/>
    </row>
    <row r="384" spans="1:7" ht="13.5" thickBot="1">
      <c r="A384" s="316"/>
      <c r="B384" s="328" t="s">
        <v>208</v>
      </c>
      <c r="C384" s="563">
        <f t="shared" si="12"/>
        <v>0</v>
      </c>
      <c r="D384" s="563">
        <f t="shared" si="12"/>
        <v>0</v>
      </c>
      <c r="E384" s="563">
        <f t="shared" si="12"/>
        <v>0</v>
      </c>
      <c r="F384" s="563">
        <f>SUM(F351+F318)</f>
        <v>1414</v>
      </c>
      <c r="G384" s="732"/>
    </row>
    <row r="385" spans="1:7" ht="13.5" thickBot="1">
      <c r="A385" s="316"/>
      <c r="B385" s="330" t="s">
        <v>359</v>
      </c>
      <c r="C385" s="791">
        <f>SUM(C376+C379+C380+C381+C384+C382+C383)</f>
        <v>236848</v>
      </c>
      <c r="D385" s="791">
        <f>SUM(D376+D379+D380+D381+D384+D382+D383)</f>
        <v>237073</v>
      </c>
      <c r="E385" s="791">
        <f>SUM(E376+E379+E380+E381+E384+E382+E383)</f>
        <v>237073</v>
      </c>
      <c r="F385" s="791">
        <f>SUM(F376+F379+F380+F381+F384+F382+F383)</f>
        <v>240487</v>
      </c>
      <c r="G385" s="1242">
        <f t="shared" si="9"/>
        <v>1.014400627654773</v>
      </c>
    </row>
    <row r="386" spans="1:7" ht="13.5" thickBot="1">
      <c r="A386" s="316"/>
      <c r="B386" s="332" t="s">
        <v>71</v>
      </c>
      <c r="C386" s="797">
        <f>SUM(C385+C375)</f>
        <v>236848</v>
      </c>
      <c r="D386" s="797">
        <f>SUM(D385+D375)</f>
        <v>237073</v>
      </c>
      <c r="E386" s="797">
        <f>SUM(E385+E375)</f>
        <v>238983</v>
      </c>
      <c r="F386" s="797">
        <f>SUM(F385+F375)</f>
        <v>245138</v>
      </c>
      <c r="G386" s="1242">
        <f t="shared" si="9"/>
        <v>1.025754970018788</v>
      </c>
    </row>
    <row r="387" spans="1:7" ht="12.75">
      <c r="A387" s="316"/>
      <c r="B387" s="814" t="s">
        <v>501</v>
      </c>
      <c r="C387" s="786">
        <f>SUM(C321)</f>
        <v>0</v>
      </c>
      <c r="D387" s="786">
        <f>SUM(D321)</f>
        <v>0</v>
      </c>
      <c r="E387" s="786">
        <f>SUM(E321)</f>
        <v>2090</v>
      </c>
      <c r="F387" s="786">
        <f>SUM(F321)</f>
        <v>2390</v>
      </c>
      <c r="G387" s="323">
        <f t="shared" si="9"/>
        <v>1.1435406698564594</v>
      </c>
    </row>
    <row r="388" spans="1:7" ht="13.5" thickBot="1">
      <c r="A388" s="316"/>
      <c r="B388" s="782" t="s">
        <v>502</v>
      </c>
      <c r="C388" s="784">
        <f>SUM(C354)</f>
        <v>0</v>
      </c>
      <c r="D388" s="784">
        <f>SUM(D354)</f>
        <v>0</v>
      </c>
      <c r="E388" s="784">
        <f>SUM(E354)</f>
        <v>0</v>
      </c>
      <c r="F388" s="784">
        <f>SUM(F354)</f>
        <v>0</v>
      </c>
      <c r="G388" s="732"/>
    </row>
    <row r="389" spans="1:7" ht="13.5" thickBot="1">
      <c r="A389" s="316"/>
      <c r="B389" s="334" t="s">
        <v>72</v>
      </c>
      <c r="C389" s="806">
        <f>SUM(C387:C388)</f>
        <v>0</v>
      </c>
      <c r="D389" s="806">
        <f>SUM(D387:D388)</f>
        <v>0</v>
      </c>
      <c r="E389" s="806">
        <f>SUM(E387:E388)</f>
        <v>2090</v>
      </c>
      <c r="F389" s="806">
        <f>SUM(F387:F388)</f>
        <v>2390</v>
      </c>
      <c r="G389" s="1242">
        <f t="shared" si="9"/>
        <v>1.1435406698564594</v>
      </c>
    </row>
    <row r="390" spans="1:7" ht="12.75">
      <c r="A390" s="316"/>
      <c r="B390" s="776" t="s">
        <v>457</v>
      </c>
      <c r="C390" s="564">
        <f aca="true" t="shared" si="13" ref="C390:E391">SUM(C356+C323)</f>
        <v>0</v>
      </c>
      <c r="D390" s="564">
        <f t="shared" si="13"/>
        <v>18134</v>
      </c>
      <c r="E390" s="564">
        <f t="shared" si="13"/>
        <v>18134</v>
      </c>
      <c r="F390" s="564">
        <f>SUM(F356+F323)</f>
        <v>18134</v>
      </c>
      <c r="G390" s="323">
        <f t="shared" si="9"/>
        <v>1</v>
      </c>
    </row>
    <row r="391" spans="1:8" ht="12.75">
      <c r="A391" s="316"/>
      <c r="B391" s="336" t="s">
        <v>494</v>
      </c>
      <c r="C391" s="563">
        <f t="shared" si="13"/>
        <v>2192741</v>
      </c>
      <c r="D391" s="563">
        <f t="shared" si="13"/>
        <v>2347605</v>
      </c>
      <c r="E391" s="563">
        <f t="shared" si="13"/>
        <v>2369178</v>
      </c>
      <c r="F391" s="563">
        <f>SUM(F357+F324)</f>
        <v>2375508</v>
      </c>
      <c r="G391" s="323">
        <f t="shared" si="9"/>
        <v>1.00267181275531</v>
      </c>
      <c r="H391" s="816"/>
    </row>
    <row r="392" spans="1:8" ht="13.5" thickBot="1">
      <c r="A392" s="316"/>
      <c r="B392" s="337" t="s">
        <v>497</v>
      </c>
      <c r="C392" s="790">
        <f>SUM(C358)</f>
        <v>388613</v>
      </c>
      <c r="D392" s="790">
        <f>SUM(D358)</f>
        <v>422453</v>
      </c>
      <c r="E392" s="790">
        <f>SUM(E358)</f>
        <v>426413</v>
      </c>
      <c r="F392" s="790">
        <f>SUM(F358)</f>
        <v>429045</v>
      </c>
      <c r="G392" s="732">
        <f t="shared" si="9"/>
        <v>1.0061724196963977</v>
      </c>
      <c r="H392" s="816"/>
    </row>
    <row r="393" spans="1:7" ht="13.5" thickBot="1">
      <c r="A393" s="316"/>
      <c r="B393" s="338" t="s">
        <v>65</v>
      </c>
      <c r="C393" s="788">
        <f>SUM(C390:C392)</f>
        <v>2581354</v>
      </c>
      <c r="D393" s="788">
        <f>SUM(D390:D392)</f>
        <v>2788192</v>
      </c>
      <c r="E393" s="788">
        <f>SUM(E390:E392)</f>
        <v>2813725</v>
      </c>
      <c r="F393" s="788">
        <f>SUM(F390:F392)</f>
        <v>2822687</v>
      </c>
      <c r="G393" s="1242">
        <f t="shared" si="9"/>
        <v>1.0031851016001918</v>
      </c>
    </row>
    <row r="394" spans="1:7" ht="13.5" thickBot="1">
      <c r="A394" s="316"/>
      <c r="B394" s="251" t="s">
        <v>457</v>
      </c>
      <c r="C394" s="784">
        <f>SUM(C327)</f>
        <v>0</v>
      </c>
      <c r="D394" s="784">
        <f>SUM(D327)</f>
        <v>0</v>
      </c>
      <c r="E394" s="784">
        <f>SUM(E327)</f>
        <v>0</v>
      </c>
      <c r="F394" s="784">
        <f>SUM(F327)</f>
        <v>0</v>
      </c>
      <c r="G394" s="1273"/>
    </row>
    <row r="395" spans="1:7" ht="13.5" thickBot="1">
      <c r="A395" s="316"/>
      <c r="B395" s="338" t="s">
        <v>67</v>
      </c>
      <c r="C395" s="788">
        <f>SUM(C394)</f>
        <v>0</v>
      </c>
      <c r="D395" s="788">
        <f>SUM(D394)</f>
        <v>0</v>
      </c>
      <c r="E395" s="788">
        <f>SUM(E394)</f>
        <v>0</v>
      </c>
      <c r="F395" s="788">
        <f>SUM(F394)</f>
        <v>0</v>
      </c>
      <c r="G395" s="1273"/>
    </row>
    <row r="396" spans="1:7" ht="15.75" thickBot="1">
      <c r="A396" s="316"/>
      <c r="B396" s="340" t="s">
        <v>79</v>
      </c>
      <c r="C396" s="789">
        <f>SUM(C386+C389+C393+C395)</f>
        <v>2818202</v>
      </c>
      <c r="D396" s="789">
        <f>SUM(D386+D389+D393+D395)</f>
        <v>3025265</v>
      </c>
      <c r="E396" s="789">
        <f>SUM(E386+E389+E393+E395)</f>
        <v>3054798</v>
      </c>
      <c r="F396" s="789">
        <f>SUM(F386+F389+F393+F395)</f>
        <v>3070215</v>
      </c>
      <c r="G396" s="1242">
        <f aca="true" t="shared" si="14" ref="G396:G458">SUM(F396/E396)</f>
        <v>1.0050468148794127</v>
      </c>
    </row>
    <row r="397" spans="1:8" ht="12.75">
      <c r="A397" s="316"/>
      <c r="B397" s="341" t="s">
        <v>337</v>
      </c>
      <c r="C397" s="563">
        <f aca="true" t="shared" si="15" ref="C397:D401">SUM(C361+C329)</f>
        <v>1423548</v>
      </c>
      <c r="D397" s="563">
        <f t="shared" si="15"/>
        <v>1447578</v>
      </c>
      <c r="E397" s="563">
        <f aca="true" t="shared" si="16" ref="E397:F401">SUM(E361+E329)</f>
        <v>1447937</v>
      </c>
      <c r="F397" s="563">
        <f t="shared" si="16"/>
        <v>1452356</v>
      </c>
      <c r="G397" s="323">
        <f t="shared" si="14"/>
        <v>1.0030519283642865</v>
      </c>
      <c r="H397" s="816"/>
    </row>
    <row r="398" spans="1:8" ht="12.75">
      <c r="A398" s="316"/>
      <c r="B398" s="341" t="s">
        <v>338</v>
      </c>
      <c r="C398" s="563">
        <f t="shared" si="15"/>
        <v>305093</v>
      </c>
      <c r="D398" s="563">
        <f t="shared" si="15"/>
        <v>313351</v>
      </c>
      <c r="E398" s="563">
        <f t="shared" si="16"/>
        <v>313419</v>
      </c>
      <c r="F398" s="563">
        <f t="shared" si="16"/>
        <v>310632</v>
      </c>
      <c r="G398" s="323">
        <f t="shared" si="14"/>
        <v>0.9911077503278359</v>
      </c>
      <c r="H398" s="816"/>
    </row>
    <row r="399" spans="1:8" ht="12.75">
      <c r="A399" s="316"/>
      <c r="B399" s="341" t="s">
        <v>339</v>
      </c>
      <c r="C399" s="563">
        <f t="shared" si="15"/>
        <v>1064520</v>
      </c>
      <c r="D399" s="563">
        <f t="shared" si="15"/>
        <v>1191156</v>
      </c>
      <c r="E399" s="563">
        <f t="shared" si="16"/>
        <v>1197026</v>
      </c>
      <c r="F399" s="563">
        <f t="shared" si="16"/>
        <v>1181671</v>
      </c>
      <c r="G399" s="323">
        <f t="shared" si="14"/>
        <v>0.9871723755373735</v>
      </c>
      <c r="H399" s="816"/>
    </row>
    <row r="400" spans="1:7" ht="12.75">
      <c r="A400" s="316"/>
      <c r="B400" s="342" t="s">
        <v>341</v>
      </c>
      <c r="C400" s="563">
        <f t="shared" si="15"/>
        <v>0</v>
      </c>
      <c r="D400" s="563">
        <f t="shared" si="15"/>
        <v>0</v>
      </c>
      <c r="E400" s="563">
        <f t="shared" si="16"/>
        <v>0</v>
      </c>
      <c r="F400" s="563">
        <f t="shared" si="16"/>
        <v>0</v>
      </c>
      <c r="G400" s="323"/>
    </row>
    <row r="401" spans="1:7" ht="13.5" thickBot="1">
      <c r="A401" s="316"/>
      <c r="B401" s="343" t="s">
        <v>340</v>
      </c>
      <c r="C401" s="563">
        <f t="shared" si="15"/>
        <v>0</v>
      </c>
      <c r="D401" s="563">
        <f t="shared" si="15"/>
        <v>44</v>
      </c>
      <c r="E401" s="563">
        <f t="shared" si="16"/>
        <v>44</v>
      </c>
      <c r="F401" s="563">
        <f t="shared" si="16"/>
        <v>1719</v>
      </c>
      <c r="G401" s="732">
        <f t="shared" si="14"/>
        <v>39.06818181818182</v>
      </c>
    </row>
    <row r="402" spans="1:7" ht="13.5" thickBot="1">
      <c r="A402" s="316"/>
      <c r="B402" s="344" t="s">
        <v>64</v>
      </c>
      <c r="C402" s="791">
        <f>SUM(C397:C401)</f>
        <v>2793161</v>
      </c>
      <c r="D402" s="791">
        <f>SUM(D397:D401)</f>
        <v>2952129</v>
      </c>
      <c r="E402" s="791">
        <f>SUM(E397:E401)</f>
        <v>2958426</v>
      </c>
      <c r="F402" s="791">
        <f>SUM(F397:F401)</f>
        <v>2946378</v>
      </c>
      <c r="G402" s="1242">
        <f t="shared" si="14"/>
        <v>0.9959275641844684</v>
      </c>
    </row>
    <row r="403" spans="1:8" ht="12.75">
      <c r="A403" s="316"/>
      <c r="B403" s="341" t="s">
        <v>260</v>
      </c>
      <c r="C403" s="563">
        <f aca="true" t="shared" si="17" ref="C403:E404">SUM(C367+C335)</f>
        <v>25041</v>
      </c>
      <c r="D403" s="563">
        <f t="shared" si="17"/>
        <v>73136</v>
      </c>
      <c r="E403" s="563">
        <f t="shared" si="17"/>
        <v>96372</v>
      </c>
      <c r="F403" s="563">
        <f>SUM(F367+F335)</f>
        <v>123837</v>
      </c>
      <c r="G403" s="323">
        <f t="shared" si="14"/>
        <v>1.2849894160129498</v>
      </c>
      <c r="H403" s="816"/>
    </row>
    <row r="404" spans="1:7" ht="12.75">
      <c r="A404" s="316"/>
      <c r="B404" s="341" t="s">
        <v>261</v>
      </c>
      <c r="C404" s="563">
        <f t="shared" si="17"/>
        <v>0</v>
      </c>
      <c r="D404" s="563">
        <f t="shared" si="17"/>
        <v>0</v>
      </c>
      <c r="E404" s="563">
        <f t="shared" si="17"/>
        <v>0</v>
      </c>
      <c r="F404" s="563">
        <f>SUM(F368+F336)</f>
        <v>0</v>
      </c>
      <c r="G404" s="323"/>
    </row>
    <row r="405" spans="1:7" ht="13.5" thickBot="1">
      <c r="A405" s="316"/>
      <c r="B405" s="343" t="s">
        <v>466</v>
      </c>
      <c r="C405" s="790"/>
      <c r="D405" s="790"/>
      <c r="E405" s="790"/>
      <c r="F405" s="790"/>
      <c r="G405" s="732"/>
    </row>
    <row r="406" spans="1:7" ht="13.5" thickBot="1">
      <c r="A406" s="316"/>
      <c r="B406" s="345" t="s">
        <v>70</v>
      </c>
      <c r="C406" s="791">
        <f>SUM(C403:C405)</f>
        <v>25041</v>
      </c>
      <c r="D406" s="791">
        <f>SUM(D403:D405)</f>
        <v>73136</v>
      </c>
      <c r="E406" s="791">
        <f>SUM(E403:E405)</f>
        <v>96372</v>
      </c>
      <c r="F406" s="791">
        <f>SUM(F403:F405)</f>
        <v>123837</v>
      </c>
      <c r="G406" s="1242">
        <f t="shared" si="14"/>
        <v>1.2849894160129498</v>
      </c>
    </row>
    <row r="407" spans="1:7" ht="15.75" thickBot="1">
      <c r="A407" s="313"/>
      <c r="B407" s="346" t="s">
        <v>116</v>
      </c>
      <c r="C407" s="789">
        <f>SUM(C402+C406)</f>
        <v>2818202</v>
      </c>
      <c r="D407" s="789">
        <f>SUM(D402+D406)</f>
        <v>3025265</v>
      </c>
      <c r="E407" s="789">
        <f>SUM(E402+E406)</f>
        <v>3054798</v>
      </c>
      <c r="F407" s="789">
        <f>SUM(F402+F406)</f>
        <v>3070215</v>
      </c>
      <c r="G407" s="1242">
        <f t="shared" si="14"/>
        <v>1.0050468148794127</v>
      </c>
    </row>
    <row r="408" spans="1:7" ht="15">
      <c r="A408" s="228">
        <v>2850</v>
      </c>
      <c r="B408" s="231" t="s">
        <v>351</v>
      </c>
      <c r="C408" s="563"/>
      <c r="D408" s="563"/>
      <c r="E408" s="563"/>
      <c r="F408" s="563"/>
      <c r="G408" s="323"/>
    </row>
    <row r="409" spans="1:7" ht="12" customHeight="1">
      <c r="A409" s="316"/>
      <c r="B409" s="318" t="s">
        <v>199</v>
      </c>
      <c r="C409" s="590"/>
      <c r="D409" s="590"/>
      <c r="E409" s="590"/>
      <c r="F409" s="590"/>
      <c r="G409" s="323"/>
    </row>
    <row r="410" spans="1:7" ht="13.5" thickBot="1">
      <c r="A410" s="316"/>
      <c r="B410" s="319" t="s">
        <v>200</v>
      </c>
      <c r="C410" s="807"/>
      <c r="D410" s="807"/>
      <c r="E410" s="807">
        <v>350</v>
      </c>
      <c r="F410" s="807">
        <v>350</v>
      </c>
      <c r="G410" s="732">
        <f t="shared" si="14"/>
        <v>1</v>
      </c>
    </row>
    <row r="411" spans="1:7" ht="13.5" thickBot="1">
      <c r="A411" s="316"/>
      <c r="B411" s="320" t="s">
        <v>213</v>
      </c>
      <c r="C411" s="808"/>
      <c r="D411" s="808"/>
      <c r="E411" s="808">
        <f>SUM(E410)</f>
        <v>350</v>
      </c>
      <c r="F411" s="808">
        <f>SUM(F410)</f>
        <v>350</v>
      </c>
      <c r="G411" s="1242">
        <f t="shared" si="14"/>
        <v>1</v>
      </c>
    </row>
    <row r="412" spans="1:7" ht="12.75">
      <c r="A412" s="316"/>
      <c r="B412" s="318" t="s">
        <v>202</v>
      </c>
      <c r="C412" s="563">
        <f>SUM(C413)</f>
        <v>0</v>
      </c>
      <c r="D412" s="563">
        <f>SUM(D413)</f>
        <v>0</v>
      </c>
      <c r="E412" s="563">
        <f>SUM(E413)</f>
        <v>0</v>
      </c>
      <c r="F412" s="563">
        <f>SUM(F413)</f>
        <v>3473</v>
      </c>
      <c r="G412" s="323"/>
    </row>
    <row r="413" spans="1:7" ht="12.75">
      <c r="A413" s="316"/>
      <c r="B413" s="324" t="s">
        <v>203</v>
      </c>
      <c r="C413" s="794">
        <v>0</v>
      </c>
      <c r="D413" s="794">
        <v>0</v>
      </c>
      <c r="E413" s="794">
        <v>0</v>
      </c>
      <c r="F413" s="794">
        <v>3473</v>
      </c>
      <c r="G413" s="323"/>
    </row>
    <row r="414" spans="1:7" ht="12.75">
      <c r="A414" s="316"/>
      <c r="B414" s="324" t="s">
        <v>204</v>
      </c>
      <c r="C414" s="794"/>
      <c r="D414" s="794"/>
      <c r="E414" s="794"/>
      <c r="F414" s="794"/>
      <c r="G414" s="323"/>
    </row>
    <row r="415" spans="1:8" ht="12.75">
      <c r="A415" s="316"/>
      <c r="B415" s="326" t="s">
        <v>205</v>
      </c>
      <c r="C415" s="563"/>
      <c r="D415" s="563"/>
      <c r="E415" s="563"/>
      <c r="F415" s="563">
        <v>335</v>
      </c>
      <c r="G415" s="323"/>
      <c r="H415" s="816"/>
    </row>
    <row r="416" spans="1:8" ht="12.75">
      <c r="A416" s="316"/>
      <c r="B416" s="326" t="s">
        <v>206</v>
      </c>
      <c r="C416" s="563">
        <v>15590</v>
      </c>
      <c r="D416" s="563">
        <v>15590</v>
      </c>
      <c r="E416" s="563">
        <v>15590</v>
      </c>
      <c r="F416" s="563">
        <v>11287</v>
      </c>
      <c r="G416" s="323">
        <f t="shared" si="14"/>
        <v>0.7239897370109044</v>
      </c>
      <c r="H416" s="816"/>
    </row>
    <row r="417" spans="1:8" ht="12.75">
      <c r="A417" s="316"/>
      <c r="B417" s="326" t="s">
        <v>207</v>
      </c>
      <c r="C417" s="563">
        <v>5248</v>
      </c>
      <c r="D417" s="563">
        <v>5248</v>
      </c>
      <c r="E417" s="563">
        <v>5248</v>
      </c>
      <c r="F417" s="563">
        <v>2996</v>
      </c>
      <c r="G417" s="323">
        <f t="shared" si="14"/>
        <v>0.5708841463414634</v>
      </c>
      <c r="H417" s="816"/>
    </row>
    <row r="418" spans="1:7" ht="12.75">
      <c r="A418" s="316"/>
      <c r="B418" s="326" t="s">
        <v>363</v>
      </c>
      <c r="C418" s="563"/>
      <c r="D418" s="563"/>
      <c r="E418" s="563"/>
      <c r="F418" s="563"/>
      <c r="G418" s="323"/>
    </row>
    <row r="419" spans="1:7" ht="12.75">
      <c r="A419" s="316"/>
      <c r="B419" s="327" t="s">
        <v>487</v>
      </c>
      <c r="C419" s="563"/>
      <c r="D419" s="563"/>
      <c r="E419" s="563"/>
      <c r="F419" s="563"/>
      <c r="G419" s="323"/>
    </row>
    <row r="420" spans="1:7" ht="13.5" thickBot="1">
      <c r="A420" s="316"/>
      <c r="B420" s="328" t="s">
        <v>208</v>
      </c>
      <c r="C420" s="563"/>
      <c r="D420" s="563"/>
      <c r="E420" s="563"/>
      <c r="F420" s="563">
        <v>3474</v>
      </c>
      <c r="G420" s="732"/>
    </row>
    <row r="421" spans="1:7" ht="13.5" thickBot="1">
      <c r="A421" s="316"/>
      <c r="B421" s="330" t="s">
        <v>359</v>
      </c>
      <c r="C421" s="791">
        <f>SUM(C412+C415+C416+C417+C420+C418)</f>
        <v>20838</v>
      </c>
      <c r="D421" s="791">
        <f>SUM(D412+D415+D416+D417+D420+D418)</f>
        <v>20838</v>
      </c>
      <c r="E421" s="791">
        <f>SUM(E412+E415+E416+E417+E420+E418)</f>
        <v>20838</v>
      </c>
      <c r="F421" s="791">
        <f>SUM(F412+F415+F416+F417+F420+F418)</f>
        <v>21565</v>
      </c>
      <c r="G421" s="1242">
        <f t="shared" si="14"/>
        <v>1.0348881850465497</v>
      </c>
    </row>
    <row r="422" spans="1:7" ht="13.5" thickBot="1">
      <c r="A422" s="316"/>
      <c r="B422" s="332" t="s">
        <v>71</v>
      </c>
      <c r="C422" s="797">
        <f>SUM(C421+C411)</f>
        <v>20838</v>
      </c>
      <c r="D422" s="797">
        <f>SUM(D421+D411)</f>
        <v>20838</v>
      </c>
      <c r="E422" s="797">
        <f>SUM(E421+E411)</f>
        <v>21188</v>
      </c>
      <c r="F422" s="797">
        <f>SUM(F421+F411)</f>
        <v>21915</v>
      </c>
      <c r="G422" s="1242">
        <f t="shared" si="14"/>
        <v>1.034311874646026</v>
      </c>
    </row>
    <row r="423" spans="1:7" ht="13.5" thickBot="1">
      <c r="A423" s="316"/>
      <c r="B423" s="334" t="s">
        <v>72</v>
      </c>
      <c r="C423" s="784"/>
      <c r="D423" s="784"/>
      <c r="E423" s="784"/>
      <c r="F423" s="784"/>
      <c r="G423" s="1273"/>
    </row>
    <row r="424" spans="1:7" ht="12.75">
      <c r="A424" s="316"/>
      <c r="B424" s="776" t="s">
        <v>457</v>
      </c>
      <c r="C424" s="564"/>
      <c r="D424" s="564">
        <v>165</v>
      </c>
      <c r="E424" s="564">
        <v>165</v>
      </c>
      <c r="F424" s="564">
        <v>165</v>
      </c>
      <c r="G424" s="323">
        <f t="shared" si="14"/>
        <v>1</v>
      </c>
    </row>
    <row r="425" spans="1:8" ht="12.75">
      <c r="A425" s="316"/>
      <c r="B425" s="336" t="s">
        <v>494</v>
      </c>
      <c r="C425" s="563">
        <v>533153</v>
      </c>
      <c r="D425" s="563">
        <v>550878</v>
      </c>
      <c r="E425" s="563">
        <v>551153</v>
      </c>
      <c r="F425" s="563">
        <v>551153</v>
      </c>
      <c r="G425" s="323">
        <f t="shared" si="14"/>
        <v>1</v>
      </c>
      <c r="H425" s="816"/>
    </row>
    <row r="426" spans="1:8" ht="13.5" thickBot="1">
      <c r="A426" s="316"/>
      <c r="B426" s="337" t="s">
        <v>497</v>
      </c>
      <c r="C426" s="790">
        <v>17789</v>
      </c>
      <c r="D426" s="790">
        <v>17789</v>
      </c>
      <c r="E426" s="790">
        <v>17789</v>
      </c>
      <c r="F426" s="790">
        <v>18142</v>
      </c>
      <c r="G426" s="732">
        <f t="shared" si="14"/>
        <v>1.0198437236494462</v>
      </c>
      <c r="H426" s="816"/>
    </row>
    <row r="427" spans="1:7" ht="13.5" thickBot="1">
      <c r="A427" s="316"/>
      <c r="B427" s="338" t="s">
        <v>65</v>
      </c>
      <c r="C427" s="802">
        <f>SUM(C424:C426)</f>
        <v>550942</v>
      </c>
      <c r="D427" s="802">
        <f>SUM(D424:D426)</f>
        <v>568832</v>
      </c>
      <c r="E427" s="802">
        <f>SUM(E424:E426)</f>
        <v>569107</v>
      </c>
      <c r="F427" s="802">
        <f>SUM(F424:F426)</f>
        <v>569460</v>
      </c>
      <c r="G427" s="1242">
        <f t="shared" si="14"/>
        <v>1.0006202700019504</v>
      </c>
    </row>
    <row r="428" spans="1:7" ht="15.75" thickBot="1">
      <c r="A428" s="316"/>
      <c r="B428" s="340" t="s">
        <v>79</v>
      </c>
      <c r="C428" s="809">
        <f>SUM(C422+C423+C427)</f>
        <v>571780</v>
      </c>
      <c r="D428" s="809">
        <f>SUM(D422+D423+D427)</f>
        <v>589670</v>
      </c>
      <c r="E428" s="809">
        <f>SUM(E422+E423+E427)</f>
        <v>590295</v>
      </c>
      <c r="F428" s="809">
        <f>SUM(F422+F423+F427)</f>
        <v>591375</v>
      </c>
      <c r="G428" s="1275">
        <f t="shared" si="14"/>
        <v>1.0018295936777375</v>
      </c>
    </row>
    <row r="429" spans="1:8" ht="12.75" customHeight="1">
      <c r="A429" s="316"/>
      <c r="B429" s="341" t="s">
        <v>337</v>
      </c>
      <c r="C429" s="563">
        <v>405977</v>
      </c>
      <c r="D429" s="563">
        <v>410914</v>
      </c>
      <c r="E429" s="563">
        <v>411145</v>
      </c>
      <c r="F429" s="563">
        <v>411445</v>
      </c>
      <c r="G429" s="323">
        <f t="shared" si="14"/>
        <v>1.0007296695812913</v>
      </c>
      <c r="H429" s="816"/>
    </row>
    <row r="430" spans="1:8" ht="12.75">
      <c r="A430" s="316"/>
      <c r="B430" s="341" t="s">
        <v>338</v>
      </c>
      <c r="C430" s="563">
        <v>88532</v>
      </c>
      <c r="D430" s="563">
        <v>89880</v>
      </c>
      <c r="E430" s="563">
        <v>89924</v>
      </c>
      <c r="F430" s="563">
        <v>89977</v>
      </c>
      <c r="G430" s="323">
        <f t="shared" si="14"/>
        <v>1.000589386593123</v>
      </c>
      <c r="H430" s="816"/>
    </row>
    <row r="431" spans="1:8" ht="12.75">
      <c r="A431" s="316"/>
      <c r="B431" s="341" t="s">
        <v>339</v>
      </c>
      <c r="C431" s="563">
        <v>70326</v>
      </c>
      <c r="D431" s="563">
        <v>81929</v>
      </c>
      <c r="E431" s="563">
        <v>82279</v>
      </c>
      <c r="F431" s="563">
        <v>75279</v>
      </c>
      <c r="G431" s="323">
        <f t="shared" si="14"/>
        <v>0.9149236135587453</v>
      </c>
      <c r="H431" s="816"/>
    </row>
    <row r="432" spans="1:7" ht="12.75">
      <c r="A432" s="316"/>
      <c r="B432" s="342" t="s">
        <v>341</v>
      </c>
      <c r="C432" s="563"/>
      <c r="D432" s="563"/>
      <c r="E432" s="563"/>
      <c r="F432" s="563"/>
      <c r="G432" s="323"/>
    </row>
    <row r="433" spans="1:7" ht="13.5" thickBot="1">
      <c r="A433" s="316"/>
      <c r="B433" s="343" t="s">
        <v>340</v>
      </c>
      <c r="C433" s="563"/>
      <c r="D433" s="563">
        <v>2</v>
      </c>
      <c r="E433" s="563">
        <v>2</v>
      </c>
      <c r="F433" s="563">
        <v>2</v>
      </c>
      <c r="G433" s="732">
        <f t="shared" si="14"/>
        <v>1</v>
      </c>
    </row>
    <row r="434" spans="1:7" ht="13.5" thickBot="1">
      <c r="A434" s="316"/>
      <c r="B434" s="344" t="s">
        <v>64</v>
      </c>
      <c r="C434" s="791">
        <f>SUM(C429:C433)</f>
        <v>564835</v>
      </c>
      <c r="D434" s="791">
        <f>SUM(D429:D433)</f>
        <v>582725</v>
      </c>
      <c r="E434" s="791">
        <f>SUM(E429:E433)</f>
        <v>583350</v>
      </c>
      <c r="F434" s="791">
        <f>SUM(F429:F433)</f>
        <v>576703</v>
      </c>
      <c r="G434" s="1242">
        <f t="shared" si="14"/>
        <v>0.9886054684151881</v>
      </c>
    </row>
    <row r="435" spans="1:8" ht="12.75">
      <c r="A435" s="316"/>
      <c r="B435" s="341" t="s">
        <v>260</v>
      </c>
      <c r="C435" s="563">
        <v>6945</v>
      </c>
      <c r="D435" s="563">
        <v>6945</v>
      </c>
      <c r="E435" s="563">
        <v>6945</v>
      </c>
      <c r="F435" s="563">
        <v>14672</v>
      </c>
      <c r="G435" s="323">
        <f t="shared" si="14"/>
        <v>2.1125989920806334</v>
      </c>
      <c r="H435" s="816"/>
    </row>
    <row r="436" spans="1:7" ht="12.75">
      <c r="A436" s="316"/>
      <c r="B436" s="341" t="s">
        <v>261</v>
      </c>
      <c r="C436" s="563"/>
      <c r="D436" s="563"/>
      <c r="E436" s="563"/>
      <c r="F436" s="563"/>
      <c r="G436" s="323"/>
    </row>
    <row r="437" spans="1:7" ht="13.5" thickBot="1">
      <c r="A437" s="316"/>
      <c r="B437" s="343" t="s">
        <v>466</v>
      </c>
      <c r="C437" s="563"/>
      <c r="D437" s="563"/>
      <c r="E437" s="563"/>
      <c r="F437" s="563"/>
      <c r="G437" s="732"/>
    </row>
    <row r="438" spans="1:7" ht="13.5" thickBot="1">
      <c r="A438" s="316"/>
      <c r="B438" s="345" t="s">
        <v>70</v>
      </c>
      <c r="C438" s="791">
        <f>SUM(C435:C437)</f>
        <v>6945</v>
      </c>
      <c r="D438" s="791">
        <f>SUM(D435:D437)</f>
        <v>6945</v>
      </c>
      <c r="E438" s="791">
        <f>SUM(E435:E437)</f>
        <v>6945</v>
      </c>
      <c r="F438" s="791">
        <f>SUM(F435:F437)</f>
        <v>14672</v>
      </c>
      <c r="G438" s="1242">
        <f t="shared" si="14"/>
        <v>2.1125989920806334</v>
      </c>
    </row>
    <row r="439" spans="1:7" ht="15.75" thickBot="1">
      <c r="A439" s="313"/>
      <c r="B439" s="346" t="s">
        <v>116</v>
      </c>
      <c r="C439" s="789">
        <f>SUM(C434+C438)</f>
        <v>571780</v>
      </c>
      <c r="D439" s="789">
        <f>SUM(D434+D438)</f>
        <v>589670</v>
      </c>
      <c r="E439" s="789">
        <f>SUM(E434+E438)</f>
        <v>590295</v>
      </c>
      <c r="F439" s="789">
        <f>SUM(F434+F438)</f>
        <v>591375</v>
      </c>
      <c r="G439" s="1242">
        <f t="shared" si="14"/>
        <v>1.0018295936777375</v>
      </c>
    </row>
    <row r="440" spans="1:7" ht="15">
      <c r="A440" s="228">
        <v>2875</v>
      </c>
      <c r="B440" s="231" t="s">
        <v>317</v>
      </c>
      <c r="C440" s="563"/>
      <c r="D440" s="563"/>
      <c r="E440" s="563"/>
      <c r="F440" s="563"/>
      <c r="G440" s="323"/>
    </row>
    <row r="441" spans="1:7" ht="12" customHeight="1">
      <c r="A441" s="316"/>
      <c r="B441" s="318" t="s">
        <v>199</v>
      </c>
      <c r="C441" s="590"/>
      <c r="D441" s="590"/>
      <c r="E441" s="590"/>
      <c r="F441" s="590"/>
      <c r="G441" s="323"/>
    </row>
    <row r="442" spans="1:7" ht="13.5" thickBot="1">
      <c r="A442" s="316"/>
      <c r="B442" s="319" t="s">
        <v>200</v>
      </c>
      <c r="C442" s="790"/>
      <c r="D442" s="790"/>
      <c r="E442" s="790">
        <v>4550</v>
      </c>
      <c r="F442" s="790">
        <v>4550</v>
      </c>
      <c r="G442" s="732">
        <f t="shared" si="14"/>
        <v>1</v>
      </c>
    </row>
    <row r="443" spans="1:7" ht="13.5" thickBot="1">
      <c r="A443" s="316"/>
      <c r="B443" s="320" t="s">
        <v>213</v>
      </c>
      <c r="C443" s="805"/>
      <c r="D443" s="805"/>
      <c r="E443" s="805">
        <f>SUM(E442)</f>
        <v>4550</v>
      </c>
      <c r="F443" s="805">
        <f>SUM(F442)</f>
        <v>4550</v>
      </c>
      <c r="G443" s="1242">
        <f t="shared" si="14"/>
        <v>1</v>
      </c>
    </row>
    <row r="444" spans="1:7" ht="12.75">
      <c r="A444" s="316"/>
      <c r="B444" s="318" t="s">
        <v>202</v>
      </c>
      <c r="C444" s="563">
        <v>493</v>
      </c>
      <c r="D444" s="563">
        <v>493</v>
      </c>
      <c r="E444" s="563">
        <v>493</v>
      </c>
      <c r="F444" s="563">
        <v>493</v>
      </c>
      <c r="G444" s="323">
        <f t="shared" si="14"/>
        <v>1</v>
      </c>
    </row>
    <row r="445" spans="1:7" ht="12.75">
      <c r="A445" s="316"/>
      <c r="B445" s="324" t="s">
        <v>203</v>
      </c>
      <c r="C445" s="794"/>
      <c r="D445" s="794"/>
      <c r="E445" s="794"/>
      <c r="F445" s="794"/>
      <c r="G445" s="323"/>
    </row>
    <row r="446" spans="1:8" ht="12.75">
      <c r="A446" s="316"/>
      <c r="B446" s="324" t="s">
        <v>204</v>
      </c>
      <c r="C446" s="794">
        <v>493</v>
      </c>
      <c r="D446" s="794">
        <v>493</v>
      </c>
      <c r="E446" s="794">
        <v>493</v>
      </c>
      <c r="F446" s="794">
        <v>493</v>
      </c>
      <c r="G446" s="323">
        <f t="shared" si="14"/>
        <v>1</v>
      </c>
      <c r="H446" s="816"/>
    </row>
    <row r="447" spans="1:8" ht="12.75">
      <c r="A447" s="316"/>
      <c r="B447" s="326" t="s">
        <v>205</v>
      </c>
      <c r="C447" s="563"/>
      <c r="D447" s="563"/>
      <c r="E447" s="563"/>
      <c r="F447" s="563"/>
      <c r="G447" s="323"/>
      <c r="H447" s="816"/>
    </row>
    <row r="448" spans="1:8" ht="12.75">
      <c r="A448" s="316"/>
      <c r="B448" s="326" t="s">
        <v>206</v>
      </c>
      <c r="C448" s="563">
        <v>39405</v>
      </c>
      <c r="D448" s="563">
        <v>39405</v>
      </c>
      <c r="E448" s="563">
        <v>39405</v>
      </c>
      <c r="F448" s="563">
        <v>39405</v>
      </c>
      <c r="G448" s="323">
        <f t="shared" si="14"/>
        <v>1</v>
      </c>
      <c r="H448" s="816"/>
    </row>
    <row r="449" spans="1:8" ht="12.75">
      <c r="A449" s="316"/>
      <c r="B449" s="326" t="s">
        <v>207</v>
      </c>
      <c r="C449" s="563">
        <v>5169</v>
      </c>
      <c r="D449" s="563">
        <v>5169</v>
      </c>
      <c r="E449" s="563">
        <v>5169</v>
      </c>
      <c r="F449" s="563">
        <v>5169</v>
      </c>
      <c r="G449" s="323">
        <f t="shared" si="14"/>
        <v>1</v>
      </c>
      <c r="H449" s="816"/>
    </row>
    <row r="450" spans="1:7" ht="12.75">
      <c r="A450" s="316"/>
      <c r="B450" s="326" t="s">
        <v>363</v>
      </c>
      <c r="C450" s="563">
        <v>4401</v>
      </c>
      <c r="D450" s="563">
        <v>4401</v>
      </c>
      <c r="E450" s="563">
        <v>4401</v>
      </c>
      <c r="F450" s="563">
        <v>4401</v>
      </c>
      <c r="G450" s="323">
        <f t="shared" si="14"/>
        <v>1</v>
      </c>
    </row>
    <row r="451" spans="1:7" ht="12.75">
      <c r="A451" s="316"/>
      <c r="B451" s="327" t="s">
        <v>487</v>
      </c>
      <c r="C451" s="563"/>
      <c r="D451" s="563"/>
      <c r="E451" s="563"/>
      <c r="F451" s="563"/>
      <c r="G451" s="323"/>
    </row>
    <row r="452" spans="1:7" ht="13.5" thickBot="1">
      <c r="A452" s="316"/>
      <c r="B452" s="328" t="s">
        <v>208</v>
      </c>
      <c r="C452" s="563"/>
      <c r="D452" s="563"/>
      <c r="E452" s="563"/>
      <c r="F452" s="563"/>
      <c r="G452" s="732"/>
    </row>
    <row r="453" spans="1:7" ht="13.5" thickBot="1">
      <c r="A453" s="316"/>
      <c r="B453" s="330" t="s">
        <v>359</v>
      </c>
      <c r="C453" s="791">
        <f>SUM(C444+C447+C448+C449+C452+C450)</f>
        <v>49468</v>
      </c>
      <c r="D453" s="791">
        <f>SUM(D444+D447+D448+D449+D452+D450)</f>
        <v>49468</v>
      </c>
      <c r="E453" s="791">
        <f>SUM(E444+E447+E448+E449+E452+E450)</f>
        <v>49468</v>
      </c>
      <c r="F453" s="791">
        <f>SUM(F444+F447+F448+F449+F452+F450)</f>
        <v>49468</v>
      </c>
      <c r="G453" s="1242">
        <f t="shared" si="14"/>
        <v>1</v>
      </c>
    </row>
    <row r="454" spans="1:7" ht="13.5" thickBot="1">
      <c r="A454" s="316"/>
      <c r="B454" s="332" t="s">
        <v>71</v>
      </c>
      <c r="C454" s="797">
        <f>SUM(C453+C443)</f>
        <v>49468</v>
      </c>
      <c r="D454" s="797">
        <f>SUM(D453+D443)</f>
        <v>49468</v>
      </c>
      <c r="E454" s="797">
        <f>SUM(E453+E443)</f>
        <v>54018</v>
      </c>
      <c r="F454" s="797">
        <f>SUM(F453+F443)</f>
        <v>54018</v>
      </c>
      <c r="G454" s="1242">
        <f t="shared" si="14"/>
        <v>1</v>
      </c>
    </row>
    <row r="455" spans="1:7" ht="13.5" thickBot="1">
      <c r="A455" s="316"/>
      <c r="B455" s="334" t="s">
        <v>72</v>
      </c>
      <c r="C455" s="784"/>
      <c r="D455" s="784"/>
      <c r="E455" s="784"/>
      <c r="F455" s="784"/>
      <c r="G455" s="1273"/>
    </row>
    <row r="456" spans="1:7" ht="12.75">
      <c r="A456" s="316"/>
      <c r="B456" s="776" t="s">
        <v>457</v>
      </c>
      <c r="C456" s="564"/>
      <c r="D456" s="564">
        <v>4271</v>
      </c>
      <c r="E456" s="564">
        <v>4271</v>
      </c>
      <c r="F456" s="564">
        <v>4271</v>
      </c>
      <c r="G456" s="323">
        <f t="shared" si="14"/>
        <v>1</v>
      </c>
    </row>
    <row r="457" spans="1:8" ht="13.5" thickBot="1">
      <c r="A457" s="316"/>
      <c r="B457" s="337" t="s">
        <v>494</v>
      </c>
      <c r="C457" s="790">
        <v>859751</v>
      </c>
      <c r="D457" s="790">
        <v>879709</v>
      </c>
      <c r="E457" s="790">
        <v>886370</v>
      </c>
      <c r="F457" s="790">
        <v>889611</v>
      </c>
      <c r="G457" s="732">
        <f t="shared" si="14"/>
        <v>1.0036564865688145</v>
      </c>
      <c r="H457" s="816"/>
    </row>
    <row r="458" spans="1:7" ht="13.5" thickBot="1">
      <c r="A458" s="316"/>
      <c r="B458" s="338" t="s">
        <v>65</v>
      </c>
      <c r="C458" s="788">
        <f>SUM(C456:C457)</f>
        <v>859751</v>
      </c>
      <c r="D458" s="788">
        <f>SUM(D456:D457)</f>
        <v>883980</v>
      </c>
      <c r="E458" s="788">
        <f>SUM(E456:E457)</f>
        <v>890641</v>
      </c>
      <c r="F458" s="788">
        <f>SUM(F456:F457)</f>
        <v>893882</v>
      </c>
      <c r="G458" s="1242">
        <f t="shared" si="14"/>
        <v>1.0036389521704032</v>
      </c>
    </row>
    <row r="459" spans="1:7" ht="13.5" thickBot="1">
      <c r="A459" s="316"/>
      <c r="B459" s="251" t="s">
        <v>457</v>
      </c>
      <c r="C459" s="784"/>
      <c r="D459" s="784"/>
      <c r="E459" s="784"/>
      <c r="F459" s="784"/>
      <c r="G459" s="1273"/>
    </row>
    <row r="460" spans="1:7" ht="13.5" thickBot="1">
      <c r="A460" s="316"/>
      <c r="B460" s="338" t="s">
        <v>67</v>
      </c>
      <c r="C460" s="788"/>
      <c r="D460" s="788"/>
      <c r="E460" s="788"/>
      <c r="F460" s="788"/>
      <c r="G460" s="1273"/>
    </row>
    <row r="461" spans="1:7" ht="15.75" thickBot="1">
      <c r="A461" s="316"/>
      <c r="B461" s="340" t="s">
        <v>79</v>
      </c>
      <c r="C461" s="789">
        <f>SUM(C454+C455+C458+C460)</f>
        <v>909219</v>
      </c>
      <c r="D461" s="789">
        <f>SUM(D454+D455+D458+D460)</f>
        <v>933448</v>
      </c>
      <c r="E461" s="789">
        <f>SUM(E454+E455+E458+E460)</f>
        <v>944659</v>
      </c>
      <c r="F461" s="789">
        <f>SUM(F454+F455+F458+F460)</f>
        <v>947900</v>
      </c>
      <c r="G461" s="1242">
        <f aca="true" t="shared" si="18" ref="G461:G523">SUM(F461/E461)</f>
        <v>1.0034308676464205</v>
      </c>
    </row>
    <row r="462" spans="1:8" ht="12.75">
      <c r="A462" s="316"/>
      <c r="B462" s="341" t="s">
        <v>337</v>
      </c>
      <c r="C462" s="563">
        <v>560302</v>
      </c>
      <c r="D462" s="563">
        <v>566950</v>
      </c>
      <c r="E462" s="563">
        <v>569203</v>
      </c>
      <c r="F462" s="563">
        <v>571961</v>
      </c>
      <c r="G462" s="323">
        <f t="shared" si="18"/>
        <v>1.0048453715106913</v>
      </c>
      <c r="H462" s="816"/>
    </row>
    <row r="463" spans="1:8" ht="12.75">
      <c r="A463" s="316"/>
      <c r="B463" s="341" t="s">
        <v>338</v>
      </c>
      <c r="C463" s="563">
        <v>121693</v>
      </c>
      <c r="D463" s="563">
        <v>123004</v>
      </c>
      <c r="E463" s="563">
        <v>123412</v>
      </c>
      <c r="F463" s="563">
        <v>123895</v>
      </c>
      <c r="G463" s="323">
        <f t="shared" si="18"/>
        <v>1.003913719897579</v>
      </c>
      <c r="H463" s="816"/>
    </row>
    <row r="464" spans="1:8" ht="12.75">
      <c r="A464" s="316"/>
      <c r="B464" s="341" t="s">
        <v>339</v>
      </c>
      <c r="C464" s="563">
        <v>219045</v>
      </c>
      <c r="D464" s="563">
        <v>234634</v>
      </c>
      <c r="E464" s="563">
        <v>242284</v>
      </c>
      <c r="F464" s="563">
        <v>242284</v>
      </c>
      <c r="G464" s="323">
        <f t="shared" si="18"/>
        <v>1</v>
      </c>
      <c r="H464" s="816"/>
    </row>
    <row r="465" spans="1:8" ht="12.75">
      <c r="A465" s="316"/>
      <c r="B465" s="342" t="s">
        <v>341</v>
      </c>
      <c r="C465" s="563">
        <v>600</v>
      </c>
      <c r="D465" s="563">
        <v>600</v>
      </c>
      <c r="E465" s="563">
        <v>600</v>
      </c>
      <c r="F465" s="563">
        <v>600</v>
      </c>
      <c r="G465" s="323">
        <f t="shared" si="18"/>
        <v>1</v>
      </c>
      <c r="H465" s="816"/>
    </row>
    <row r="466" spans="1:7" ht="13.5" thickBot="1">
      <c r="A466" s="316"/>
      <c r="B466" s="343" t="s">
        <v>340</v>
      </c>
      <c r="C466" s="563"/>
      <c r="D466" s="563"/>
      <c r="E466" s="563"/>
      <c r="F466" s="563"/>
      <c r="G466" s="732"/>
    </row>
    <row r="467" spans="1:7" ht="13.5" thickBot="1">
      <c r="A467" s="316"/>
      <c r="B467" s="344" t="s">
        <v>64</v>
      </c>
      <c r="C467" s="791">
        <f>SUM(C462:C466)</f>
        <v>901640</v>
      </c>
      <c r="D467" s="791">
        <f>SUM(D462:D466)</f>
        <v>925188</v>
      </c>
      <c r="E467" s="791">
        <f>SUM(E462:E466)</f>
        <v>935499</v>
      </c>
      <c r="F467" s="791">
        <f>SUM(F462:F466)</f>
        <v>938740</v>
      </c>
      <c r="G467" s="1242">
        <f t="shared" si="18"/>
        <v>1.003464461212679</v>
      </c>
    </row>
    <row r="468" spans="1:8" ht="12.75">
      <c r="A468" s="316"/>
      <c r="B468" s="341" t="s">
        <v>260</v>
      </c>
      <c r="C468" s="563">
        <v>7579</v>
      </c>
      <c r="D468" s="563">
        <v>8260</v>
      </c>
      <c r="E468" s="563">
        <v>9160</v>
      </c>
      <c r="F468" s="563">
        <v>9160</v>
      </c>
      <c r="G468" s="323">
        <f t="shared" si="18"/>
        <v>1</v>
      </c>
      <c r="H468" s="816"/>
    </row>
    <row r="469" spans="1:7" ht="12.75">
      <c r="A469" s="316"/>
      <c r="B469" s="341" t="s">
        <v>261</v>
      </c>
      <c r="C469" s="563"/>
      <c r="D469" s="563"/>
      <c r="E469" s="563"/>
      <c r="F469" s="563"/>
      <c r="G469" s="323"/>
    </row>
    <row r="470" spans="1:7" ht="13.5" thickBot="1">
      <c r="A470" s="316"/>
      <c r="B470" s="343" t="s">
        <v>466</v>
      </c>
      <c r="C470" s="563"/>
      <c r="D470" s="563"/>
      <c r="E470" s="563"/>
      <c r="F470" s="563"/>
      <c r="G470" s="732"/>
    </row>
    <row r="471" spans="1:7" ht="13.5" thickBot="1">
      <c r="A471" s="316"/>
      <c r="B471" s="345" t="s">
        <v>70</v>
      </c>
      <c r="C471" s="791">
        <f>SUM(C468:C470)</f>
        <v>7579</v>
      </c>
      <c r="D471" s="791">
        <f>SUM(D468:D470)</f>
        <v>8260</v>
      </c>
      <c r="E471" s="791">
        <f>SUM(E468:E470)</f>
        <v>9160</v>
      </c>
      <c r="F471" s="791">
        <f>SUM(F468:F470)</f>
        <v>9160</v>
      </c>
      <c r="G471" s="1242">
        <f t="shared" si="18"/>
        <v>1</v>
      </c>
    </row>
    <row r="472" spans="1:7" ht="15.75" thickBot="1">
      <c r="A472" s="313"/>
      <c r="B472" s="346" t="s">
        <v>116</v>
      </c>
      <c r="C472" s="789">
        <f>SUM(C467+C471)</f>
        <v>909219</v>
      </c>
      <c r="D472" s="789">
        <f>SUM(D467+D471)</f>
        <v>933448</v>
      </c>
      <c r="E472" s="789">
        <f>SUM(E467+E471)</f>
        <v>944659</v>
      </c>
      <c r="F472" s="789">
        <f>SUM(F467+F471)</f>
        <v>947900</v>
      </c>
      <c r="G472" s="1275">
        <f t="shared" si="18"/>
        <v>1.0034308676464205</v>
      </c>
    </row>
    <row r="473" spans="1:7" ht="15">
      <c r="A473" s="228">
        <v>2898</v>
      </c>
      <c r="B473" s="348" t="s">
        <v>352</v>
      </c>
      <c r="C473" s="798"/>
      <c r="D473" s="798"/>
      <c r="E473" s="798"/>
      <c r="F473" s="798"/>
      <c r="G473" s="323"/>
    </row>
    <row r="474" spans="1:7" ht="12.75">
      <c r="A474" s="316"/>
      <c r="B474" s="318" t="s">
        <v>199</v>
      </c>
      <c r="C474" s="590"/>
      <c r="D474" s="590"/>
      <c r="E474" s="590"/>
      <c r="F474" s="590"/>
      <c r="G474" s="323"/>
    </row>
    <row r="475" spans="1:7" ht="13.5" thickBot="1">
      <c r="A475" s="316"/>
      <c r="B475" s="319" t="s">
        <v>200</v>
      </c>
      <c r="C475" s="790">
        <f>SUM(C442+C410)</f>
        <v>0</v>
      </c>
      <c r="D475" s="790">
        <f>SUM(D442+D410)</f>
        <v>0</v>
      </c>
      <c r="E475" s="790">
        <f>SUM(E442+E410)</f>
        <v>4900</v>
      </c>
      <c r="F475" s="790">
        <f>SUM(F442+F410)</f>
        <v>4900</v>
      </c>
      <c r="G475" s="732">
        <f t="shared" si="18"/>
        <v>1</v>
      </c>
    </row>
    <row r="476" spans="1:7" ht="13.5" thickBot="1">
      <c r="A476" s="316"/>
      <c r="B476" s="320" t="s">
        <v>213</v>
      </c>
      <c r="C476" s="805">
        <f>SUM(C475)</f>
        <v>0</v>
      </c>
      <c r="D476" s="805">
        <f>SUM(D475)</f>
        <v>0</v>
      </c>
      <c r="E476" s="805">
        <f>SUM(E475)</f>
        <v>4900</v>
      </c>
      <c r="F476" s="805">
        <f>SUM(F475)</f>
        <v>4900</v>
      </c>
      <c r="G476" s="1242">
        <f t="shared" si="18"/>
        <v>1</v>
      </c>
    </row>
    <row r="477" spans="1:7" ht="12.75">
      <c r="A477" s="316"/>
      <c r="B477" s="318" t="s">
        <v>202</v>
      </c>
      <c r="C477" s="563">
        <f aca="true" t="shared" si="19" ref="C477:D482">SUM(C444+C412)</f>
        <v>493</v>
      </c>
      <c r="D477" s="563">
        <f t="shared" si="19"/>
        <v>493</v>
      </c>
      <c r="E477" s="563">
        <f aca="true" t="shared" si="20" ref="E477:F482">SUM(E444+E412)</f>
        <v>493</v>
      </c>
      <c r="F477" s="563">
        <f t="shared" si="20"/>
        <v>3966</v>
      </c>
      <c r="G477" s="323">
        <f t="shared" si="18"/>
        <v>8.044624746450305</v>
      </c>
    </row>
    <row r="478" spans="1:7" ht="12.75">
      <c r="A478" s="316"/>
      <c r="B478" s="324" t="s">
        <v>203</v>
      </c>
      <c r="C478" s="794">
        <f t="shared" si="19"/>
        <v>0</v>
      </c>
      <c r="D478" s="794">
        <f t="shared" si="19"/>
        <v>0</v>
      </c>
      <c r="E478" s="794">
        <f t="shared" si="20"/>
        <v>0</v>
      </c>
      <c r="F478" s="794">
        <f t="shared" si="20"/>
        <v>3473</v>
      </c>
      <c r="G478" s="323"/>
    </row>
    <row r="479" spans="1:7" ht="12.75">
      <c r="A479" s="316"/>
      <c r="B479" s="324" t="s">
        <v>204</v>
      </c>
      <c r="C479" s="794">
        <f t="shared" si="19"/>
        <v>493</v>
      </c>
      <c r="D479" s="794">
        <f t="shared" si="19"/>
        <v>493</v>
      </c>
      <c r="E479" s="794">
        <f t="shared" si="20"/>
        <v>493</v>
      </c>
      <c r="F479" s="794">
        <f t="shared" si="20"/>
        <v>493</v>
      </c>
      <c r="G479" s="323">
        <f t="shared" si="18"/>
        <v>1</v>
      </c>
    </row>
    <row r="480" spans="1:8" ht="12.75">
      <c r="A480" s="316"/>
      <c r="B480" s="326" t="s">
        <v>205</v>
      </c>
      <c r="C480" s="563">
        <f t="shared" si="19"/>
        <v>0</v>
      </c>
      <c r="D480" s="563">
        <f t="shared" si="19"/>
        <v>0</v>
      </c>
      <c r="E480" s="563">
        <f t="shared" si="20"/>
        <v>0</v>
      </c>
      <c r="F480" s="563">
        <f t="shared" si="20"/>
        <v>335</v>
      </c>
      <c r="G480" s="323"/>
      <c r="H480" s="816"/>
    </row>
    <row r="481" spans="1:8" ht="12.75">
      <c r="A481" s="316"/>
      <c r="B481" s="326" t="s">
        <v>206</v>
      </c>
      <c r="C481" s="563">
        <f t="shared" si="19"/>
        <v>54995</v>
      </c>
      <c r="D481" s="563">
        <f t="shared" si="19"/>
        <v>54995</v>
      </c>
      <c r="E481" s="563">
        <f t="shared" si="20"/>
        <v>54995</v>
      </c>
      <c r="F481" s="563">
        <f t="shared" si="20"/>
        <v>50692</v>
      </c>
      <c r="G481" s="323">
        <f t="shared" si="18"/>
        <v>0.9217565233203019</v>
      </c>
      <c r="H481" s="816"/>
    </row>
    <row r="482" spans="1:8" ht="12.75">
      <c r="A482" s="316"/>
      <c r="B482" s="326" t="s">
        <v>207</v>
      </c>
      <c r="C482" s="563">
        <f t="shared" si="19"/>
        <v>10417</v>
      </c>
      <c r="D482" s="563">
        <f t="shared" si="19"/>
        <v>10417</v>
      </c>
      <c r="E482" s="563">
        <f t="shared" si="20"/>
        <v>10417</v>
      </c>
      <c r="F482" s="563">
        <f t="shared" si="20"/>
        <v>8165</v>
      </c>
      <c r="G482" s="323">
        <f t="shared" si="18"/>
        <v>0.7838149179226265</v>
      </c>
      <c r="H482" s="816"/>
    </row>
    <row r="483" spans="1:7" ht="12.75">
      <c r="A483" s="316"/>
      <c r="B483" s="326" t="s">
        <v>363</v>
      </c>
      <c r="C483" s="563">
        <f>SUM(C418+C450)</f>
        <v>4401</v>
      </c>
      <c r="D483" s="563">
        <f>SUM(D418+D450)</f>
        <v>4401</v>
      </c>
      <c r="E483" s="563">
        <f>SUM(E418+E450)</f>
        <v>4401</v>
      </c>
      <c r="F483" s="563">
        <f>SUM(F418+F450)</f>
        <v>4401</v>
      </c>
      <c r="G483" s="323">
        <f t="shared" si="18"/>
        <v>1</v>
      </c>
    </row>
    <row r="484" spans="1:7" ht="12.75">
      <c r="A484" s="316"/>
      <c r="B484" s="327" t="s">
        <v>487</v>
      </c>
      <c r="C484" s="563">
        <f aca="true" t="shared" si="21" ref="C484:E485">SUM(C451+C419)</f>
        <v>0</v>
      </c>
      <c r="D484" s="563">
        <f t="shared" si="21"/>
        <v>0</v>
      </c>
      <c r="E484" s="563">
        <f t="shared" si="21"/>
        <v>0</v>
      </c>
      <c r="F484" s="563">
        <f>SUM(F451+F419)</f>
        <v>0</v>
      </c>
      <c r="G484" s="323"/>
    </row>
    <row r="485" spans="1:7" ht="13.5" thickBot="1">
      <c r="A485" s="316"/>
      <c r="B485" s="328" t="s">
        <v>208</v>
      </c>
      <c r="C485" s="563">
        <f t="shared" si="21"/>
        <v>0</v>
      </c>
      <c r="D485" s="563">
        <f t="shared" si="21"/>
        <v>0</v>
      </c>
      <c r="E485" s="563">
        <f t="shared" si="21"/>
        <v>0</v>
      </c>
      <c r="F485" s="563">
        <f>SUM(F452+F420)</f>
        <v>3474</v>
      </c>
      <c r="G485" s="732"/>
    </row>
    <row r="486" spans="1:7" ht="13.5" thickBot="1">
      <c r="A486" s="316"/>
      <c r="B486" s="330" t="s">
        <v>359</v>
      </c>
      <c r="C486" s="791">
        <f>SUM(C477+C480+C481+C482+C485+C483)</f>
        <v>70306</v>
      </c>
      <c r="D486" s="791">
        <f>SUM(D477+D480+D481+D482+D485+D483)</f>
        <v>70306</v>
      </c>
      <c r="E486" s="791">
        <f>SUM(E477+E480+E481+E482+E485+E483)</f>
        <v>70306</v>
      </c>
      <c r="F486" s="791">
        <f>SUM(F477+F480+F481+F482+F485+F483)</f>
        <v>71033</v>
      </c>
      <c r="G486" s="1242">
        <f t="shared" si="18"/>
        <v>1.0103405114783945</v>
      </c>
    </row>
    <row r="487" spans="1:7" ht="13.5" thickBot="1">
      <c r="A487" s="316"/>
      <c r="B487" s="332" t="s">
        <v>71</v>
      </c>
      <c r="C487" s="797">
        <f>SUM(C486+C476)</f>
        <v>70306</v>
      </c>
      <c r="D487" s="797">
        <f>SUM(D486+D476)</f>
        <v>70306</v>
      </c>
      <c r="E487" s="797">
        <f>SUM(E486+E476)</f>
        <v>75206</v>
      </c>
      <c r="F487" s="797">
        <f>SUM(F486+F476)</f>
        <v>75933</v>
      </c>
      <c r="G487" s="1275">
        <f t="shared" si="18"/>
        <v>1.009666781905699</v>
      </c>
    </row>
    <row r="488" spans="1:7" ht="13.5" thickBot="1">
      <c r="A488" s="316"/>
      <c r="B488" s="334" t="s">
        <v>72</v>
      </c>
      <c r="C488" s="801"/>
      <c r="D488" s="801"/>
      <c r="E488" s="801"/>
      <c r="F488" s="801"/>
      <c r="G488" s="1273"/>
    </row>
    <row r="489" spans="1:7" ht="12.75">
      <c r="A489" s="316"/>
      <c r="B489" s="776" t="s">
        <v>457</v>
      </c>
      <c r="C489" s="564">
        <f aca="true" t="shared" si="22" ref="C489:E490">SUM(C456+C424)</f>
        <v>0</v>
      </c>
      <c r="D489" s="564">
        <f t="shared" si="22"/>
        <v>4436</v>
      </c>
      <c r="E489" s="564">
        <f t="shared" si="22"/>
        <v>4436</v>
      </c>
      <c r="F489" s="564">
        <f>SUM(F456+F424)</f>
        <v>4436</v>
      </c>
      <c r="G489" s="323">
        <f t="shared" si="18"/>
        <v>1</v>
      </c>
    </row>
    <row r="490" spans="1:8" ht="12.75">
      <c r="A490" s="316"/>
      <c r="B490" s="336" t="s">
        <v>494</v>
      </c>
      <c r="C490" s="563">
        <f t="shared" si="22"/>
        <v>1392904</v>
      </c>
      <c r="D490" s="563">
        <f t="shared" si="22"/>
        <v>1430587</v>
      </c>
      <c r="E490" s="563">
        <f t="shared" si="22"/>
        <v>1437523</v>
      </c>
      <c r="F490" s="563">
        <f>SUM(F457+F425)</f>
        <v>1440764</v>
      </c>
      <c r="G490" s="323">
        <f t="shared" si="18"/>
        <v>1.0022545726224903</v>
      </c>
      <c r="H490" s="816"/>
    </row>
    <row r="491" spans="1:8" ht="13.5" thickBot="1">
      <c r="A491" s="316"/>
      <c r="B491" s="337" t="s">
        <v>497</v>
      </c>
      <c r="C491" s="790">
        <f>SUM(C426)</f>
        <v>17789</v>
      </c>
      <c r="D491" s="790">
        <f>SUM(D426)</f>
        <v>17789</v>
      </c>
      <c r="E491" s="790">
        <f>SUM(E426)</f>
        <v>17789</v>
      </c>
      <c r="F491" s="790">
        <f>SUM(F426)</f>
        <v>18142</v>
      </c>
      <c r="G491" s="732">
        <f t="shared" si="18"/>
        <v>1.0198437236494462</v>
      </c>
      <c r="H491" s="816"/>
    </row>
    <row r="492" spans="1:7" ht="13.5" thickBot="1">
      <c r="A492" s="316"/>
      <c r="B492" s="338" t="s">
        <v>65</v>
      </c>
      <c r="C492" s="788">
        <f>SUM(C489:C491)</f>
        <v>1410693</v>
      </c>
      <c r="D492" s="788">
        <f>SUM(D489:D491)</f>
        <v>1452812</v>
      </c>
      <c r="E492" s="788">
        <f>SUM(E489:E491)</f>
        <v>1459748</v>
      </c>
      <c r="F492" s="788">
        <f>SUM(F489:F491)</f>
        <v>1463342</v>
      </c>
      <c r="G492" s="1242">
        <f t="shared" si="18"/>
        <v>1.002462068795436</v>
      </c>
    </row>
    <row r="493" spans="1:7" ht="13.5" thickBot="1">
      <c r="A493" s="316"/>
      <c r="B493" s="251" t="s">
        <v>457</v>
      </c>
      <c r="C493" s="829">
        <f>SUM(C459)</f>
        <v>0</v>
      </c>
      <c r="D493" s="829">
        <f>SUM(D459)</f>
        <v>0</v>
      </c>
      <c r="E493" s="829">
        <f>SUM(E459)</f>
        <v>0</v>
      </c>
      <c r="F493" s="829">
        <f>SUM(F459)</f>
        <v>0</v>
      </c>
      <c r="G493" s="1273"/>
    </row>
    <row r="494" spans="1:7" ht="13.5" thickBot="1">
      <c r="A494" s="316"/>
      <c r="B494" s="338" t="s">
        <v>67</v>
      </c>
      <c r="C494" s="788">
        <f>SUM(C493)</f>
        <v>0</v>
      </c>
      <c r="D494" s="788">
        <f>SUM(D493)</f>
        <v>0</v>
      </c>
      <c r="E494" s="788">
        <f>SUM(E493)</f>
        <v>0</v>
      </c>
      <c r="F494" s="788">
        <f>SUM(F493)</f>
        <v>0</v>
      </c>
      <c r="G494" s="1273"/>
    </row>
    <row r="495" spans="1:7" ht="15.75" thickBot="1">
      <c r="A495" s="316"/>
      <c r="B495" s="340" t="s">
        <v>79</v>
      </c>
      <c r="C495" s="789">
        <f>SUM(C487+C488+C492+C494)</f>
        <v>1480999</v>
      </c>
      <c r="D495" s="789">
        <f>SUM(D487+D488+D492+D494)</f>
        <v>1523118</v>
      </c>
      <c r="E495" s="789">
        <f>SUM(E487+E488+E492+E494)</f>
        <v>1534954</v>
      </c>
      <c r="F495" s="789">
        <f>SUM(F487+F488+F492+F494)</f>
        <v>1539275</v>
      </c>
      <c r="G495" s="1242">
        <f t="shared" si="18"/>
        <v>1.0028150680737011</v>
      </c>
    </row>
    <row r="496" spans="1:8" ht="12.75">
      <c r="A496" s="316"/>
      <c r="B496" s="341" t="s">
        <v>337</v>
      </c>
      <c r="C496" s="563">
        <f aca="true" t="shared" si="23" ref="C496:D500">SUM(C462+C429)</f>
        <v>966279</v>
      </c>
      <c r="D496" s="563">
        <f t="shared" si="23"/>
        <v>977864</v>
      </c>
      <c r="E496" s="563">
        <f aca="true" t="shared" si="24" ref="E496:F500">SUM(E462+E429)</f>
        <v>980348</v>
      </c>
      <c r="F496" s="563">
        <f t="shared" si="24"/>
        <v>983406</v>
      </c>
      <c r="G496" s="323">
        <f t="shared" si="18"/>
        <v>1.0031193004932941</v>
      </c>
      <c r="H496" s="816"/>
    </row>
    <row r="497" spans="1:8" ht="12.75">
      <c r="A497" s="316"/>
      <c r="B497" s="341" t="s">
        <v>338</v>
      </c>
      <c r="C497" s="563">
        <f t="shared" si="23"/>
        <v>210225</v>
      </c>
      <c r="D497" s="563">
        <f t="shared" si="23"/>
        <v>212884</v>
      </c>
      <c r="E497" s="563">
        <f t="shared" si="24"/>
        <v>213336</v>
      </c>
      <c r="F497" s="563">
        <f t="shared" si="24"/>
        <v>213872</v>
      </c>
      <c r="G497" s="323">
        <f t="shared" si="18"/>
        <v>1.0025124685941427</v>
      </c>
      <c r="H497" s="816"/>
    </row>
    <row r="498" spans="1:8" ht="12.75">
      <c r="A498" s="316"/>
      <c r="B498" s="341" t="s">
        <v>339</v>
      </c>
      <c r="C498" s="563">
        <f t="shared" si="23"/>
        <v>289371</v>
      </c>
      <c r="D498" s="563">
        <f t="shared" si="23"/>
        <v>316563</v>
      </c>
      <c r="E498" s="563">
        <f t="shared" si="24"/>
        <v>324563</v>
      </c>
      <c r="F498" s="563">
        <f t="shared" si="24"/>
        <v>317563</v>
      </c>
      <c r="G498" s="323">
        <f t="shared" si="18"/>
        <v>0.9784325385210267</v>
      </c>
      <c r="H498" s="816"/>
    </row>
    <row r="499" spans="1:8" ht="12.75">
      <c r="A499" s="316"/>
      <c r="B499" s="342" t="s">
        <v>341</v>
      </c>
      <c r="C499" s="563">
        <f t="shared" si="23"/>
        <v>600</v>
      </c>
      <c r="D499" s="563">
        <f t="shared" si="23"/>
        <v>600</v>
      </c>
      <c r="E499" s="563">
        <f t="shared" si="24"/>
        <v>600</v>
      </c>
      <c r="F499" s="563">
        <f t="shared" si="24"/>
        <v>600</v>
      </c>
      <c r="G499" s="323">
        <f t="shared" si="18"/>
        <v>1</v>
      </c>
      <c r="H499" s="816"/>
    </row>
    <row r="500" spans="1:7" ht="13.5" thickBot="1">
      <c r="A500" s="316"/>
      <c r="B500" s="343" t="s">
        <v>340</v>
      </c>
      <c r="C500" s="563">
        <f t="shared" si="23"/>
        <v>0</v>
      </c>
      <c r="D500" s="563">
        <f t="shared" si="23"/>
        <v>2</v>
      </c>
      <c r="E500" s="563">
        <f t="shared" si="24"/>
        <v>2</v>
      </c>
      <c r="F500" s="563">
        <f t="shared" si="24"/>
        <v>2</v>
      </c>
      <c r="G500" s="1277">
        <f t="shared" si="18"/>
        <v>1</v>
      </c>
    </row>
    <row r="501" spans="1:7" ht="13.5" thickBot="1">
      <c r="A501" s="316"/>
      <c r="B501" s="344" t="s">
        <v>64</v>
      </c>
      <c r="C501" s="791">
        <f>SUM(C496:C500)</f>
        <v>1466475</v>
      </c>
      <c r="D501" s="791">
        <f>SUM(D496:D500)</f>
        <v>1507913</v>
      </c>
      <c r="E501" s="791">
        <f>SUM(E496:E500)</f>
        <v>1518849</v>
      </c>
      <c r="F501" s="791">
        <f>SUM(F496:F500)</f>
        <v>1515443</v>
      </c>
      <c r="G501" s="1242">
        <f t="shared" si="18"/>
        <v>0.9977575124321114</v>
      </c>
    </row>
    <row r="502" spans="1:7" ht="12.75">
      <c r="A502" s="316"/>
      <c r="B502" s="341" t="s">
        <v>260</v>
      </c>
      <c r="C502" s="563">
        <f>SUM(C468+C435)</f>
        <v>14524</v>
      </c>
      <c r="D502" s="563">
        <f>SUM(D468+D435)</f>
        <v>15205</v>
      </c>
      <c r="E502" s="563">
        <f>SUM(E468+E435)</f>
        <v>16105</v>
      </c>
      <c r="F502" s="563">
        <f>SUM(F468+F435)</f>
        <v>23832</v>
      </c>
      <c r="G502" s="323">
        <f t="shared" si="18"/>
        <v>1.4797888854393046</v>
      </c>
    </row>
    <row r="503" spans="1:7" ht="12.75">
      <c r="A503" s="316"/>
      <c r="B503" s="341" t="s">
        <v>261</v>
      </c>
      <c r="C503" s="563">
        <f>SUM(C469)</f>
        <v>0</v>
      </c>
      <c r="D503" s="563">
        <f>SUM(D469)</f>
        <v>0</v>
      </c>
      <c r="E503" s="563">
        <f>SUM(E469)</f>
        <v>0</v>
      </c>
      <c r="F503" s="563">
        <f>SUM(F469)</f>
        <v>0</v>
      </c>
      <c r="G503" s="323"/>
    </row>
    <row r="504" spans="1:7" ht="13.5" thickBot="1">
      <c r="A504" s="316"/>
      <c r="B504" s="343" t="s">
        <v>466</v>
      </c>
      <c r="C504" s="790"/>
      <c r="D504" s="790"/>
      <c r="E504" s="790"/>
      <c r="F504" s="790"/>
      <c r="G504" s="732"/>
    </row>
    <row r="505" spans="1:7" ht="13.5" thickBot="1">
      <c r="A505" s="316"/>
      <c r="B505" s="345" t="s">
        <v>70</v>
      </c>
      <c r="C505" s="791">
        <f>SUM(C502:C504)</f>
        <v>14524</v>
      </c>
      <c r="D505" s="791">
        <f>SUM(D502:D504)</f>
        <v>15205</v>
      </c>
      <c r="E505" s="791">
        <f>SUM(E502:E504)</f>
        <v>16105</v>
      </c>
      <c r="F505" s="791">
        <f>SUM(F502:F504)</f>
        <v>23832</v>
      </c>
      <c r="G505" s="1242">
        <f t="shared" si="18"/>
        <v>1.4797888854393046</v>
      </c>
    </row>
    <row r="506" spans="1:7" ht="15.75" thickBot="1">
      <c r="A506" s="313"/>
      <c r="B506" s="346" t="s">
        <v>116</v>
      </c>
      <c r="C506" s="809">
        <f>SUM(C501+C505)</f>
        <v>1480999</v>
      </c>
      <c r="D506" s="809">
        <f>SUM(D501+D505)</f>
        <v>1523118</v>
      </c>
      <c r="E506" s="809">
        <f>SUM(E501+E505)</f>
        <v>1534954</v>
      </c>
      <c r="F506" s="809">
        <f>SUM(F501+F505)</f>
        <v>1539275</v>
      </c>
      <c r="G506" s="1275">
        <f t="shared" si="18"/>
        <v>1.0028150680737011</v>
      </c>
    </row>
    <row r="507" spans="1:7" ht="15">
      <c r="A507" s="228">
        <v>2985</v>
      </c>
      <c r="B507" s="231" t="s">
        <v>353</v>
      </c>
      <c r="C507" s="563"/>
      <c r="D507" s="563"/>
      <c r="E507" s="563"/>
      <c r="F507" s="563"/>
      <c r="G507" s="323"/>
    </row>
    <row r="508" spans="1:7" ht="12" customHeight="1">
      <c r="A508" s="316"/>
      <c r="B508" s="318" t="s">
        <v>199</v>
      </c>
      <c r="C508" s="590"/>
      <c r="D508" s="590"/>
      <c r="E508" s="590"/>
      <c r="F508" s="590"/>
      <c r="G508" s="323"/>
    </row>
    <row r="509" spans="1:7" ht="13.5" thickBot="1">
      <c r="A509" s="316"/>
      <c r="B509" s="319" t="s">
        <v>200</v>
      </c>
      <c r="C509" s="799"/>
      <c r="D509" s="799"/>
      <c r="E509" s="799">
        <v>4890</v>
      </c>
      <c r="F509" s="799">
        <v>4890</v>
      </c>
      <c r="G509" s="732">
        <f t="shared" si="18"/>
        <v>1</v>
      </c>
    </row>
    <row r="510" spans="1:7" ht="13.5" thickBot="1">
      <c r="A510" s="316"/>
      <c r="B510" s="320" t="s">
        <v>213</v>
      </c>
      <c r="C510" s="800"/>
      <c r="D510" s="800"/>
      <c r="E510" s="800">
        <f>SUM(E509)</f>
        <v>4890</v>
      </c>
      <c r="F510" s="800">
        <f>SUM(F509)</f>
        <v>4890</v>
      </c>
      <c r="G510" s="1242">
        <f t="shared" si="18"/>
        <v>1</v>
      </c>
    </row>
    <row r="511" spans="1:7" ht="12.75">
      <c r="A511" s="316"/>
      <c r="B511" s="318" t="s">
        <v>430</v>
      </c>
      <c r="C511" s="813"/>
      <c r="D511" s="813"/>
      <c r="E511" s="813"/>
      <c r="F511" s="813">
        <v>70</v>
      </c>
      <c r="G511" s="323"/>
    </row>
    <row r="512" spans="1:7" ht="12.75">
      <c r="A512" s="316"/>
      <c r="B512" s="318" t="s">
        <v>202</v>
      </c>
      <c r="C512" s="563">
        <f>SUM(C513)</f>
        <v>9764</v>
      </c>
      <c r="D512" s="563">
        <f>SUM(D513)</f>
        <v>9764</v>
      </c>
      <c r="E512" s="563">
        <f>SUM(E513)</f>
        <v>9764</v>
      </c>
      <c r="F512" s="563">
        <f>SUM(F513)</f>
        <v>19115</v>
      </c>
      <c r="G512" s="323">
        <f t="shared" si="18"/>
        <v>1.9577017615731258</v>
      </c>
    </row>
    <row r="513" spans="1:8" ht="12.75">
      <c r="A513" s="316"/>
      <c r="B513" s="324" t="s">
        <v>203</v>
      </c>
      <c r="C513" s="794">
        <v>9764</v>
      </c>
      <c r="D513" s="794">
        <v>9764</v>
      </c>
      <c r="E513" s="794">
        <v>9764</v>
      </c>
      <c r="F513" s="794">
        <v>19115</v>
      </c>
      <c r="G513" s="323">
        <f t="shared" si="18"/>
        <v>1.9577017615731258</v>
      </c>
      <c r="H513" s="816"/>
    </row>
    <row r="514" spans="1:7" ht="12.75">
      <c r="A514" s="316"/>
      <c r="B514" s="324" t="s">
        <v>204</v>
      </c>
      <c r="C514" s="794"/>
      <c r="D514" s="794"/>
      <c r="E514" s="794"/>
      <c r="F514" s="794"/>
      <c r="G514" s="323"/>
    </row>
    <row r="515" spans="1:7" ht="12.75">
      <c r="A515" s="316"/>
      <c r="B515" s="326" t="s">
        <v>205</v>
      </c>
      <c r="C515" s="563"/>
      <c r="D515" s="563"/>
      <c r="E515" s="563"/>
      <c r="F515" s="563">
        <v>1122</v>
      </c>
      <c r="G515" s="323"/>
    </row>
    <row r="516" spans="1:7" ht="12.75">
      <c r="A516" s="316"/>
      <c r="B516" s="326" t="s">
        <v>206</v>
      </c>
      <c r="C516" s="563"/>
      <c r="D516" s="563"/>
      <c r="E516" s="563"/>
      <c r="F516" s="563"/>
      <c r="G516" s="323"/>
    </row>
    <row r="517" spans="1:8" ht="12.75">
      <c r="A517" s="316"/>
      <c r="B517" s="326" t="s">
        <v>207</v>
      </c>
      <c r="C517" s="563">
        <v>2636</v>
      </c>
      <c r="D517" s="563">
        <v>2636</v>
      </c>
      <c r="E517" s="563">
        <v>2636</v>
      </c>
      <c r="F517" s="563">
        <v>5468</v>
      </c>
      <c r="G517" s="323">
        <f t="shared" si="18"/>
        <v>2.0743550834597877</v>
      </c>
      <c r="H517" s="816"/>
    </row>
    <row r="518" spans="1:7" ht="12.75">
      <c r="A518" s="316"/>
      <c r="B518" s="326" t="s">
        <v>363</v>
      </c>
      <c r="C518" s="563"/>
      <c r="D518" s="563"/>
      <c r="E518" s="563"/>
      <c r="F518" s="563"/>
      <c r="G518" s="323"/>
    </row>
    <row r="519" spans="1:7" ht="12.75">
      <c r="A519" s="316"/>
      <c r="B519" s="327" t="s">
        <v>487</v>
      </c>
      <c r="C519" s="563"/>
      <c r="D519" s="563"/>
      <c r="E519" s="563"/>
      <c r="F519" s="563"/>
      <c r="G519" s="323"/>
    </row>
    <row r="520" spans="1:7" ht="13.5" thickBot="1">
      <c r="A520" s="316"/>
      <c r="B520" s="328" t="s">
        <v>208</v>
      </c>
      <c r="C520" s="563"/>
      <c r="D520" s="563"/>
      <c r="E520" s="563"/>
      <c r="F520" s="563">
        <v>28</v>
      </c>
      <c r="G520" s="732"/>
    </row>
    <row r="521" spans="1:7" ht="13.5" thickBot="1">
      <c r="A521" s="316"/>
      <c r="B521" s="330" t="s">
        <v>359</v>
      </c>
      <c r="C521" s="791">
        <f>SUM(C512+C515+C516+C517+C520+C511+C518+C519)</f>
        <v>12400</v>
      </c>
      <c r="D521" s="791">
        <f>SUM(D512+D515+D516+D517+D520+D511+D518+D519)</f>
        <v>12400</v>
      </c>
      <c r="E521" s="791">
        <f>SUM(E512+E515+E516+E517+E520+E511+E518+E519)</f>
        <v>12400</v>
      </c>
      <c r="F521" s="791">
        <f>SUM(F512+F515+F516+F517+F520+F511+F518+F519)</f>
        <v>25803</v>
      </c>
      <c r="G521" s="1242">
        <f t="shared" si="18"/>
        <v>2.0808870967741937</v>
      </c>
    </row>
    <row r="522" spans="1:7" ht="13.5" thickBot="1">
      <c r="A522" s="316"/>
      <c r="B522" s="650" t="s">
        <v>238</v>
      </c>
      <c r="C522" s="795"/>
      <c r="D522" s="795"/>
      <c r="E522" s="795"/>
      <c r="F522" s="795">
        <v>1200</v>
      </c>
      <c r="G522" s="1273"/>
    </row>
    <row r="523" spans="1:7" ht="13.5" thickBot="1">
      <c r="A523" s="316"/>
      <c r="B523" s="332" t="s">
        <v>71</v>
      </c>
      <c r="C523" s="797">
        <f>SUM(C521+C510+C522)</f>
        <v>12400</v>
      </c>
      <c r="D523" s="797">
        <f>SUM(D521+D510+D522)</f>
        <v>12400</v>
      </c>
      <c r="E523" s="797">
        <f>SUM(E521+E510+E522)</f>
        <v>17290</v>
      </c>
      <c r="F523" s="797">
        <f>SUM(F521+F510+F522)</f>
        <v>31893</v>
      </c>
      <c r="G523" s="1242">
        <f t="shared" si="18"/>
        <v>1.8445922498554077</v>
      </c>
    </row>
    <row r="524" spans="1:7" ht="13.5" thickBot="1">
      <c r="A524" s="316"/>
      <c r="B524" s="131" t="s">
        <v>253</v>
      </c>
      <c r="C524" s="784"/>
      <c r="D524" s="784"/>
      <c r="E524" s="784"/>
      <c r="F524" s="784"/>
      <c r="G524" s="1273"/>
    </row>
    <row r="525" spans="1:7" ht="13.5" thickBot="1">
      <c r="A525" s="316"/>
      <c r="B525" s="334" t="s">
        <v>72</v>
      </c>
      <c r="C525" s="785"/>
      <c r="D525" s="785"/>
      <c r="E525" s="785"/>
      <c r="F525" s="785"/>
      <c r="G525" s="1273"/>
    </row>
    <row r="526" spans="1:7" ht="12.75">
      <c r="A526" s="316"/>
      <c r="B526" s="776" t="s">
        <v>457</v>
      </c>
      <c r="C526" s="564"/>
      <c r="D526" s="564">
        <v>1168</v>
      </c>
      <c r="E526" s="564">
        <v>1168</v>
      </c>
      <c r="F526" s="564">
        <v>1168</v>
      </c>
      <c r="G526" s="323">
        <f aca="true" t="shared" si="25" ref="G526:G587">SUM(F526/E526)</f>
        <v>1</v>
      </c>
    </row>
    <row r="527" spans="1:8" ht="13.5" thickBot="1">
      <c r="A527" s="316"/>
      <c r="B527" s="337" t="s">
        <v>494</v>
      </c>
      <c r="C527" s="790">
        <v>315956</v>
      </c>
      <c r="D527" s="790">
        <v>365178</v>
      </c>
      <c r="E527" s="790">
        <v>380178</v>
      </c>
      <c r="F527" s="790">
        <v>381494</v>
      </c>
      <c r="G527" s="732">
        <f t="shared" si="25"/>
        <v>1.0034615364381947</v>
      </c>
      <c r="H527" s="816"/>
    </row>
    <row r="528" spans="1:7" ht="13.5" thickBot="1">
      <c r="A528" s="316"/>
      <c r="B528" s="338" t="s">
        <v>65</v>
      </c>
      <c r="C528" s="788">
        <f>SUM(C526:C527)</f>
        <v>315956</v>
      </c>
      <c r="D528" s="788">
        <f>SUM(D526:D527)</f>
        <v>366346</v>
      </c>
      <c r="E528" s="788">
        <f>SUM(E526:E527)</f>
        <v>381346</v>
      </c>
      <c r="F528" s="788">
        <f>SUM(F526:F527)</f>
        <v>382662</v>
      </c>
      <c r="G528" s="1242">
        <f t="shared" si="25"/>
        <v>1.0034509343221116</v>
      </c>
    </row>
    <row r="529" spans="1:7" ht="15.75" thickBot="1">
      <c r="A529" s="316"/>
      <c r="B529" s="340" t="s">
        <v>79</v>
      </c>
      <c r="C529" s="789">
        <f>SUM(C523+C525+C528)</f>
        <v>328356</v>
      </c>
      <c r="D529" s="789">
        <f>SUM(D523+D525+D528)</f>
        <v>378746</v>
      </c>
      <c r="E529" s="789">
        <f>SUM(E523+E525+E528)</f>
        <v>398636</v>
      </c>
      <c r="F529" s="789">
        <f>SUM(F523+F525+F528)</f>
        <v>414555</v>
      </c>
      <c r="G529" s="1275">
        <f t="shared" si="25"/>
        <v>1.0399336738277527</v>
      </c>
    </row>
    <row r="530" spans="1:8" ht="12.75">
      <c r="A530" s="316"/>
      <c r="B530" s="341" t="s">
        <v>337</v>
      </c>
      <c r="C530" s="563">
        <v>123884</v>
      </c>
      <c r="D530" s="563">
        <v>131173</v>
      </c>
      <c r="E530" s="563">
        <v>131173</v>
      </c>
      <c r="F530" s="563">
        <v>142293</v>
      </c>
      <c r="G530" s="323">
        <f t="shared" si="25"/>
        <v>1.0847735433358998</v>
      </c>
      <c r="H530" s="816"/>
    </row>
    <row r="531" spans="1:8" ht="12.75">
      <c r="A531" s="316"/>
      <c r="B531" s="341" t="s">
        <v>338</v>
      </c>
      <c r="C531" s="563">
        <v>27427</v>
      </c>
      <c r="D531" s="563">
        <v>32895</v>
      </c>
      <c r="E531" s="563">
        <v>32895</v>
      </c>
      <c r="F531" s="563">
        <v>36694</v>
      </c>
      <c r="G531" s="323">
        <f t="shared" si="25"/>
        <v>1.1154886760905913</v>
      </c>
      <c r="H531" s="816"/>
    </row>
    <row r="532" spans="1:8" ht="12.75">
      <c r="A532" s="316"/>
      <c r="B532" s="341" t="s">
        <v>339</v>
      </c>
      <c r="C532" s="563">
        <v>172588</v>
      </c>
      <c r="D532" s="563">
        <v>204721</v>
      </c>
      <c r="E532" s="563">
        <v>224611</v>
      </c>
      <c r="F532" s="563">
        <v>219611</v>
      </c>
      <c r="G532" s="323">
        <f t="shared" si="25"/>
        <v>0.9777392914861694</v>
      </c>
      <c r="H532" s="816"/>
    </row>
    <row r="533" spans="1:7" ht="12.75">
      <c r="A533" s="316"/>
      <c r="B533" s="341" t="s">
        <v>341</v>
      </c>
      <c r="C533" s="563"/>
      <c r="D533" s="563"/>
      <c r="E533" s="563"/>
      <c r="F533" s="563"/>
      <c r="G533" s="323"/>
    </row>
    <row r="534" spans="1:7" ht="13.5" thickBot="1">
      <c r="A534" s="316"/>
      <c r="B534" s="591" t="s">
        <v>340</v>
      </c>
      <c r="C534" s="790"/>
      <c r="D534" s="790"/>
      <c r="E534" s="790"/>
      <c r="F534" s="790"/>
      <c r="G534" s="732"/>
    </row>
    <row r="535" spans="1:7" ht="12.75">
      <c r="A535" s="590"/>
      <c r="B535" s="838" t="s">
        <v>64</v>
      </c>
      <c r="C535" s="839">
        <f>SUM(C530:C534)</f>
        <v>323899</v>
      </c>
      <c r="D535" s="839">
        <f>SUM(D530:D534)</f>
        <v>368789</v>
      </c>
      <c r="E535" s="839">
        <f>SUM(E530:E534)</f>
        <v>388679</v>
      </c>
      <c r="F535" s="839">
        <f>SUM(F530:F534)</f>
        <v>398598</v>
      </c>
      <c r="G535" s="1279">
        <f t="shared" si="25"/>
        <v>1.0255197733862647</v>
      </c>
    </row>
    <row r="536" spans="1:8" ht="12.75">
      <c r="A536" s="316"/>
      <c r="B536" s="588" t="s">
        <v>14</v>
      </c>
      <c r="C536" s="794">
        <v>79000</v>
      </c>
      <c r="D536" s="794">
        <v>90176</v>
      </c>
      <c r="E536" s="794">
        <v>105176</v>
      </c>
      <c r="F536" s="794">
        <v>105176</v>
      </c>
      <c r="G536" s="1276">
        <f t="shared" si="25"/>
        <v>1</v>
      </c>
      <c r="H536" s="1134"/>
    </row>
    <row r="537" spans="1:8" ht="12.75">
      <c r="A537" s="316"/>
      <c r="B537" s="836" t="s">
        <v>13</v>
      </c>
      <c r="C537" s="837">
        <v>46255</v>
      </c>
      <c r="D537" s="837">
        <v>46255</v>
      </c>
      <c r="E537" s="837">
        <v>46255</v>
      </c>
      <c r="F537" s="837">
        <v>46255</v>
      </c>
      <c r="G537" s="1278">
        <f t="shared" si="25"/>
        <v>1</v>
      </c>
      <c r="H537" s="1134"/>
    </row>
    <row r="538" spans="1:8" ht="12.75">
      <c r="A538" s="316"/>
      <c r="B538" s="341" t="s">
        <v>260</v>
      </c>
      <c r="C538" s="563">
        <v>4457</v>
      </c>
      <c r="D538" s="563">
        <v>9957</v>
      </c>
      <c r="E538" s="563">
        <v>9957</v>
      </c>
      <c r="F538" s="563">
        <v>15957</v>
      </c>
      <c r="G538" s="323">
        <f t="shared" si="25"/>
        <v>1.602591141910214</v>
      </c>
      <c r="H538" s="816"/>
    </row>
    <row r="539" spans="1:7" ht="12.75">
      <c r="A539" s="316"/>
      <c r="B539" s="341" t="s">
        <v>261</v>
      </c>
      <c r="C539" s="563"/>
      <c r="D539" s="563"/>
      <c r="E539" s="563"/>
      <c r="F539" s="563"/>
      <c r="G539" s="323"/>
    </row>
    <row r="540" spans="1:7" ht="13.5" thickBot="1">
      <c r="A540" s="316"/>
      <c r="B540" s="343" t="s">
        <v>466</v>
      </c>
      <c r="C540" s="790"/>
      <c r="D540" s="790"/>
      <c r="E540" s="790"/>
      <c r="F540" s="790"/>
      <c r="G540" s="732"/>
    </row>
    <row r="541" spans="1:7" ht="13.5" thickBot="1">
      <c r="A541" s="316"/>
      <c r="B541" s="345" t="s">
        <v>70</v>
      </c>
      <c r="C541" s="791">
        <f>SUM(C538:C540)</f>
        <v>4457</v>
      </c>
      <c r="D541" s="791">
        <f>SUM(D538:D540)</f>
        <v>9957</v>
      </c>
      <c r="E541" s="791">
        <f>SUM(E538:E540)</f>
        <v>9957</v>
      </c>
      <c r="F541" s="791">
        <f>SUM(F538:F540)</f>
        <v>15957</v>
      </c>
      <c r="G541" s="1242">
        <f t="shared" si="25"/>
        <v>1.602591141910214</v>
      </c>
    </row>
    <row r="542" spans="1:7" ht="15.75" thickBot="1">
      <c r="A542" s="313"/>
      <c r="B542" s="346" t="s">
        <v>116</v>
      </c>
      <c r="C542" s="789">
        <f>SUM(C535+C541)</f>
        <v>328356</v>
      </c>
      <c r="D542" s="789">
        <f>SUM(D535+D541)</f>
        <v>378746</v>
      </c>
      <c r="E542" s="789">
        <f>SUM(E535+E541)</f>
        <v>398636</v>
      </c>
      <c r="F542" s="789">
        <f>SUM(F535+F541)</f>
        <v>414555</v>
      </c>
      <c r="G542" s="1275">
        <f t="shared" si="25"/>
        <v>1.0399336738277527</v>
      </c>
    </row>
    <row r="543" spans="1:7" ht="15">
      <c r="A543" s="228">
        <v>2986</v>
      </c>
      <c r="B543" s="231" t="s">
        <v>427</v>
      </c>
      <c r="C543" s="563"/>
      <c r="D543" s="563"/>
      <c r="E543" s="563"/>
      <c r="F543" s="563"/>
      <c r="G543" s="323"/>
    </row>
    <row r="544" spans="1:7" ht="12.75">
      <c r="A544" s="316"/>
      <c r="B544" s="318" t="s">
        <v>199</v>
      </c>
      <c r="C544" s="590"/>
      <c r="D544" s="590"/>
      <c r="E544" s="590"/>
      <c r="F544" s="590"/>
      <c r="G544" s="323"/>
    </row>
    <row r="545" spans="1:8" ht="13.5" thickBot="1">
      <c r="A545" s="316"/>
      <c r="B545" s="319" t="s">
        <v>200</v>
      </c>
      <c r="C545" s="799">
        <v>0</v>
      </c>
      <c r="D545" s="799">
        <v>0</v>
      </c>
      <c r="E545" s="799">
        <v>0</v>
      </c>
      <c r="F545" s="799">
        <v>15000</v>
      </c>
      <c r="G545" s="732"/>
      <c r="H545" s="816"/>
    </row>
    <row r="546" spans="1:7" ht="13.5" thickBot="1">
      <c r="A546" s="316"/>
      <c r="B546" s="320" t="s">
        <v>213</v>
      </c>
      <c r="C546" s="800">
        <f>SUM(C545)</f>
        <v>0</v>
      </c>
      <c r="D546" s="800">
        <f>SUM(D545)</f>
        <v>0</v>
      </c>
      <c r="E546" s="800">
        <f>SUM(E545)</f>
        <v>0</v>
      </c>
      <c r="F546" s="800">
        <f>SUM(F545)</f>
        <v>15000</v>
      </c>
      <c r="G546" s="1273"/>
    </row>
    <row r="547" spans="1:7" ht="12.75">
      <c r="A547" s="316"/>
      <c r="B547" s="318" t="s">
        <v>202</v>
      </c>
      <c r="C547" s="563">
        <f>SUM(C548:C549)</f>
        <v>13386</v>
      </c>
      <c r="D547" s="563">
        <f>SUM(D548:D549)</f>
        <v>13386</v>
      </c>
      <c r="E547" s="563">
        <f>SUM(E548:E549)</f>
        <v>13386</v>
      </c>
      <c r="F547" s="563">
        <f>SUM(F548:F549)</f>
        <v>14346</v>
      </c>
      <c r="G547" s="323">
        <f t="shared" si="25"/>
        <v>1.0717167189601076</v>
      </c>
    </row>
    <row r="548" spans="1:8" ht="12.75">
      <c r="A548" s="316"/>
      <c r="B548" s="324" t="s">
        <v>203</v>
      </c>
      <c r="C548" s="794">
        <v>13386</v>
      </c>
      <c r="D548" s="794">
        <v>13386</v>
      </c>
      <c r="E548" s="794">
        <v>13386</v>
      </c>
      <c r="F548" s="794">
        <v>14346</v>
      </c>
      <c r="G548" s="323">
        <f t="shared" si="25"/>
        <v>1.0717167189601076</v>
      </c>
      <c r="H548" s="816"/>
    </row>
    <row r="549" spans="1:7" ht="12.75">
      <c r="A549" s="316"/>
      <c r="B549" s="324" t="s">
        <v>204</v>
      </c>
      <c r="C549" s="794"/>
      <c r="D549" s="794"/>
      <c r="E549" s="794"/>
      <c r="F549" s="794"/>
      <c r="G549" s="323"/>
    </row>
    <row r="550" spans="1:7" ht="12.75">
      <c r="A550" s="316"/>
      <c r="B550" s="326" t="s">
        <v>205</v>
      </c>
      <c r="C550" s="563"/>
      <c r="D550" s="563"/>
      <c r="E550" s="563"/>
      <c r="F550" s="563"/>
      <c r="G550" s="323"/>
    </row>
    <row r="551" spans="1:7" ht="12.75">
      <c r="A551" s="316"/>
      <c r="B551" s="326" t="s">
        <v>206</v>
      </c>
      <c r="C551" s="563"/>
      <c r="D551" s="563"/>
      <c r="E551" s="563"/>
      <c r="F551" s="563"/>
      <c r="G551" s="323"/>
    </row>
    <row r="552" spans="1:8" ht="12.75">
      <c r="A552" s="316"/>
      <c r="B552" s="326" t="s">
        <v>207</v>
      </c>
      <c r="C552" s="563">
        <v>3614</v>
      </c>
      <c r="D552" s="563">
        <v>3614</v>
      </c>
      <c r="E552" s="563">
        <v>3614</v>
      </c>
      <c r="F552" s="563">
        <v>3853</v>
      </c>
      <c r="G552" s="323">
        <f t="shared" si="25"/>
        <v>1.0661317100166021</v>
      </c>
      <c r="H552" s="816"/>
    </row>
    <row r="553" spans="1:8" ht="12.75">
      <c r="A553" s="316"/>
      <c r="B553" s="326" t="s">
        <v>1198</v>
      </c>
      <c r="C553" s="563"/>
      <c r="D553" s="563"/>
      <c r="E553" s="563"/>
      <c r="F553" s="563">
        <v>3738</v>
      </c>
      <c r="G553" s="323"/>
      <c r="H553" s="816"/>
    </row>
    <row r="554" spans="1:7" ht="12.75">
      <c r="A554" s="316"/>
      <c r="B554" s="327" t="s">
        <v>487</v>
      </c>
      <c r="C554" s="563"/>
      <c r="D554" s="563"/>
      <c r="E554" s="563"/>
      <c r="F554" s="563">
        <v>1</v>
      </c>
      <c r="G554" s="323"/>
    </row>
    <row r="555" spans="1:7" ht="13.5" thickBot="1">
      <c r="A555" s="316"/>
      <c r="B555" s="328" t="s">
        <v>208</v>
      </c>
      <c r="C555" s="563"/>
      <c r="D555" s="563"/>
      <c r="E555" s="563"/>
      <c r="F555" s="563">
        <v>14</v>
      </c>
      <c r="G555" s="732"/>
    </row>
    <row r="556" spans="1:7" ht="13.5" thickBot="1">
      <c r="A556" s="316"/>
      <c r="B556" s="330" t="s">
        <v>359</v>
      </c>
      <c r="C556" s="791">
        <f>SUM(C547+C550+C551+C552+C555)</f>
        <v>17000</v>
      </c>
      <c r="D556" s="791">
        <f>SUM(D547+D550+D551+D552+D555)</f>
        <v>17000</v>
      </c>
      <c r="E556" s="791">
        <f>SUM(E547+E550+E551+E552+E555)</f>
        <v>17000</v>
      </c>
      <c r="F556" s="791">
        <f>SUM(F547+F550+F551+F552+F555+F553+F554)</f>
        <v>21952</v>
      </c>
      <c r="G556" s="1242">
        <f t="shared" si="25"/>
        <v>1.291294117647059</v>
      </c>
    </row>
    <row r="557" spans="1:7" ht="13.5" thickBot="1">
      <c r="A557" s="316"/>
      <c r="B557" s="650" t="s">
        <v>238</v>
      </c>
      <c r="C557" s="795"/>
      <c r="D557" s="795"/>
      <c r="E557" s="795"/>
      <c r="F557" s="795"/>
      <c r="G557" s="1273"/>
    </row>
    <row r="558" spans="1:7" ht="13.5" thickBot="1">
      <c r="A558" s="316"/>
      <c r="B558" s="332" t="s">
        <v>71</v>
      </c>
      <c r="C558" s="797">
        <f>SUM(C556+C546+C557)</f>
        <v>17000</v>
      </c>
      <c r="D558" s="797">
        <f>SUM(D556+D546+D557)</f>
        <v>17000</v>
      </c>
      <c r="E558" s="797">
        <f>SUM(E556+E546+E557)</f>
        <v>17000</v>
      </c>
      <c r="F558" s="797">
        <f>SUM(F556+F546+F557)</f>
        <v>36952</v>
      </c>
      <c r="G558" s="1242">
        <f t="shared" si="25"/>
        <v>2.1736470588235295</v>
      </c>
    </row>
    <row r="559" spans="1:7" ht="13.5" thickBot="1">
      <c r="A559" s="316"/>
      <c r="B559" s="131" t="s">
        <v>253</v>
      </c>
      <c r="C559" s="784"/>
      <c r="D559" s="784"/>
      <c r="E559" s="784"/>
      <c r="F559" s="784"/>
      <c r="G559" s="1273"/>
    </row>
    <row r="560" spans="1:7" ht="13.5" thickBot="1">
      <c r="A560" s="316"/>
      <c r="B560" s="334" t="s">
        <v>72</v>
      </c>
      <c r="C560" s="785"/>
      <c r="D560" s="785"/>
      <c r="E560" s="785"/>
      <c r="F560" s="785"/>
      <c r="G560" s="732"/>
    </row>
    <row r="561" spans="1:7" ht="12.75">
      <c r="A561" s="316"/>
      <c r="B561" s="776" t="s">
        <v>457</v>
      </c>
      <c r="C561" s="564"/>
      <c r="D561" s="564">
        <v>9997</v>
      </c>
      <c r="E561" s="564">
        <v>9997</v>
      </c>
      <c r="F561" s="564">
        <v>9997</v>
      </c>
      <c r="G561" s="323">
        <f t="shared" si="25"/>
        <v>1</v>
      </c>
    </row>
    <row r="562" spans="1:8" ht="13.5" thickBot="1">
      <c r="A562" s="316"/>
      <c r="B562" s="337" t="s">
        <v>494</v>
      </c>
      <c r="C562" s="790">
        <v>144849</v>
      </c>
      <c r="D562" s="790">
        <v>166681</v>
      </c>
      <c r="E562" s="790">
        <v>166681</v>
      </c>
      <c r="F562" s="790">
        <v>168035</v>
      </c>
      <c r="G562" s="732">
        <f t="shared" si="25"/>
        <v>1.00812330139608</v>
      </c>
      <c r="H562" s="816"/>
    </row>
    <row r="563" spans="1:7" ht="13.5" thickBot="1">
      <c r="A563" s="316"/>
      <c r="B563" s="338" t="s">
        <v>65</v>
      </c>
      <c r="C563" s="788">
        <f>SUM(C561:C562)</f>
        <v>144849</v>
      </c>
      <c r="D563" s="788">
        <f>SUM(D561:D562)</f>
        <v>176678</v>
      </c>
      <c r="E563" s="788">
        <f>SUM(E561:E562)</f>
        <v>176678</v>
      </c>
      <c r="F563" s="788">
        <f>SUM(F561:F562)</f>
        <v>178032</v>
      </c>
      <c r="G563" s="1242">
        <f t="shared" si="25"/>
        <v>1.0076636593124215</v>
      </c>
    </row>
    <row r="564" spans="1:7" ht="15.75" thickBot="1">
      <c r="A564" s="316"/>
      <c r="B564" s="340" t="s">
        <v>79</v>
      </c>
      <c r="C564" s="789">
        <f>SUM(C558+C560+C563)</f>
        <v>161849</v>
      </c>
      <c r="D564" s="789">
        <f>SUM(D558+D560+D563)</f>
        <v>193678</v>
      </c>
      <c r="E564" s="789">
        <f>SUM(E558+E560+E563)</f>
        <v>193678</v>
      </c>
      <c r="F564" s="789">
        <f>SUM(F558+F560+F563)</f>
        <v>214984</v>
      </c>
      <c r="G564" s="1275">
        <f t="shared" si="25"/>
        <v>1.1100073317568335</v>
      </c>
    </row>
    <row r="565" spans="1:8" ht="12.75">
      <c r="A565" s="316"/>
      <c r="B565" s="341" t="s">
        <v>337</v>
      </c>
      <c r="C565" s="563">
        <v>50431</v>
      </c>
      <c r="D565" s="563">
        <v>51906</v>
      </c>
      <c r="E565" s="563">
        <v>51906</v>
      </c>
      <c r="F565" s="563">
        <v>53058</v>
      </c>
      <c r="G565" s="323">
        <f t="shared" si="25"/>
        <v>1.0221939660154895</v>
      </c>
      <c r="H565" s="816"/>
    </row>
    <row r="566" spans="1:8" ht="12.75">
      <c r="A566" s="316"/>
      <c r="B566" s="341" t="s">
        <v>338</v>
      </c>
      <c r="C566" s="563">
        <v>10065</v>
      </c>
      <c r="D566" s="563">
        <v>10593</v>
      </c>
      <c r="E566" s="563">
        <v>10593</v>
      </c>
      <c r="F566" s="563">
        <v>10795</v>
      </c>
      <c r="G566" s="323">
        <f t="shared" si="25"/>
        <v>1.0190691966392902</v>
      </c>
      <c r="H566" s="816"/>
    </row>
    <row r="567" spans="1:8" ht="12.75">
      <c r="A567" s="316"/>
      <c r="B567" s="341" t="s">
        <v>339</v>
      </c>
      <c r="C567" s="563">
        <v>98853</v>
      </c>
      <c r="D567" s="563">
        <v>126679</v>
      </c>
      <c r="E567" s="563">
        <v>126679</v>
      </c>
      <c r="F567" s="563">
        <v>101679</v>
      </c>
      <c r="G567" s="323">
        <f t="shared" si="25"/>
        <v>0.8026507945279012</v>
      </c>
      <c r="H567" s="816"/>
    </row>
    <row r="568" spans="1:7" ht="12.75">
      <c r="A568" s="316"/>
      <c r="B568" s="341" t="s">
        <v>341</v>
      </c>
      <c r="C568" s="563"/>
      <c r="D568" s="563"/>
      <c r="E568" s="563"/>
      <c r="F568" s="563"/>
      <c r="G568" s="323"/>
    </row>
    <row r="569" spans="1:7" ht="13.5" thickBot="1">
      <c r="A569" s="316"/>
      <c r="B569" s="591" t="s">
        <v>340</v>
      </c>
      <c r="C569" s="790"/>
      <c r="D569" s="790"/>
      <c r="E569" s="790"/>
      <c r="F569" s="790"/>
      <c r="G569" s="732"/>
    </row>
    <row r="570" spans="1:7" ht="13.5" thickBot="1">
      <c r="A570" s="316"/>
      <c r="B570" s="344" t="s">
        <v>64</v>
      </c>
      <c r="C570" s="810">
        <f>SUM(C565:C569)</f>
        <v>159349</v>
      </c>
      <c r="D570" s="810">
        <f>SUM(D565:D569)</f>
        <v>189178</v>
      </c>
      <c r="E570" s="810">
        <f>SUM(E565:E569)</f>
        <v>189178</v>
      </c>
      <c r="F570" s="810">
        <f>SUM(F565:F569)</f>
        <v>165532</v>
      </c>
      <c r="G570" s="1242">
        <f t="shared" si="25"/>
        <v>0.8750066075336456</v>
      </c>
    </row>
    <row r="571" spans="1:8" ht="12.75">
      <c r="A571" s="316"/>
      <c r="B571" s="341" t="s">
        <v>260</v>
      </c>
      <c r="C571" s="563">
        <v>2500</v>
      </c>
      <c r="D571" s="563">
        <v>4500</v>
      </c>
      <c r="E571" s="563">
        <v>4500</v>
      </c>
      <c r="F571" s="563">
        <v>49452</v>
      </c>
      <c r="G571" s="323">
        <f t="shared" si="25"/>
        <v>10.989333333333333</v>
      </c>
      <c r="H571" s="816"/>
    </row>
    <row r="572" spans="1:7" ht="12.75">
      <c r="A572" s="316"/>
      <c r="B572" s="341" t="s">
        <v>261</v>
      </c>
      <c r="C572" s="563"/>
      <c r="D572" s="563"/>
      <c r="E572" s="563"/>
      <c r="F572" s="563"/>
      <c r="G572" s="323"/>
    </row>
    <row r="573" spans="1:7" ht="13.5" thickBot="1">
      <c r="A573" s="316"/>
      <c r="B573" s="343" t="s">
        <v>466</v>
      </c>
      <c r="C573" s="790"/>
      <c r="D573" s="790"/>
      <c r="E573" s="790"/>
      <c r="F573" s="790"/>
      <c r="G573" s="732"/>
    </row>
    <row r="574" spans="1:7" ht="13.5" thickBot="1">
      <c r="A574" s="316"/>
      <c r="B574" s="345" t="s">
        <v>70</v>
      </c>
      <c r="C574" s="791">
        <f>SUM(C571:C573)</f>
        <v>2500</v>
      </c>
      <c r="D574" s="791">
        <f>SUM(D571:D573)</f>
        <v>4500</v>
      </c>
      <c r="E574" s="791">
        <f>SUM(E571:E573)</f>
        <v>4500</v>
      </c>
      <c r="F574" s="791">
        <f>SUM(F571:F573)</f>
        <v>49452</v>
      </c>
      <c r="G574" s="1242">
        <f t="shared" si="25"/>
        <v>10.989333333333333</v>
      </c>
    </row>
    <row r="575" spans="1:7" ht="15.75" thickBot="1">
      <c r="A575" s="313"/>
      <c r="B575" s="346" t="s">
        <v>116</v>
      </c>
      <c r="C575" s="789">
        <f>SUM(C574,C570)</f>
        <v>161849</v>
      </c>
      <c r="D575" s="789">
        <f>SUM(D574,D570)</f>
        <v>193678</v>
      </c>
      <c r="E575" s="789">
        <f>SUM(E574,E570)</f>
        <v>193678</v>
      </c>
      <c r="F575" s="789">
        <f>SUM(F574,F570)</f>
        <v>214984</v>
      </c>
      <c r="G575" s="1275">
        <f t="shared" si="25"/>
        <v>1.1100073317568335</v>
      </c>
    </row>
    <row r="576" spans="1:7" ht="15">
      <c r="A576" s="228">
        <v>2991</v>
      </c>
      <c r="B576" s="231" t="s">
        <v>214</v>
      </c>
      <c r="C576" s="798"/>
      <c r="D576" s="798"/>
      <c r="E576" s="798"/>
      <c r="F576" s="798"/>
      <c r="G576" s="323"/>
    </row>
    <row r="577" spans="1:7" ht="12.75">
      <c r="A577" s="316"/>
      <c r="B577" s="318" t="s">
        <v>199</v>
      </c>
      <c r="C577" s="590"/>
      <c r="D577" s="590"/>
      <c r="E577" s="590"/>
      <c r="F577" s="590"/>
      <c r="G577" s="323"/>
    </row>
    <row r="578" spans="1:8" ht="13.5" thickBot="1">
      <c r="A578" s="316"/>
      <c r="B578" s="319" t="s">
        <v>200</v>
      </c>
      <c r="C578" s="790">
        <f>SUM(C475+C509+C374+C545)</f>
        <v>0</v>
      </c>
      <c r="D578" s="790">
        <f>SUM(D475+D509+D374+D545)</f>
        <v>0</v>
      </c>
      <c r="E578" s="790">
        <f>SUM(E475+E509+E374+E545)</f>
        <v>11700</v>
      </c>
      <c r="F578" s="790">
        <f>SUM(F475+F509+F374+F545)</f>
        <v>29441</v>
      </c>
      <c r="G578" s="732">
        <f t="shared" si="25"/>
        <v>2.516324786324786</v>
      </c>
      <c r="H578" s="816"/>
    </row>
    <row r="579" spans="1:7" ht="13.5" thickBot="1">
      <c r="A579" s="316"/>
      <c r="B579" s="320" t="s">
        <v>213</v>
      </c>
      <c r="C579" s="805">
        <f>SUM(C578)</f>
        <v>0</v>
      </c>
      <c r="D579" s="805">
        <f>SUM(D578)</f>
        <v>0</v>
      </c>
      <c r="E579" s="1243">
        <f>SUM(E578)</f>
        <v>11700</v>
      </c>
      <c r="F579" s="1243">
        <f>SUM(F578)</f>
        <v>29441</v>
      </c>
      <c r="G579" s="1242">
        <f t="shared" si="25"/>
        <v>2.516324786324786</v>
      </c>
    </row>
    <row r="580" spans="1:7" ht="12.75">
      <c r="A580" s="316"/>
      <c r="B580" s="318" t="s">
        <v>433</v>
      </c>
      <c r="C580" s="563">
        <f>SUM(C511)</f>
        <v>0</v>
      </c>
      <c r="D580" s="563">
        <f>SUM(D511)</f>
        <v>0</v>
      </c>
      <c r="E580" s="563">
        <f>SUM(E511)</f>
        <v>0</v>
      </c>
      <c r="F580" s="563">
        <f>SUM(F511)</f>
        <v>70</v>
      </c>
      <c r="G580" s="323"/>
    </row>
    <row r="581" spans="1:7" ht="12.75">
      <c r="A581" s="316"/>
      <c r="B581" s="318" t="s">
        <v>202</v>
      </c>
      <c r="C581" s="563">
        <f aca="true" t="shared" si="26" ref="C581:F582">SUM(C512+C477+C376+C547)</f>
        <v>74917</v>
      </c>
      <c r="D581" s="563">
        <f t="shared" si="26"/>
        <v>75142</v>
      </c>
      <c r="E581" s="563">
        <f t="shared" si="26"/>
        <v>75142</v>
      </c>
      <c r="F581" s="563">
        <f t="shared" si="26"/>
        <v>88926</v>
      </c>
      <c r="G581" s="323">
        <f t="shared" si="25"/>
        <v>1.1834393548215378</v>
      </c>
    </row>
    <row r="582" spans="1:8" ht="12.75">
      <c r="A582" s="316"/>
      <c r="B582" s="324" t="s">
        <v>203</v>
      </c>
      <c r="C582" s="794">
        <f t="shared" si="26"/>
        <v>23150</v>
      </c>
      <c r="D582" s="794">
        <f t="shared" si="26"/>
        <v>23375</v>
      </c>
      <c r="E582" s="794">
        <f t="shared" si="26"/>
        <v>23375</v>
      </c>
      <c r="F582" s="794">
        <f t="shared" si="26"/>
        <v>42986</v>
      </c>
      <c r="G582" s="323">
        <f t="shared" si="25"/>
        <v>1.8389732620320856</v>
      </c>
      <c r="H582" s="816"/>
    </row>
    <row r="583" spans="1:8" ht="12.75">
      <c r="A583" s="316"/>
      <c r="B583" s="324" t="s">
        <v>204</v>
      </c>
      <c r="C583" s="794">
        <f aca="true" t="shared" si="27" ref="C583:F585">SUM(C514+C479+C378)</f>
        <v>51767</v>
      </c>
      <c r="D583" s="794">
        <f t="shared" si="27"/>
        <v>51767</v>
      </c>
      <c r="E583" s="794">
        <f t="shared" si="27"/>
        <v>51767</v>
      </c>
      <c r="F583" s="794">
        <f t="shared" si="27"/>
        <v>45940</v>
      </c>
      <c r="G583" s="323">
        <f t="shared" si="25"/>
        <v>0.8874379430911584</v>
      </c>
      <c r="H583" s="816"/>
    </row>
    <row r="584" spans="1:8" ht="12.75">
      <c r="A584" s="316"/>
      <c r="B584" s="326" t="s">
        <v>205</v>
      </c>
      <c r="C584" s="563">
        <f t="shared" si="27"/>
        <v>8845</v>
      </c>
      <c r="D584" s="563">
        <f t="shared" si="27"/>
        <v>8845</v>
      </c>
      <c r="E584" s="563">
        <f t="shared" si="27"/>
        <v>8845</v>
      </c>
      <c r="F584" s="563">
        <f t="shared" si="27"/>
        <v>12302</v>
      </c>
      <c r="G584" s="323">
        <f t="shared" si="25"/>
        <v>1.3908422837761447</v>
      </c>
      <c r="H584" s="816"/>
    </row>
    <row r="585" spans="1:8" ht="12.75">
      <c r="A585" s="316"/>
      <c r="B585" s="326" t="s">
        <v>206</v>
      </c>
      <c r="C585" s="563">
        <f t="shared" si="27"/>
        <v>182189</v>
      </c>
      <c r="D585" s="563">
        <f t="shared" si="27"/>
        <v>182189</v>
      </c>
      <c r="E585" s="563">
        <f t="shared" si="27"/>
        <v>182189</v>
      </c>
      <c r="F585" s="563">
        <f t="shared" si="27"/>
        <v>177886</v>
      </c>
      <c r="G585" s="323">
        <f t="shared" si="25"/>
        <v>0.9763816695848816</v>
      </c>
      <c r="H585" s="816"/>
    </row>
    <row r="586" spans="1:8" ht="12.75">
      <c r="A586" s="316"/>
      <c r="B586" s="326" t="s">
        <v>207</v>
      </c>
      <c r="C586" s="563">
        <f>SUM(C517+C482+C381+C552)</f>
        <v>66202</v>
      </c>
      <c r="D586" s="563">
        <f>SUM(D517+D482+D381+D552)</f>
        <v>66202</v>
      </c>
      <c r="E586" s="563">
        <f>SUM(E517+E482+E381+E552)</f>
        <v>66202</v>
      </c>
      <c r="F586" s="563">
        <f>SUM(F517+F482+F381+F552)</f>
        <v>67021</v>
      </c>
      <c r="G586" s="323">
        <f t="shared" si="25"/>
        <v>1.0123712274553638</v>
      </c>
      <c r="H586" s="816"/>
    </row>
    <row r="587" spans="1:7" ht="12.75">
      <c r="A587" s="316"/>
      <c r="B587" s="326" t="s">
        <v>363</v>
      </c>
      <c r="C587" s="563">
        <f>C483+C518</f>
        <v>4401</v>
      </c>
      <c r="D587" s="563">
        <f>D483+D518</f>
        <v>4401</v>
      </c>
      <c r="E587" s="563">
        <f>E483+E518</f>
        <v>4401</v>
      </c>
      <c r="F587" s="563">
        <f>F483+F518+F553</f>
        <v>8139</v>
      </c>
      <c r="G587" s="323">
        <f t="shared" si="25"/>
        <v>1.8493524199045672</v>
      </c>
    </row>
    <row r="588" spans="1:7" ht="12.75">
      <c r="A588" s="316"/>
      <c r="B588" s="327" t="s">
        <v>487</v>
      </c>
      <c r="C588" s="563">
        <f aca="true" t="shared" si="28" ref="C588:E589">SUM(C519+C484+C383)</f>
        <v>0</v>
      </c>
      <c r="D588" s="563">
        <f t="shared" si="28"/>
        <v>0</v>
      </c>
      <c r="E588" s="563">
        <f t="shared" si="28"/>
        <v>0</v>
      </c>
      <c r="F588" s="563">
        <f>SUM(F519+F484+F383+F554)</f>
        <v>1</v>
      </c>
      <c r="G588" s="323"/>
    </row>
    <row r="589" spans="1:7" ht="13.5" thickBot="1">
      <c r="A589" s="316"/>
      <c r="B589" s="328" t="s">
        <v>208</v>
      </c>
      <c r="C589" s="563">
        <f t="shared" si="28"/>
        <v>0</v>
      </c>
      <c r="D589" s="563">
        <f t="shared" si="28"/>
        <v>0</v>
      </c>
      <c r="E589" s="563">
        <f t="shared" si="28"/>
        <v>0</v>
      </c>
      <c r="F589" s="563">
        <f>SUM(F520+F485+F384+F555)</f>
        <v>4930</v>
      </c>
      <c r="G589" s="732"/>
    </row>
    <row r="590" spans="1:7" ht="13.5" thickBot="1">
      <c r="A590" s="316"/>
      <c r="B590" s="330" t="s">
        <v>359</v>
      </c>
      <c r="C590" s="791">
        <f>SUM(C581+C584+C585+C586+C589+C587+C588+C580)</f>
        <v>336554</v>
      </c>
      <c r="D590" s="791">
        <f>SUM(D581+D584+D585+D586+D589+D587+D588+D580)</f>
        <v>336779</v>
      </c>
      <c r="E590" s="791">
        <f>SUM(E581+E584+E585+E586+E589+E587+E588+E580)</f>
        <v>336779</v>
      </c>
      <c r="F590" s="791">
        <f>SUM(F581+F584+F585+F586+F589+F587+F588+F580)</f>
        <v>359275</v>
      </c>
      <c r="G590" s="1242">
        <f aca="true" t="shared" si="29" ref="G590:G613">SUM(F590/E590)</f>
        <v>1.0667975140967816</v>
      </c>
    </row>
    <row r="591" spans="1:7" ht="13.5" thickBot="1">
      <c r="A591" s="316"/>
      <c r="B591" s="650" t="s">
        <v>238</v>
      </c>
      <c r="C591" s="791">
        <f>SUM(C522)</f>
        <v>0</v>
      </c>
      <c r="D591" s="791">
        <f>SUM(D522)</f>
        <v>0</v>
      </c>
      <c r="E591" s="791">
        <f>SUM(E522)</f>
        <v>0</v>
      </c>
      <c r="F591" s="791">
        <f>SUM(F522)</f>
        <v>1200</v>
      </c>
      <c r="G591" s="1242"/>
    </row>
    <row r="592" spans="1:7" ht="13.5" thickBot="1">
      <c r="A592" s="316"/>
      <c r="B592" s="332" t="s">
        <v>71</v>
      </c>
      <c r="C592" s="796">
        <f>SUM(C590+C579+C591)</f>
        <v>336554</v>
      </c>
      <c r="D592" s="796">
        <f>SUM(D590+D579+D591)</f>
        <v>336779</v>
      </c>
      <c r="E592" s="796">
        <f>SUM(E590+E579+E591)</f>
        <v>348479</v>
      </c>
      <c r="F592" s="796">
        <f>SUM(F590+F579+F591)</f>
        <v>389916</v>
      </c>
      <c r="G592" s="1242">
        <f t="shared" si="29"/>
        <v>1.1189081695023229</v>
      </c>
    </row>
    <row r="593" spans="1:7" ht="12.75">
      <c r="A593" s="316"/>
      <c r="B593" s="814" t="s">
        <v>501</v>
      </c>
      <c r="C593" s="786">
        <f>SUM(C387)</f>
        <v>0</v>
      </c>
      <c r="D593" s="786">
        <f>SUM(D387)</f>
        <v>0</v>
      </c>
      <c r="E593" s="786">
        <f>SUM(E387)</f>
        <v>2090</v>
      </c>
      <c r="F593" s="786">
        <f>SUM(F387)</f>
        <v>2390</v>
      </c>
      <c r="G593" s="323">
        <f t="shared" si="29"/>
        <v>1.1435406698564594</v>
      </c>
    </row>
    <row r="594" spans="1:7" ht="13.5" thickBot="1">
      <c r="A594" s="316"/>
      <c r="B594" s="148" t="s">
        <v>253</v>
      </c>
      <c r="C594" s="784">
        <f>SUM(C524+C388)</f>
        <v>0</v>
      </c>
      <c r="D594" s="784">
        <f>SUM(D524+D388)</f>
        <v>0</v>
      </c>
      <c r="E594" s="784">
        <f>SUM(E524+E388)</f>
        <v>0</v>
      </c>
      <c r="F594" s="784">
        <f>SUM(F524+F388)</f>
        <v>0</v>
      </c>
      <c r="G594" s="732"/>
    </row>
    <row r="595" spans="1:7" ht="13.5" thickBot="1">
      <c r="A595" s="316"/>
      <c r="B595" s="334" t="s">
        <v>72</v>
      </c>
      <c r="C595" s="806">
        <f>SUM(C593+C594)</f>
        <v>0</v>
      </c>
      <c r="D595" s="806">
        <f>SUM(D593+D594)</f>
        <v>0</v>
      </c>
      <c r="E595" s="806">
        <f>SUM(E593+E594)</f>
        <v>2090</v>
      </c>
      <c r="F595" s="806">
        <f>SUM(F593+F594)</f>
        <v>2390</v>
      </c>
      <c r="G595" s="1242">
        <f t="shared" si="29"/>
        <v>1.1435406698564594</v>
      </c>
    </row>
    <row r="596" spans="1:7" ht="12.75">
      <c r="A596" s="316"/>
      <c r="B596" s="776" t="s">
        <v>457</v>
      </c>
      <c r="C596" s="564">
        <f>SUM(C526+C489+C390)</f>
        <v>0</v>
      </c>
      <c r="D596" s="564">
        <f aca="true" t="shared" si="30" ref="D596:F597">SUM(D526+D489+D390+D561)</f>
        <v>33735</v>
      </c>
      <c r="E596" s="564">
        <f t="shared" si="30"/>
        <v>33735</v>
      </c>
      <c r="F596" s="564">
        <f t="shared" si="30"/>
        <v>33735</v>
      </c>
      <c r="G596" s="323">
        <f t="shared" si="29"/>
        <v>1</v>
      </c>
    </row>
    <row r="597" spans="1:8" ht="12.75">
      <c r="A597" s="316"/>
      <c r="B597" s="336" t="s">
        <v>494</v>
      </c>
      <c r="C597" s="563">
        <f>SUM(C527+C490+C391+C562)</f>
        <v>4046450</v>
      </c>
      <c r="D597" s="563">
        <f t="shared" si="30"/>
        <v>4310051</v>
      </c>
      <c r="E597" s="563">
        <f t="shared" si="30"/>
        <v>4353560</v>
      </c>
      <c r="F597" s="563">
        <f t="shared" si="30"/>
        <v>4365801</v>
      </c>
      <c r="G597" s="323">
        <f t="shared" si="29"/>
        <v>1.0028117219011567</v>
      </c>
      <c r="H597" s="816"/>
    </row>
    <row r="598" spans="1:8" ht="13.5" thickBot="1">
      <c r="A598" s="316"/>
      <c r="B598" s="337" t="s">
        <v>497</v>
      </c>
      <c r="C598" s="790">
        <f>SUM(C491+C392)</f>
        <v>406402</v>
      </c>
      <c r="D598" s="790">
        <f>SUM(D491+D392)</f>
        <v>440242</v>
      </c>
      <c r="E598" s="790">
        <f>SUM(E491+E392)</f>
        <v>444202</v>
      </c>
      <c r="F598" s="790">
        <f>SUM(F491+F392)</f>
        <v>447187</v>
      </c>
      <c r="G598" s="732">
        <f t="shared" si="29"/>
        <v>1.006719915714022</v>
      </c>
      <c r="H598" s="816"/>
    </row>
    <row r="599" spans="1:7" ht="13.5" thickBot="1">
      <c r="A599" s="316"/>
      <c r="B599" s="338" t="s">
        <v>65</v>
      </c>
      <c r="C599" s="788">
        <f>SUM(C596:C598)</f>
        <v>4452852</v>
      </c>
      <c r="D599" s="788">
        <f>SUM(D596:D598)</f>
        <v>4784028</v>
      </c>
      <c r="E599" s="788">
        <f>SUM(E596:E598)</f>
        <v>4831497</v>
      </c>
      <c r="F599" s="788">
        <f>SUM(F596:F598)</f>
        <v>4846723</v>
      </c>
      <c r="G599" s="1242">
        <f t="shared" si="29"/>
        <v>1.0031514042128145</v>
      </c>
    </row>
    <row r="600" spans="1:7" ht="13.5" thickBot="1">
      <c r="A600" s="316"/>
      <c r="B600" s="251" t="s">
        <v>457</v>
      </c>
      <c r="C600" s="784">
        <f>SUM(C494)</f>
        <v>0</v>
      </c>
      <c r="D600" s="784">
        <f>SUM(D494)</f>
        <v>0</v>
      </c>
      <c r="E600" s="784">
        <f>SUM(E494)</f>
        <v>0</v>
      </c>
      <c r="F600" s="784">
        <f>SUM(F494)</f>
        <v>0</v>
      </c>
      <c r="G600" s="1273"/>
    </row>
    <row r="601" spans="1:7" ht="13.5" thickBot="1">
      <c r="A601" s="316"/>
      <c r="B601" s="338" t="s">
        <v>67</v>
      </c>
      <c r="C601" s="788">
        <f>SUM(C600)</f>
        <v>0</v>
      </c>
      <c r="D601" s="788">
        <f>SUM(D600)</f>
        <v>0</v>
      </c>
      <c r="E601" s="788">
        <f>SUM(E600)</f>
        <v>0</v>
      </c>
      <c r="F601" s="788">
        <f>SUM(F600)</f>
        <v>0</v>
      </c>
      <c r="G601" s="1273"/>
    </row>
    <row r="602" spans="1:7" ht="15.75" thickBot="1">
      <c r="A602" s="316"/>
      <c r="B602" s="340" t="s">
        <v>79</v>
      </c>
      <c r="C602" s="789">
        <f>SUM(C592+C595+C599+C601)</f>
        <v>4789406</v>
      </c>
      <c r="D602" s="789">
        <f>SUM(D592+D595+D599+D601)</f>
        <v>5120807</v>
      </c>
      <c r="E602" s="789">
        <f>SUM(E592+E595+E599+E601)</f>
        <v>5182066</v>
      </c>
      <c r="F602" s="789">
        <f>SUM(F592+F595+F599+F601)</f>
        <v>5239029</v>
      </c>
      <c r="G602" s="1242">
        <f t="shared" si="29"/>
        <v>1.010992333945573</v>
      </c>
    </row>
    <row r="603" spans="1:8" ht="12.75">
      <c r="A603" s="316"/>
      <c r="B603" s="341" t="s">
        <v>337</v>
      </c>
      <c r="C603" s="563">
        <f aca="true" t="shared" si="31" ref="C603:F605">SUM(C530+C496+C397+C565)</f>
        <v>2564142</v>
      </c>
      <c r="D603" s="563">
        <f t="shared" si="31"/>
        <v>2608521</v>
      </c>
      <c r="E603" s="563">
        <f t="shared" si="31"/>
        <v>2611364</v>
      </c>
      <c r="F603" s="563">
        <f t="shared" si="31"/>
        <v>2631113</v>
      </c>
      <c r="G603" s="323">
        <f t="shared" si="29"/>
        <v>1.0075627143515802</v>
      </c>
      <c r="H603" s="816"/>
    </row>
    <row r="604" spans="1:8" ht="12.75">
      <c r="A604" s="316"/>
      <c r="B604" s="341" t="s">
        <v>338</v>
      </c>
      <c r="C604" s="563">
        <f t="shared" si="31"/>
        <v>552810</v>
      </c>
      <c r="D604" s="563">
        <f t="shared" si="31"/>
        <v>569723</v>
      </c>
      <c r="E604" s="563">
        <f t="shared" si="31"/>
        <v>570243</v>
      </c>
      <c r="F604" s="563">
        <f t="shared" si="31"/>
        <v>571993</v>
      </c>
      <c r="G604" s="323">
        <f t="shared" si="29"/>
        <v>1.0030688671320822</v>
      </c>
      <c r="H604" s="816"/>
    </row>
    <row r="605" spans="1:8" ht="12.75">
      <c r="A605" s="316"/>
      <c r="B605" s="341" t="s">
        <v>339</v>
      </c>
      <c r="C605" s="563">
        <f t="shared" si="31"/>
        <v>1625332</v>
      </c>
      <c r="D605" s="563">
        <f t="shared" si="31"/>
        <v>1839119</v>
      </c>
      <c r="E605" s="563">
        <f t="shared" si="31"/>
        <v>1872879</v>
      </c>
      <c r="F605" s="563">
        <f t="shared" si="31"/>
        <v>1820524</v>
      </c>
      <c r="G605" s="323">
        <f t="shared" si="29"/>
        <v>0.9720457114421167</v>
      </c>
      <c r="H605" s="816"/>
    </row>
    <row r="606" spans="1:8" ht="12.75">
      <c r="A606" s="316"/>
      <c r="B606" s="342" t="s">
        <v>341</v>
      </c>
      <c r="C606" s="563">
        <f>SUM(C465)</f>
        <v>600</v>
      </c>
      <c r="D606" s="563">
        <f>SUM(D465)</f>
        <v>600</v>
      </c>
      <c r="E606" s="563">
        <f>SUM(E465)</f>
        <v>600</v>
      </c>
      <c r="F606" s="563">
        <f>SUM(F465)</f>
        <v>600</v>
      </c>
      <c r="G606" s="323">
        <f t="shared" si="29"/>
        <v>1</v>
      </c>
      <c r="H606" s="816"/>
    </row>
    <row r="607" spans="1:7" ht="13.5" thickBot="1">
      <c r="A607" s="316"/>
      <c r="B607" s="343" t="s">
        <v>340</v>
      </c>
      <c r="C607" s="563">
        <f>SUM(C534+C500+C401)</f>
        <v>0</v>
      </c>
      <c r="D607" s="563">
        <f>SUM(D534+D500+D401)</f>
        <v>46</v>
      </c>
      <c r="E607" s="563">
        <f>SUM(E534+E500+E401)</f>
        <v>46</v>
      </c>
      <c r="F607" s="563">
        <f>SUM(F534+F500+F401)</f>
        <v>1721</v>
      </c>
      <c r="G607" s="732">
        <f t="shared" si="29"/>
        <v>37.41304347826087</v>
      </c>
    </row>
    <row r="608" spans="1:7" ht="13.5" thickBot="1">
      <c r="A608" s="316"/>
      <c r="B608" s="344" t="s">
        <v>64</v>
      </c>
      <c r="C608" s="791">
        <f>SUM(C603:C607)</f>
        <v>4742884</v>
      </c>
      <c r="D608" s="791">
        <f>SUM(D603:D607)</f>
        <v>5018009</v>
      </c>
      <c r="E608" s="791">
        <f>SUM(E603:E607)</f>
        <v>5055132</v>
      </c>
      <c r="F608" s="791">
        <f>SUM(F603:F607)</f>
        <v>5025951</v>
      </c>
      <c r="G608" s="1275">
        <f t="shared" si="29"/>
        <v>0.9942274504404632</v>
      </c>
    </row>
    <row r="609" spans="1:8" ht="12.75">
      <c r="A609" s="316"/>
      <c r="B609" s="341" t="s">
        <v>260</v>
      </c>
      <c r="C609" s="563">
        <f>SUM(C403+C502+C538+C571)</f>
        <v>46522</v>
      </c>
      <c r="D609" s="563">
        <f>SUM(D403+D502+D538+D571)</f>
        <v>102798</v>
      </c>
      <c r="E609" s="563">
        <f>SUM(E403+E502+E538+E571)</f>
        <v>126934</v>
      </c>
      <c r="F609" s="563">
        <f>SUM(F403+F502+F538+F571)</f>
        <v>213078</v>
      </c>
      <c r="G609" s="323">
        <f t="shared" si="29"/>
        <v>1.6786518978366711</v>
      </c>
      <c r="H609" s="816"/>
    </row>
    <row r="610" spans="1:7" ht="12.75">
      <c r="A610" s="316"/>
      <c r="B610" s="341" t="s">
        <v>261</v>
      </c>
      <c r="C610" s="563">
        <f>SUM(C539+C503+C404)</f>
        <v>0</v>
      </c>
      <c r="D610" s="563">
        <f>SUM(D539+D503+D404)</f>
        <v>0</v>
      </c>
      <c r="E610" s="563">
        <f>SUM(E539+E503+E404)</f>
        <v>0</v>
      </c>
      <c r="F610" s="563">
        <f>SUM(F539+F503+F404)</f>
        <v>0</v>
      </c>
      <c r="G610" s="323"/>
    </row>
    <row r="611" spans="1:7" ht="13.5" thickBot="1">
      <c r="A611" s="316"/>
      <c r="B611" s="343" t="s">
        <v>466</v>
      </c>
      <c r="C611" s="790"/>
      <c r="D611" s="790"/>
      <c r="E611" s="790"/>
      <c r="F611" s="790"/>
      <c r="G611" s="732"/>
    </row>
    <row r="612" spans="1:7" ht="13.5" thickBot="1">
      <c r="A612" s="316"/>
      <c r="B612" s="345" t="s">
        <v>70</v>
      </c>
      <c r="C612" s="791">
        <f>SUM(C609:C611)</f>
        <v>46522</v>
      </c>
      <c r="D612" s="791">
        <f>SUM(D609:D611)</f>
        <v>102798</v>
      </c>
      <c r="E612" s="791">
        <f>SUM(E609:E611)</f>
        <v>126934</v>
      </c>
      <c r="F612" s="791">
        <f>SUM(F609:F611)</f>
        <v>213078</v>
      </c>
      <c r="G612" s="1242">
        <f>SUM(F612/E612)</f>
        <v>1.6786518978366711</v>
      </c>
    </row>
    <row r="613" spans="1:7" ht="15.75" thickBot="1">
      <c r="A613" s="313"/>
      <c r="B613" s="346" t="s">
        <v>116</v>
      </c>
      <c r="C613" s="789">
        <f>SUM(C608+C612)</f>
        <v>4789406</v>
      </c>
      <c r="D613" s="789">
        <f>SUM(D608+D612)</f>
        <v>5120807</v>
      </c>
      <c r="E613" s="789">
        <f>SUM(E608+E612)</f>
        <v>5182066</v>
      </c>
      <c r="F613" s="789">
        <f>SUM(F608+F612)</f>
        <v>5239029</v>
      </c>
      <c r="G613" s="1275">
        <f t="shared" si="29"/>
        <v>1.010992333945573</v>
      </c>
    </row>
  </sheetData>
  <sheetProtection/>
  <mergeCells count="9">
    <mergeCell ref="A2:G2"/>
    <mergeCell ref="G5:G7"/>
    <mergeCell ref="A1:G1"/>
    <mergeCell ref="B5:B7"/>
    <mergeCell ref="A5:A7"/>
    <mergeCell ref="C5:C7"/>
    <mergeCell ref="D5:D7"/>
    <mergeCell ref="E5:E7"/>
    <mergeCell ref="F5:F7"/>
  </mergeCells>
  <printOptions horizontalCentered="1" verticalCentered="1"/>
  <pageMargins left="0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7" max="255" man="1"/>
    <brk id="472" max="255" man="1"/>
    <brk id="54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showZeros="0" zoomScalePageLayoutView="0" workbookViewId="0" topLeftCell="A40">
      <selection activeCell="F24" sqref="F24"/>
    </sheetView>
  </sheetViews>
  <sheetFormatPr defaultColWidth="9.00390625" defaultRowHeight="12.75"/>
  <cols>
    <col min="1" max="1" width="6.875" style="355" customWidth="1"/>
    <col min="2" max="2" width="50.125" style="352" customWidth="1"/>
    <col min="3" max="6" width="13.875" style="352" customWidth="1"/>
    <col min="7" max="7" width="8.875" style="352" customWidth="1"/>
    <col min="8" max="16384" width="9.125" style="352" customWidth="1"/>
  </cols>
  <sheetData>
    <row r="1" spans="1:7" ht="12">
      <c r="A1" s="1326" t="s">
        <v>329</v>
      </c>
      <c r="B1" s="1327"/>
      <c r="C1" s="1328"/>
      <c r="D1" s="1328"/>
      <c r="E1" s="1328"/>
      <c r="F1" s="1328"/>
      <c r="G1" s="1328"/>
    </row>
    <row r="2" spans="1:7" ht="12.75">
      <c r="A2" s="1326" t="s">
        <v>1072</v>
      </c>
      <c r="B2" s="1327"/>
      <c r="C2" s="1328"/>
      <c r="D2" s="1328"/>
      <c r="E2" s="1328"/>
      <c r="F2" s="1328"/>
      <c r="G2" s="1328"/>
    </row>
    <row r="3" spans="1:2" s="354" customFormat="1" ht="11.25" customHeight="1">
      <c r="A3" s="353"/>
      <c r="B3" s="353"/>
    </row>
    <row r="4" spans="3:7" ht="11.25" customHeight="1">
      <c r="C4" s="356"/>
      <c r="D4" s="356"/>
      <c r="E4" s="356"/>
      <c r="F4" s="356"/>
      <c r="G4" s="356" t="s">
        <v>189</v>
      </c>
    </row>
    <row r="5" spans="1:7" s="359" customFormat="1" ht="11.25" customHeight="1">
      <c r="A5" s="357"/>
      <c r="B5" s="358"/>
      <c r="C5" s="1321" t="s">
        <v>1132</v>
      </c>
      <c r="D5" s="1321" t="s">
        <v>1174</v>
      </c>
      <c r="E5" s="1321" t="s">
        <v>1192</v>
      </c>
      <c r="F5" s="1321" t="s">
        <v>1197</v>
      </c>
      <c r="G5" s="1324" t="s">
        <v>1196</v>
      </c>
    </row>
    <row r="6" spans="1:7" s="359" customFormat="1" ht="12" customHeight="1">
      <c r="A6" s="360" t="s">
        <v>288</v>
      </c>
      <c r="B6" s="361" t="s">
        <v>300</v>
      </c>
      <c r="C6" s="1322"/>
      <c r="D6" s="1322"/>
      <c r="E6" s="1322"/>
      <c r="F6" s="1322"/>
      <c r="G6" s="1324"/>
    </row>
    <row r="7" spans="1:7" s="359" customFormat="1" ht="12.75" customHeight="1" thickBot="1">
      <c r="A7" s="362"/>
      <c r="B7" s="363"/>
      <c r="C7" s="1323"/>
      <c r="D7" s="1323"/>
      <c r="E7" s="1323"/>
      <c r="F7" s="1323"/>
      <c r="G7" s="1325"/>
    </row>
    <row r="8" spans="1:7" s="359" customFormat="1" ht="12" customHeight="1">
      <c r="A8" s="364" t="s">
        <v>171</v>
      </c>
      <c r="B8" s="365" t="s">
        <v>172</v>
      </c>
      <c r="C8" s="366" t="s">
        <v>173</v>
      </c>
      <c r="D8" s="366" t="s">
        <v>174</v>
      </c>
      <c r="E8" s="366" t="s">
        <v>175</v>
      </c>
      <c r="F8" s="366" t="s">
        <v>46</v>
      </c>
      <c r="G8" s="366" t="s">
        <v>379</v>
      </c>
    </row>
    <row r="9" spans="1:7" ht="12" customHeight="1">
      <c r="A9" s="357">
        <v>3010</v>
      </c>
      <c r="B9" s="367" t="s">
        <v>54</v>
      </c>
      <c r="C9" s="368">
        <f>SUM(C19)</f>
        <v>8720</v>
      </c>
      <c r="D9" s="368">
        <f>SUM(D19)</f>
        <v>15964</v>
      </c>
      <c r="E9" s="368">
        <f>SUM(E19)</f>
        <v>15964</v>
      </c>
      <c r="F9" s="368">
        <f>SUM(F19)</f>
        <v>15964</v>
      </c>
      <c r="G9" s="369">
        <f>SUM(F9/E9)</f>
        <v>1</v>
      </c>
    </row>
    <row r="10" spans="1:7" ht="12" customHeight="1">
      <c r="A10" s="75">
        <v>3011</v>
      </c>
      <c r="B10" s="370" t="s">
        <v>118</v>
      </c>
      <c r="C10" s="368"/>
      <c r="D10" s="368"/>
      <c r="E10" s="368"/>
      <c r="F10" s="368"/>
      <c r="G10" s="369"/>
    </row>
    <row r="11" spans="1:7" ht="12" customHeight="1">
      <c r="A11" s="371"/>
      <c r="B11" s="372" t="s">
        <v>119</v>
      </c>
      <c r="C11" s="300">
        <v>2400</v>
      </c>
      <c r="D11" s="300">
        <v>2402</v>
      </c>
      <c r="E11" s="300">
        <v>2402</v>
      </c>
      <c r="F11" s="300">
        <v>2402</v>
      </c>
      <c r="G11" s="1244">
        <f aca="true" t="shared" si="0" ref="G11:G73">SUM(F11/E11)</f>
        <v>1</v>
      </c>
    </row>
    <row r="12" spans="1:7" ht="12" customHeight="1">
      <c r="A12" s="371"/>
      <c r="B12" s="183" t="s">
        <v>307</v>
      </c>
      <c r="C12" s="300">
        <v>520</v>
      </c>
      <c r="D12" s="300">
        <v>564</v>
      </c>
      <c r="E12" s="300">
        <v>564</v>
      </c>
      <c r="F12" s="300">
        <v>564</v>
      </c>
      <c r="G12" s="1244">
        <f t="shared" si="0"/>
        <v>1</v>
      </c>
    </row>
    <row r="13" spans="1:7" ht="12" customHeight="1">
      <c r="A13" s="294"/>
      <c r="B13" s="373" t="s">
        <v>293</v>
      </c>
      <c r="C13" s="300">
        <v>4800</v>
      </c>
      <c r="D13" s="300">
        <v>4839</v>
      </c>
      <c r="E13" s="300">
        <v>4839</v>
      </c>
      <c r="F13" s="300">
        <v>4839</v>
      </c>
      <c r="G13" s="1244">
        <f t="shared" si="0"/>
        <v>1</v>
      </c>
    </row>
    <row r="14" spans="1:7" ht="12" customHeight="1">
      <c r="A14" s="371"/>
      <c r="B14" s="301" t="s">
        <v>124</v>
      </c>
      <c r="C14" s="300"/>
      <c r="D14" s="300"/>
      <c r="E14" s="300"/>
      <c r="F14" s="300"/>
      <c r="G14" s="1244"/>
    </row>
    <row r="15" spans="1:7" ht="12" customHeight="1">
      <c r="A15" s="371"/>
      <c r="B15" s="183" t="s">
        <v>302</v>
      </c>
      <c r="C15" s="374"/>
      <c r="D15" s="374"/>
      <c r="E15" s="374"/>
      <c r="F15" s="374"/>
      <c r="G15" s="1244"/>
    </row>
    <row r="16" spans="1:7" ht="12" customHeight="1">
      <c r="A16" s="294"/>
      <c r="B16" s="372" t="s">
        <v>262</v>
      </c>
      <c r="C16" s="300">
        <v>1000</v>
      </c>
      <c r="D16" s="300">
        <v>8159</v>
      </c>
      <c r="E16" s="300">
        <v>8159</v>
      </c>
      <c r="F16" s="300">
        <v>8159</v>
      </c>
      <c r="G16" s="1244">
        <f t="shared" si="0"/>
        <v>1</v>
      </c>
    </row>
    <row r="17" spans="1:7" ht="12" customHeight="1">
      <c r="A17" s="294"/>
      <c r="B17" s="74" t="s">
        <v>263</v>
      </c>
      <c r="C17" s="374"/>
      <c r="D17" s="374"/>
      <c r="E17" s="374"/>
      <c r="F17" s="374"/>
      <c r="G17" s="369"/>
    </row>
    <row r="18" spans="1:7" ht="12" customHeight="1" thickBot="1">
      <c r="A18" s="371"/>
      <c r="B18" s="375" t="s">
        <v>281</v>
      </c>
      <c r="C18" s="376"/>
      <c r="D18" s="376"/>
      <c r="E18" s="376"/>
      <c r="F18" s="376"/>
      <c r="G18" s="1248"/>
    </row>
    <row r="19" spans="1:7" ht="12" customHeight="1" thickBot="1">
      <c r="A19" s="362"/>
      <c r="B19" s="377" t="s">
        <v>286</v>
      </c>
      <c r="C19" s="378">
        <f>SUM(C11:C18)</f>
        <v>8720</v>
      </c>
      <c r="D19" s="378">
        <f>SUM(D11:D18)</f>
        <v>15964</v>
      </c>
      <c r="E19" s="378">
        <f>SUM(E11:E18)</f>
        <v>15964</v>
      </c>
      <c r="F19" s="378">
        <f>SUM(F11:F18)</f>
        <v>15964</v>
      </c>
      <c r="G19" s="1247">
        <f t="shared" si="0"/>
        <v>1</v>
      </c>
    </row>
    <row r="20" spans="1:7" s="359" customFormat="1" ht="12" customHeight="1">
      <c r="A20" s="379">
        <v>3020</v>
      </c>
      <c r="B20" s="213" t="s">
        <v>95</v>
      </c>
      <c r="C20" s="380">
        <f>SUM(C30+C60+C40+C50)</f>
        <v>1977713</v>
      </c>
      <c r="D20" s="380">
        <f>SUM(D30+D60+D40+D50)</f>
        <v>2304206</v>
      </c>
      <c r="E20" s="380">
        <f>SUM(E30+E60+E40+E50)</f>
        <v>2325165</v>
      </c>
      <c r="F20" s="380">
        <f>SUM(F30+F60+F40+F50)</f>
        <v>2342386</v>
      </c>
      <c r="G20" s="1245">
        <f t="shared" si="0"/>
        <v>1.007406356108061</v>
      </c>
    </row>
    <row r="21" spans="1:7" s="359" customFormat="1" ht="12" customHeight="1">
      <c r="A21" s="360">
        <v>3021</v>
      </c>
      <c r="B21" s="381" t="s">
        <v>375</v>
      </c>
      <c r="C21" s="368"/>
      <c r="D21" s="368"/>
      <c r="E21" s="368"/>
      <c r="F21" s="368"/>
      <c r="G21" s="369"/>
    </row>
    <row r="22" spans="1:7" ht="12" customHeight="1">
      <c r="A22" s="371"/>
      <c r="B22" s="372" t="s">
        <v>119</v>
      </c>
      <c r="C22" s="300">
        <v>1237804</v>
      </c>
      <c r="D22" s="300">
        <v>1372857</v>
      </c>
      <c r="E22" s="300">
        <v>1373308</v>
      </c>
      <c r="F22" s="300">
        <v>1380577</v>
      </c>
      <c r="G22" s="1244">
        <f t="shared" si="0"/>
        <v>1.0052930588039974</v>
      </c>
    </row>
    <row r="23" spans="1:7" ht="12" customHeight="1">
      <c r="A23" s="371"/>
      <c r="B23" s="183" t="s">
        <v>307</v>
      </c>
      <c r="C23" s="300">
        <v>266101</v>
      </c>
      <c r="D23" s="300">
        <v>306709</v>
      </c>
      <c r="E23" s="300">
        <v>306795</v>
      </c>
      <c r="F23" s="300">
        <v>300344</v>
      </c>
      <c r="G23" s="1244">
        <f t="shared" si="0"/>
        <v>0.9789729298065484</v>
      </c>
    </row>
    <row r="24" spans="1:7" ht="12" customHeight="1">
      <c r="A24" s="294"/>
      <c r="B24" s="373" t="s">
        <v>293</v>
      </c>
      <c r="C24" s="300">
        <v>247508</v>
      </c>
      <c r="D24" s="300">
        <v>287823</v>
      </c>
      <c r="E24" s="300">
        <v>287823</v>
      </c>
      <c r="F24" s="300">
        <v>287823</v>
      </c>
      <c r="G24" s="1244">
        <f t="shared" si="0"/>
        <v>1</v>
      </c>
    </row>
    <row r="25" spans="1:7" ht="12" customHeight="1">
      <c r="A25" s="371"/>
      <c r="B25" s="301" t="s">
        <v>124</v>
      </c>
      <c r="C25" s="300"/>
      <c r="D25" s="300"/>
      <c r="E25" s="300"/>
      <c r="F25" s="300"/>
      <c r="G25" s="1244"/>
    </row>
    <row r="26" spans="1:7" ht="12" customHeight="1">
      <c r="A26" s="371"/>
      <c r="B26" s="183" t="s">
        <v>302</v>
      </c>
      <c r="C26" s="300"/>
      <c r="D26" s="300"/>
      <c r="E26" s="300"/>
      <c r="F26" s="300"/>
      <c r="G26" s="1244"/>
    </row>
    <row r="27" spans="1:7" ht="12" customHeight="1">
      <c r="A27" s="294"/>
      <c r="B27" s="372" t="s">
        <v>262</v>
      </c>
      <c r="C27" s="374">
        <v>20000</v>
      </c>
      <c r="D27" s="374">
        <v>32426</v>
      </c>
      <c r="E27" s="374">
        <v>32426</v>
      </c>
      <c r="F27" s="374">
        <v>38426</v>
      </c>
      <c r="G27" s="1244">
        <f t="shared" si="0"/>
        <v>1.1850366989452907</v>
      </c>
    </row>
    <row r="28" spans="1:7" ht="12" customHeight="1">
      <c r="A28" s="294"/>
      <c r="B28" s="74" t="s">
        <v>263</v>
      </c>
      <c r="C28" s="374"/>
      <c r="D28" s="374"/>
      <c r="E28" s="374"/>
      <c r="F28" s="374"/>
      <c r="G28" s="1244"/>
    </row>
    <row r="29" spans="1:7" ht="12" customHeight="1" thickBot="1">
      <c r="A29" s="371"/>
      <c r="B29" s="375" t="s">
        <v>467</v>
      </c>
      <c r="C29" s="376">
        <v>10000</v>
      </c>
      <c r="D29" s="376">
        <v>11000</v>
      </c>
      <c r="E29" s="376">
        <v>11000</v>
      </c>
      <c r="F29" s="376">
        <v>11000</v>
      </c>
      <c r="G29" s="1246">
        <f t="shared" si="0"/>
        <v>1</v>
      </c>
    </row>
    <row r="30" spans="1:7" ht="12" customHeight="1" thickBot="1">
      <c r="A30" s="362"/>
      <c r="B30" s="377" t="s">
        <v>286</v>
      </c>
      <c r="C30" s="378">
        <f>SUM(C22:C29)</f>
        <v>1781413</v>
      </c>
      <c r="D30" s="378">
        <f>SUM(D22:D29)</f>
        <v>2010815</v>
      </c>
      <c r="E30" s="378">
        <f>SUM(E22:E29)</f>
        <v>2011352</v>
      </c>
      <c r="F30" s="378">
        <f>SUM(F22:F29)</f>
        <v>2018170</v>
      </c>
      <c r="G30" s="1247">
        <f t="shared" si="0"/>
        <v>1.0033897597238077</v>
      </c>
    </row>
    <row r="31" spans="1:7" ht="12" customHeight="1">
      <c r="A31" s="360">
        <v>3023</v>
      </c>
      <c r="B31" s="381" t="s">
        <v>533</v>
      </c>
      <c r="C31" s="368"/>
      <c r="D31" s="368"/>
      <c r="E31" s="368"/>
      <c r="F31" s="368"/>
      <c r="G31" s="1245"/>
    </row>
    <row r="32" spans="1:7" ht="12" customHeight="1">
      <c r="A32" s="371"/>
      <c r="B32" s="372" t="s">
        <v>119</v>
      </c>
      <c r="C32" s="300">
        <v>30504</v>
      </c>
      <c r="D32" s="300">
        <v>30504</v>
      </c>
      <c r="E32" s="300">
        <v>30059</v>
      </c>
      <c r="F32" s="300">
        <v>30059</v>
      </c>
      <c r="G32" s="1244">
        <f t="shared" si="0"/>
        <v>1</v>
      </c>
    </row>
    <row r="33" spans="1:7" ht="12" customHeight="1">
      <c r="A33" s="371"/>
      <c r="B33" s="183" t="s">
        <v>307</v>
      </c>
      <c r="C33" s="300">
        <v>6466</v>
      </c>
      <c r="D33" s="300">
        <v>6466</v>
      </c>
      <c r="E33" s="300">
        <v>6447</v>
      </c>
      <c r="F33" s="300">
        <v>6447</v>
      </c>
      <c r="G33" s="1244">
        <f t="shared" si="0"/>
        <v>1</v>
      </c>
    </row>
    <row r="34" spans="1:7" ht="12" customHeight="1">
      <c r="A34" s="294"/>
      <c r="B34" s="373" t="s">
        <v>293</v>
      </c>
      <c r="C34" s="300">
        <v>8465</v>
      </c>
      <c r="D34" s="300">
        <v>8465</v>
      </c>
      <c r="E34" s="300">
        <v>5907</v>
      </c>
      <c r="F34" s="300">
        <v>5907</v>
      </c>
      <c r="G34" s="1244">
        <f t="shared" si="0"/>
        <v>1</v>
      </c>
    </row>
    <row r="35" spans="1:7" ht="12" customHeight="1">
      <c r="A35" s="371"/>
      <c r="B35" s="301" t="s">
        <v>124</v>
      </c>
      <c r="C35" s="300"/>
      <c r="D35" s="300"/>
      <c r="E35" s="300"/>
      <c r="F35" s="300"/>
      <c r="G35" s="1244"/>
    </row>
    <row r="36" spans="1:7" ht="12" customHeight="1">
      <c r="A36" s="371"/>
      <c r="B36" s="183" t="s">
        <v>302</v>
      </c>
      <c r="C36" s="300"/>
      <c r="D36" s="300"/>
      <c r="E36" s="300">
        <v>334</v>
      </c>
      <c r="F36" s="300">
        <v>334</v>
      </c>
      <c r="G36" s="1244">
        <f t="shared" si="0"/>
        <v>1</v>
      </c>
    </row>
    <row r="37" spans="1:7" ht="12" customHeight="1">
      <c r="A37" s="294"/>
      <c r="B37" s="372" t="s">
        <v>262</v>
      </c>
      <c r="C37" s="374"/>
      <c r="D37" s="374"/>
      <c r="E37" s="374">
        <v>51</v>
      </c>
      <c r="F37" s="374">
        <v>51</v>
      </c>
      <c r="G37" s="1244">
        <f t="shared" si="0"/>
        <v>1</v>
      </c>
    </row>
    <row r="38" spans="1:7" ht="12" customHeight="1">
      <c r="A38" s="294"/>
      <c r="B38" s="74" t="s">
        <v>263</v>
      </c>
      <c r="C38" s="374"/>
      <c r="D38" s="374"/>
      <c r="E38" s="374"/>
      <c r="F38" s="374"/>
      <c r="G38" s="1244"/>
    </row>
    <row r="39" spans="1:7" ht="12" customHeight="1" thickBot="1">
      <c r="A39" s="371"/>
      <c r="B39" s="375" t="s">
        <v>467</v>
      </c>
      <c r="C39" s="376"/>
      <c r="D39" s="376"/>
      <c r="E39" s="376"/>
      <c r="F39" s="376"/>
      <c r="G39" s="1246"/>
    </row>
    <row r="40" spans="1:7" ht="12" customHeight="1" thickBot="1">
      <c r="A40" s="362"/>
      <c r="B40" s="377" t="s">
        <v>286</v>
      </c>
      <c r="C40" s="378">
        <f>SUM(C32:C39)</f>
        <v>45435</v>
      </c>
      <c r="D40" s="378">
        <f>SUM(D32:D39)</f>
        <v>45435</v>
      </c>
      <c r="E40" s="378">
        <f>SUM(E32:E39)</f>
        <v>42798</v>
      </c>
      <c r="F40" s="378">
        <f>SUM(F32:F39)</f>
        <v>42798</v>
      </c>
      <c r="G40" s="1247">
        <f t="shared" si="0"/>
        <v>1</v>
      </c>
    </row>
    <row r="41" spans="1:7" ht="12" customHeight="1">
      <c r="A41" s="360">
        <v>3025</v>
      </c>
      <c r="B41" s="381" t="s">
        <v>534</v>
      </c>
      <c r="C41" s="368"/>
      <c r="D41" s="368"/>
      <c r="E41" s="368"/>
      <c r="F41" s="368"/>
      <c r="G41" s="1245"/>
    </row>
    <row r="42" spans="1:7" ht="12" customHeight="1">
      <c r="A42" s="371"/>
      <c r="B42" s="372" t="s">
        <v>119</v>
      </c>
      <c r="C42" s="300">
        <v>22000</v>
      </c>
      <c r="D42" s="300">
        <v>22000</v>
      </c>
      <c r="E42" s="300">
        <v>39476</v>
      </c>
      <c r="F42" s="300">
        <v>40597</v>
      </c>
      <c r="G42" s="1244">
        <f t="shared" si="0"/>
        <v>1.0283970007092917</v>
      </c>
    </row>
    <row r="43" spans="1:7" ht="12" customHeight="1">
      <c r="A43" s="371"/>
      <c r="B43" s="183" t="s">
        <v>307</v>
      </c>
      <c r="C43" s="300">
        <v>4700</v>
      </c>
      <c r="D43" s="300">
        <v>4700</v>
      </c>
      <c r="E43" s="300">
        <v>8787</v>
      </c>
      <c r="F43" s="300">
        <v>9039</v>
      </c>
      <c r="G43" s="1244">
        <f t="shared" si="0"/>
        <v>1.0286787299419597</v>
      </c>
    </row>
    <row r="44" spans="1:7" ht="12" customHeight="1">
      <c r="A44" s="294"/>
      <c r="B44" s="373" t="s">
        <v>293</v>
      </c>
      <c r="C44" s="300">
        <v>7000</v>
      </c>
      <c r="D44" s="300">
        <v>7000</v>
      </c>
      <c r="E44" s="300">
        <v>8496</v>
      </c>
      <c r="F44" s="300">
        <v>8942</v>
      </c>
      <c r="G44" s="1244">
        <f t="shared" si="0"/>
        <v>1.0524952919020716</v>
      </c>
    </row>
    <row r="45" spans="1:7" ht="12" customHeight="1">
      <c r="A45" s="371"/>
      <c r="B45" s="301" t="s">
        <v>124</v>
      </c>
      <c r="C45" s="300"/>
      <c r="D45" s="300"/>
      <c r="E45" s="300"/>
      <c r="F45" s="300"/>
      <c r="G45" s="1244"/>
    </row>
    <row r="46" spans="1:7" ht="12" customHeight="1">
      <c r="A46" s="371"/>
      <c r="B46" s="183" t="s">
        <v>302</v>
      </c>
      <c r="C46" s="300"/>
      <c r="D46" s="300"/>
      <c r="E46" s="300"/>
      <c r="F46" s="300">
        <v>486</v>
      </c>
      <c r="G46" s="1244"/>
    </row>
    <row r="47" spans="1:7" ht="12" customHeight="1">
      <c r="A47" s="294"/>
      <c r="B47" s="372" t="s">
        <v>262</v>
      </c>
      <c r="C47" s="374"/>
      <c r="D47" s="374"/>
      <c r="E47" s="374"/>
      <c r="F47" s="374"/>
      <c r="G47" s="1244"/>
    </row>
    <row r="48" spans="1:7" ht="12" customHeight="1">
      <c r="A48" s="294"/>
      <c r="B48" s="74" t="s">
        <v>263</v>
      </c>
      <c r="C48" s="374"/>
      <c r="D48" s="374"/>
      <c r="E48" s="374"/>
      <c r="F48" s="374"/>
      <c r="G48" s="1244"/>
    </row>
    <row r="49" spans="1:7" ht="12" customHeight="1" thickBot="1">
      <c r="A49" s="371"/>
      <c r="B49" s="375" t="s">
        <v>467</v>
      </c>
      <c r="C49" s="376"/>
      <c r="D49" s="376"/>
      <c r="E49" s="376"/>
      <c r="F49" s="376"/>
      <c r="G49" s="1246"/>
    </row>
    <row r="50" spans="1:7" ht="12" customHeight="1" thickBot="1">
      <c r="A50" s="362"/>
      <c r="B50" s="377" t="s">
        <v>286</v>
      </c>
      <c r="C50" s="378">
        <f>SUM(C42:C49)</f>
        <v>33700</v>
      </c>
      <c r="D50" s="378">
        <f>SUM(D42:D49)</f>
        <v>33700</v>
      </c>
      <c r="E50" s="378">
        <f>SUM(E42:E49)</f>
        <v>56759</v>
      </c>
      <c r="F50" s="378">
        <f>SUM(F42:F49)</f>
        <v>59064</v>
      </c>
      <c r="G50" s="1247">
        <f t="shared" si="0"/>
        <v>1.0406102996881552</v>
      </c>
    </row>
    <row r="51" spans="1:7" ht="12" customHeight="1">
      <c r="A51" s="384">
        <v>3026</v>
      </c>
      <c r="B51" s="385" t="s">
        <v>303</v>
      </c>
      <c r="C51" s="368"/>
      <c r="D51" s="368"/>
      <c r="E51" s="368"/>
      <c r="F51" s="368"/>
      <c r="G51" s="1245"/>
    </row>
    <row r="52" spans="1:7" ht="12" customHeight="1">
      <c r="A52" s="75"/>
      <c r="B52" s="372" t="s">
        <v>119</v>
      </c>
      <c r="C52" s="300"/>
      <c r="D52" s="300"/>
      <c r="E52" s="300"/>
      <c r="F52" s="300"/>
      <c r="G52" s="369"/>
    </row>
    <row r="53" spans="1:7" ht="12" customHeight="1">
      <c r="A53" s="75"/>
      <c r="B53" s="183" t="s">
        <v>307</v>
      </c>
      <c r="C53" s="300"/>
      <c r="D53" s="300"/>
      <c r="E53" s="300"/>
      <c r="F53" s="300"/>
      <c r="G53" s="369"/>
    </row>
    <row r="54" spans="1:7" ht="12" customHeight="1">
      <c r="A54" s="75"/>
      <c r="B54" s="373" t="s">
        <v>293</v>
      </c>
      <c r="C54" s="300">
        <v>97165</v>
      </c>
      <c r="D54" s="300">
        <v>132486</v>
      </c>
      <c r="E54" s="300">
        <v>132486</v>
      </c>
      <c r="F54" s="300">
        <v>137222</v>
      </c>
      <c r="G54" s="1244">
        <f t="shared" si="0"/>
        <v>1.035747173286234</v>
      </c>
    </row>
    <row r="55" spans="1:7" ht="12" customHeight="1">
      <c r="A55" s="75"/>
      <c r="B55" s="301" t="s">
        <v>124</v>
      </c>
      <c r="C55" s="386"/>
      <c r="D55" s="386"/>
      <c r="E55" s="386"/>
      <c r="F55" s="386"/>
      <c r="G55" s="1244"/>
    </row>
    <row r="56" spans="1:7" ht="12" customHeight="1">
      <c r="A56" s="75"/>
      <c r="B56" s="183" t="s">
        <v>302</v>
      </c>
      <c r="C56" s="387"/>
      <c r="D56" s="387"/>
      <c r="E56" s="387"/>
      <c r="F56" s="387"/>
      <c r="G56" s="1244"/>
    </row>
    <row r="57" spans="1:7" ht="12" customHeight="1">
      <c r="A57" s="75"/>
      <c r="B57" s="372" t="s">
        <v>262</v>
      </c>
      <c r="C57" s="388">
        <v>20000</v>
      </c>
      <c r="D57" s="388">
        <v>81770</v>
      </c>
      <c r="E57" s="388">
        <v>81770</v>
      </c>
      <c r="F57" s="388">
        <v>85132</v>
      </c>
      <c r="G57" s="1244">
        <f t="shared" si="0"/>
        <v>1.0411153234682646</v>
      </c>
    </row>
    <row r="58" spans="1:7" ht="12" customHeight="1">
      <c r="A58" s="75"/>
      <c r="B58" s="74" t="s">
        <v>263</v>
      </c>
      <c r="C58" s="388"/>
      <c r="D58" s="388"/>
      <c r="E58" s="388"/>
      <c r="F58" s="388"/>
      <c r="G58" s="1244"/>
    </row>
    <row r="59" spans="1:7" ht="12" customHeight="1" thickBot="1">
      <c r="A59" s="75"/>
      <c r="B59" s="375" t="s">
        <v>281</v>
      </c>
      <c r="C59" s="389"/>
      <c r="D59" s="389"/>
      <c r="E59" s="389"/>
      <c r="F59" s="389"/>
      <c r="G59" s="1246"/>
    </row>
    <row r="60" spans="1:7" ht="12" customHeight="1" thickBot="1">
      <c r="A60" s="383"/>
      <c r="B60" s="377" t="s">
        <v>286</v>
      </c>
      <c r="C60" s="378">
        <f>SUM(C51:C57)</f>
        <v>117165</v>
      </c>
      <c r="D60" s="378">
        <f>SUM(D51:D57)</f>
        <v>214256</v>
      </c>
      <c r="E60" s="378">
        <f>SUM(E51:E57)</f>
        <v>214256</v>
      </c>
      <c r="F60" s="378">
        <f>SUM(F51:F57)</f>
        <v>222354</v>
      </c>
      <c r="G60" s="1247">
        <f t="shared" si="0"/>
        <v>1.037795907699201</v>
      </c>
    </row>
    <row r="61" spans="1:7" ht="12" customHeight="1">
      <c r="A61" s="360">
        <v>3000</v>
      </c>
      <c r="B61" s="390" t="s">
        <v>120</v>
      </c>
      <c r="C61" s="300"/>
      <c r="D61" s="300"/>
      <c r="E61" s="300"/>
      <c r="F61" s="300"/>
      <c r="G61" s="1245"/>
    </row>
    <row r="62" spans="1:7" ht="12" customHeight="1">
      <c r="A62" s="360"/>
      <c r="B62" s="391" t="s">
        <v>74</v>
      </c>
      <c r="C62" s="300"/>
      <c r="D62" s="300"/>
      <c r="E62" s="300"/>
      <c r="F62" s="300"/>
      <c r="G62" s="369"/>
    </row>
    <row r="63" spans="1:7" ht="12" customHeight="1">
      <c r="A63" s="371"/>
      <c r="B63" s="372" t="s">
        <v>119</v>
      </c>
      <c r="C63" s="300">
        <f aca="true" t="shared" si="1" ref="C63:E64">SUM(C22+C11+C32+C42)</f>
        <v>1292708</v>
      </c>
      <c r="D63" s="300">
        <f t="shared" si="1"/>
        <v>1427763</v>
      </c>
      <c r="E63" s="300">
        <f t="shared" si="1"/>
        <v>1445245</v>
      </c>
      <c r="F63" s="300">
        <f>SUM(F22+F11+F32+F42)</f>
        <v>1453635</v>
      </c>
      <c r="G63" s="1244">
        <f t="shared" si="0"/>
        <v>1.005805244093562</v>
      </c>
    </row>
    <row r="64" spans="1:7" ht="12" customHeight="1">
      <c r="A64" s="371"/>
      <c r="B64" s="183" t="s">
        <v>307</v>
      </c>
      <c r="C64" s="300">
        <f t="shared" si="1"/>
        <v>277787</v>
      </c>
      <c r="D64" s="300">
        <f t="shared" si="1"/>
        <v>318439</v>
      </c>
      <c r="E64" s="300">
        <f t="shared" si="1"/>
        <v>322593</v>
      </c>
      <c r="F64" s="300">
        <f>SUM(F23+F12+F33+F43)</f>
        <v>316394</v>
      </c>
      <c r="G64" s="1244">
        <f t="shared" si="0"/>
        <v>0.980783835979082</v>
      </c>
    </row>
    <row r="65" spans="1:7" ht="12" customHeight="1">
      <c r="A65" s="294"/>
      <c r="B65" s="301" t="s">
        <v>304</v>
      </c>
      <c r="C65" s="300">
        <f>SUM(C24+C13+C54+C34+C44)</f>
        <v>364938</v>
      </c>
      <c r="D65" s="300">
        <f>SUM(D24+D13+D54+D34+D44)</f>
        <v>440613</v>
      </c>
      <c r="E65" s="300">
        <f>SUM(E24+E13+E54+E34+E44)</f>
        <v>439551</v>
      </c>
      <c r="F65" s="300">
        <f>SUM(F24+F13+F54+F34+F44)</f>
        <v>444733</v>
      </c>
      <c r="G65" s="1244">
        <f t="shared" si="0"/>
        <v>1.0117893031752856</v>
      </c>
    </row>
    <row r="66" spans="1:7" ht="12" customHeight="1">
      <c r="A66" s="371"/>
      <c r="B66" s="301" t="s">
        <v>124</v>
      </c>
      <c r="C66" s="300">
        <f>SUM(C14)</f>
        <v>0</v>
      </c>
      <c r="D66" s="300">
        <f>SUM(D14)</f>
        <v>0</v>
      </c>
      <c r="E66" s="300">
        <f>SUM(E14)</f>
        <v>0</v>
      </c>
      <c r="F66" s="300">
        <f>SUM(F14)</f>
        <v>0</v>
      </c>
      <c r="G66" s="1244"/>
    </row>
    <row r="67" spans="1:7" ht="12" customHeight="1">
      <c r="A67" s="371"/>
      <c r="B67" s="183" t="s">
        <v>302</v>
      </c>
      <c r="C67" s="300"/>
      <c r="D67" s="300"/>
      <c r="E67" s="300">
        <f>SUM(E36)</f>
        <v>334</v>
      </c>
      <c r="F67" s="300">
        <f>SUM(F36+F46)</f>
        <v>820</v>
      </c>
      <c r="G67" s="1244">
        <f t="shared" si="0"/>
        <v>2.4550898203592815</v>
      </c>
    </row>
    <row r="68" spans="1:7" ht="12" customHeight="1">
      <c r="A68" s="371"/>
      <c r="B68" s="305" t="s">
        <v>64</v>
      </c>
      <c r="C68" s="392">
        <f>SUM(C63:C67)</f>
        <v>1935433</v>
      </c>
      <c r="D68" s="392">
        <f>SUM(D63:D67)</f>
        <v>2186815</v>
      </c>
      <c r="E68" s="392">
        <f>SUM(E63:E67)</f>
        <v>2207723</v>
      </c>
      <c r="F68" s="392">
        <f>SUM(F63:F67)</f>
        <v>2215582</v>
      </c>
      <c r="G68" s="369">
        <f t="shared" si="0"/>
        <v>1.0035597762943993</v>
      </c>
    </row>
    <row r="69" spans="1:7" ht="12" customHeight="1">
      <c r="A69" s="371"/>
      <c r="B69" s="393" t="s">
        <v>75</v>
      </c>
      <c r="C69" s="300"/>
      <c r="D69" s="300"/>
      <c r="E69" s="300"/>
      <c r="F69" s="300"/>
      <c r="G69" s="369"/>
    </row>
    <row r="70" spans="1:7" ht="12" customHeight="1">
      <c r="A70" s="371"/>
      <c r="B70" s="372" t="s">
        <v>264</v>
      </c>
      <c r="C70" s="300">
        <f>SUM(C28+C17)</f>
        <v>0</v>
      </c>
      <c r="D70" s="300">
        <f>SUM(D28+D17)</f>
        <v>0</v>
      </c>
      <c r="E70" s="300">
        <f>SUM(E28+E17)</f>
        <v>0</v>
      </c>
      <c r="F70" s="300">
        <f>SUM(F28+F17)</f>
        <v>0</v>
      </c>
      <c r="G70" s="369"/>
    </row>
    <row r="71" spans="1:7" ht="12" customHeight="1">
      <c r="A71" s="371"/>
      <c r="B71" s="74" t="s">
        <v>390</v>
      </c>
      <c r="C71" s="300">
        <f>SUM(C27+C16+C57)</f>
        <v>41000</v>
      </c>
      <c r="D71" s="300">
        <f>SUM(D27+D16+D57)</f>
        <v>122355</v>
      </c>
      <c r="E71" s="300">
        <f>SUM(E27+E16+E57+E37)</f>
        <v>122406</v>
      </c>
      <c r="F71" s="300">
        <f>SUM(F27+F16+F57+F37)</f>
        <v>131768</v>
      </c>
      <c r="G71" s="1244">
        <f t="shared" si="0"/>
        <v>1.0764831789291374</v>
      </c>
    </row>
    <row r="72" spans="1:7" ht="12" customHeight="1">
      <c r="A72" s="371"/>
      <c r="B72" s="301" t="s">
        <v>468</v>
      </c>
      <c r="C72" s="300">
        <f>SUM(C29)</f>
        <v>10000</v>
      </c>
      <c r="D72" s="300">
        <f>SUM(D29)</f>
        <v>11000</v>
      </c>
      <c r="E72" s="300">
        <f>SUM(E29)</f>
        <v>11000</v>
      </c>
      <c r="F72" s="300">
        <f>SUM(F29)</f>
        <v>11000</v>
      </c>
      <c r="G72" s="1244">
        <f t="shared" si="0"/>
        <v>1</v>
      </c>
    </row>
    <row r="73" spans="1:7" ht="12" customHeight="1" thickBot="1">
      <c r="A73" s="371"/>
      <c r="B73" s="305" t="s">
        <v>76</v>
      </c>
      <c r="C73" s="392">
        <f>SUM(C70:C72)</f>
        <v>51000</v>
      </c>
      <c r="D73" s="392">
        <f>SUM(D70:D72)</f>
        <v>133355</v>
      </c>
      <c r="E73" s="392">
        <f>SUM(E70:E72)</f>
        <v>133406</v>
      </c>
      <c r="F73" s="392">
        <f>SUM(F70:F72)</f>
        <v>142768</v>
      </c>
      <c r="G73" s="1248">
        <f t="shared" si="0"/>
        <v>1.0701767536692504</v>
      </c>
    </row>
    <row r="74" spans="1:7" ht="12" customHeight="1" thickBot="1">
      <c r="A74" s="362"/>
      <c r="B74" s="377" t="s">
        <v>265</v>
      </c>
      <c r="C74" s="378">
        <f>SUM(C68+C73)</f>
        <v>1986433</v>
      </c>
      <c r="D74" s="378">
        <f>SUM(D68+D73)</f>
        <v>2320170</v>
      </c>
      <c r="E74" s="378">
        <f>SUM(E68+E73)</f>
        <v>2341129</v>
      </c>
      <c r="F74" s="378">
        <f>SUM(F68+F73)</f>
        <v>2358350</v>
      </c>
      <c r="G74" s="1247">
        <f>SUM(F74/E74)</f>
        <v>1.0073558526676658</v>
      </c>
    </row>
    <row r="75" spans="1:7" ht="12.75" thickBot="1">
      <c r="A75" s="394"/>
      <c r="B75" s="395" t="s">
        <v>86</v>
      </c>
      <c r="C75" s="751">
        <f>SUM(C74)</f>
        <v>1986433</v>
      </c>
      <c r="D75" s="751">
        <f>SUM(D74)</f>
        <v>2320170</v>
      </c>
      <c r="E75" s="751">
        <f>SUM(E74)</f>
        <v>2341129</v>
      </c>
      <c r="F75" s="751">
        <f>SUM(F74)</f>
        <v>2358350</v>
      </c>
      <c r="G75" s="1247">
        <f>SUM(F75/E75)</f>
        <v>1.0073558526676658</v>
      </c>
    </row>
    <row r="77" spans="3:6" ht="12">
      <c r="C77" s="396"/>
      <c r="D77" s="396"/>
      <c r="E77" s="396"/>
      <c r="F77" s="396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25">
      <selection activeCell="F10" sqref="F10"/>
    </sheetView>
  </sheetViews>
  <sheetFormatPr defaultColWidth="9.00390625" defaultRowHeight="12.75"/>
  <cols>
    <col min="1" max="1" width="9.125" style="397" customWidth="1"/>
    <col min="2" max="2" width="60.00390625" style="397" customWidth="1"/>
    <col min="3" max="6" width="10.875" style="397" customWidth="1"/>
    <col min="7" max="7" width="9.375" style="397" customWidth="1"/>
    <col min="8" max="16384" width="9.125" style="397" customWidth="1"/>
  </cols>
  <sheetData>
    <row r="2" spans="1:7" ht="15">
      <c r="A2" s="1333" t="s">
        <v>327</v>
      </c>
      <c r="B2" s="1328"/>
      <c r="C2" s="1328"/>
      <c r="D2" s="1328"/>
      <c r="E2" s="1328"/>
      <c r="F2" s="1328"/>
      <c r="G2" s="1328"/>
    </row>
    <row r="3" spans="1:7" ht="12.75">
      <c r="A3" s="1332" t="s">
        <v>1078</v>
      </c>
      <c r="B3" s="1328"/>
      <c r="C3" s="1328"/>
      <c r="D3" s="1328"/>
      <c r="E3" s="1328"/>
      <c r="F3" s="1328"/>
      <c r="G3" s="1328"/>
    </row>
    <row r="4" ht="12.75">
      <c r="B4" s="398"/>
    </row>
    <row r="5" ht="12.75">
      <c r="B5" s="398"/>
    </row>
    <row r="6" spans="3:7" ht="12.75">
      <c r="C6" s="399"/>
      <c r="D6" s="399"/>
      <c r="E6" s="399"/>
      <c r="F6" s="399"/>
      <c r="G6" s="399" t="s">
        <v>189</v>
      </c>
    </row>
    <row r="7" spans="1:7" ht="12.75" customHeight="1">
      <c r="A7" s="400"/>
      <c r="B7" s="401" t="s">
        <v>170</v>
      </c>
      <c r="C7" s="1321" t="s">
        <v>1131</v>
      </c>
      <c r="D7" s="1321" t="s">
        <v>1173</v>
      </c>
      <c r="E7" s="1321" t="s">
        <v>1191</v>
      </c>
      <c r="F7" s="1321" t="s">
        <v>1194</v>
      </c>
      <c r="G7" s="1329" t="s">
        <v>1205</v>
      </c>
    </row>
    <row r="8" spans="1:7" ht="12.75">
      <c r="A8" s="402"/>
      <c r="B8" s="403" t="s">
        <v>289</v>
      </c>
      <c r="C8" s="1334"/>
      <c r="D8" s="1334"/>
      <c r="E8" s="1334"/>
      <c r="F8" s="1334"/>
      <c r="G8" s="1330"/>
    </row>
    <row r="9" spans="1:7" ht="13.5" thickBot="1">
      <c r="A9" s="404"/>
      <c r="B9" s="405"/>
      <c r="C9" s="1335"/>
      <c r="D9" s="1335"/>
      <c r="E9" s="1335"/>
      <c r="F9" s="1335"/>
      <c r="G9" s="1331"/>
    </row>
    <row r="10" spans="1:7" ht="13.5" thickBot="1">
      <c r="A10" s="406" t="s">
        <v>171</v>
      </c>
      <c r="B10" s="405" t="s">
        <v>172</v>
      </c>
      <c r="C10" s="407" t="s">
        <v>173</v>
      </c>
      <c r="D10" s="407" t="s">
        <v>174</v>
      </c>
      <c r="E10" s="407">
        <v>5</v>
      </c>
      <c r="F10" s="407" t="s">
        <v>46</v>
      </c>
      <c r="G10" s="407" t="s">
        <v>379</v>
      </c>
    </row>
    <row r="11" spans="1:7" ht="15" customHeight="1">
      <c r="A11" s="408">
        <v>3030</v>
      </c>
      <c r="B11" s="409" t="s">
        <v>80</v>
      </c>
      <c r="C11" s="410"/>
      <c r="D11" s="410"/>
      <c r="E11" s="410"/>
      <c r="F11" s="410"/>
      <c r="G11" s="411"/>
    </row>
    <row r="12" spans="1:7" ht="15" customHeight="1">
      <c r="A12" s="408"/>
      <c r="B12" s="318" t="s">
        <v>199</v>
      </c>
      <c r="C12" s="410"/>
      <c r="D12" s="410"/>
      <c r="E12" s="410"/>
      <c r="F12" s="410"/>
      <c r="G12" s="402"/>
    </row>
    <row r="13" spans="1:7" ht="15" customHeight="1" thickBot="1">
      <c r="A13" s="408"/>
      <c r="B13" s="319" t="s">
        <v>489</v>
      </c>
      <c r="C13" s="619"/>
      <c r="D13" s="619"/>
      <c r="E13" s="619"/>
      <c r="F13" s="619"/>
      <c r="G13" s="573"/>
    </row>
    <row r="14" spans="1:7" ht="15" customHeight="1" thickBot="1">
      <c r="A14" s="412"/>
      <c r="B14" s="320" t="s">
        <v>455</v>
      </c>
      <c r="C14" s="622"/>
      <c r="D14" s="622"/>
      <c r="E14" s="622"/>
      <c r="F14" s="622"/>
      <c r="G14" s="573"/>
    </row>
    <row r="15" spans="1:7" ht="15" customHeight="1">
      <c r="A15" s="408"/>
      <c r="B15" s="616" t="s">
        <v>18</v>
      </c>
      <c r="C15" s="623"/>
      <c r="D15" s="623"/>
      <c r="E15" s="623"/>
      <c r="F15" s="623"/>
      <c r="G15" s="574"/>
    </row>
    <row r="16" spans="1:7" ht="15" customHeight="1" thickBot="1">
      <c r="A16" s="413"/>
      <c r="B16" s="618" t="s">
        <v>19</v>
      </c>
      <c r="C16" s="619">
        <v>20000</v>
      </c>
      <c r="D16" s="619">
        <v>20000</v>
      </c>
      <c r="E16" s="619">
        <v>20000</v>
      </c>
      <c r="F16" s="619">
        <v>20000</v>
      </c>
      <c r="G16" s="632">
        <f>SUM(F16/E16)</f>
        <v>1</v>
      </c>
    </row>
    <row r="17" spans="1:7" ht="15" customHeight="1" thickBot="1">
      <c r="A17" s="413"/>
      <c r="B17" s="617" t="s">
        <v>20</v>
      </c>
      <c r="C17" s="622">
        <f>SUM(C16)</f>
        <v>20000</v>
      </c>
      <c r="D17" s="622">
        <f>SUM(D16)</f>
        <v>20000</v>
      </c>
      <c r="E17" s="622">
        <f>SUM(E16)</f>
        <v>20000</v>
      </c>
      <c r="F17" s="622">
        <f>SUM(F16)</f>
        <v>20000</v>
      </c>
      <c r="G17" s="1252">
        <f aca="true" t="shared" si="0" ref="G17:G48">SUM(F17/E17)</f>
        <v>1</v>
      </c>
    </row>
    <row r="18" spans="1:7" ht="15" customHeight="1">
      <c r="A18" s="408"/>
      <c r="B18" s="318" t="s">
        <v>202</v>
      </c>
      <c r="C18" s="623"/>
      <c r="D18" s="623"/>
      <c r="E18" s="623"/>
      <c r="F18" s="623"/>
      <c r="G18" s="848"/>
    </row>
    <row r="19" spans="1:7" ht="15" customHeight="1">
      <c r="A19" s="408"/>
      <c r="B19" s="324" t="s">
        <v>203</v>
      </c>
      <c r="C19" s="621"/>
      <c r="D19" s="621"/>
      <c r="E19" s="621"/>
      <c r="F19" s="621"/>
      <c r="G19" s="848"/>
    </row>
    <row r="20" spans="1:7" ht="15" customHeight="1">
      <c r="A20" s="408"/>
      <c r="B20" s="324" t="s">
        <v>204</v>
      </c>
      <c r="C20" s="621"/>
      <c r="D20" s="621"/>
      <c r="E20" s="621"/>
      <c r="F20" s="621"/>
      <c r="G20" s="848"/>
    </row>
    <row r="21" spans="1:7" ht="15" customHeight="1">
      <c r="A21" s="408"/>
      <c r="B21" s="326" t="s">
        <v>205</v>
      </c>
      <c r="C21" s="621"/>
      <c r="D21" s="621"/>
      <c r="E21" s="621"/>
      <c r="F21" s="621"/>
      <c r="G21" s="848"/>
    </row>
    <row r="22" spans="1:7" ht="15" customHeight="1">
      <c r="A22" s="408"/>
      <c r="B22" s="326" t="s">
        <v>206</v>
      </c>
      <c r="C22" s="623"/>
      <c r="D22" s="623"/>
      <c r="E22" s="623"/>
      <c r="F22" s="623"/>
      <c r="G22" s="848"/>
    </row>
    <row r="23" spans="1:7" ht="15" customHeight="1">
      <c r="A23" s="408"/>
      <c r="B23" s="326" t="s">
        <v>207</v>
      </c>
      <c r="C23" s="621"/>
      <c r="D23" s="621"/>
      <c r="E23" s="621"/>
      <c r="F23" s="621"/>
      <c r="G23" s="848"/>
    </row>
    <row r="24" spans="1:7" ht="15" customHeight="1">
      <c r="A24" s="408"/>
      <c r="B24" s="327" t="s">
        <v>488</v>
      </c>
      <c r="C24" s="621"/>
      <c r="D24" s="621"/>
      <c r="E24" s="621"/>
      <c r="F24" s="621"/>
      <c r="G24" s="848"/>
    </row>
    <row r="25" spans="1:7" ht="15" customHeight="1" thickBot="1">
      <c r="A25" s="413"/>
      <c r="B25" s="328" t="s">
        <v>208</v>
      </c>
      <c r="C25" s="619"/>
      <c r="D25" s="619"/>
      <c r="E25" s="619"/>
      <c r="F25" s="619"/>
      <c r="G25" s="632"/>
    </row>
    <row r="26" spans="1:7" ht="15" customHeight="1" thickBot="1">
      <c r="A26" s="412"/>
      <c r="B26" s="330" t="s">
        <v>359</v>
      </c>
      <c r="C26" s="622"/>
      <c r="D26" s="622"/>
      <c r="E26" s="622"/>
      <c r="F26" s="622"/>
      <c r="G26" s="1251"/>
    </row>
    <row r="27" spans="1:7" ht="15" customHeight="1" thickBot="1">
      <c r="A27" s="412"/>
      <c r="B27" s="332" t="s">
        <v>71</v>
      </c>
      <c r="C27" s="622">
        <f>SUM(C17+C26)</f>
        <v>20000</v>
      </c>
      <c r="D27" s="622">
        <f>SUM(D17+D26)</f>
        <v>20000</v>
      </c>
      <c r="E27" s="622">
        <f>SUM(E17+E26)</f>
        <v>20000</v>
      </c>
      <c r="F27" s="622">
        <f>SUM(F17+F26)</f>
        <v>20000</v>
      </c>
      <c r="G27" s="1252">
        <f t="shared" si="0"/>
        <v>1</v>
      </c>
    </row>
    <row r="28" spans="1:7" ht="15" customHeight="1" thickBot="1">
      <c r="A28" s="412"/>
      <c r="B28" s="334" t="s">
        <v>72</v>
      </c>
      <c r="C28" s="622"/>
      <c r="D28" s="622"/>
      <c r="E28" s="622"/>
      <c r="F28" s="622"/>
      <c r="G28" s="1251"/>
    </row>
    <row r="29" spans="1:7" ht="15" customHeight="1">
      <c r="A29" s="408"/>
      <c r="B29" s="335" t="s">
        <v>457</v>
      </c>
      <c r="C29" s="621"/>
      <c r="D29" s="621">
        <v>61279</v>
      </c>
      <c r="E29" s="621">
        <v>61279</v>
      </c>
      <c r="F29" s="621">
        <v>61279</v>
      </c>
      <c r="G29" s="848">
        <f t="shared" si="0"/>
        <v>1</v>
      </c>
    </row>
    <row r="30" spans="1:7" ht="15" customHeight="1">
      <c r="A30" s="408"/>
      <c r="B30" s="336" t="s">
        <v>473</v>
      </c>
      <c r="C30" s="621"/>
      <c r="D30" s="621"/>
      <c r="E30" s="621"/>
      <c r="F30" s="621"/>
      <c r="G30" s="848"/>
    </row>
    <row r="31" spans="1:7" ht="15" customHeight="1" thickBot="1">
      <c r="A31" s="408"/>
      <c r="B31" s="337" t="s">
        <v>494</v>
      </c>
      <c r="C31" s="619">
        <v>684798</v>
      </c>
      <c r="D31" s="619">
        <v>722328</v>
      </c>
      <c r="E31" s="619">
        <v>722337</v>
      </c>
      <c r="F31" s="619">
        <v>722337</v>
      </c>
      <c r="G31" s="632">
        <f t="shared" si="0"/>
        <v>1</v>
      </c>
    </row>
    <row r="32" spans="1:7" ht="15" customHeight="1" thickBot="1">
      <c r="A32" s="412"/>
      <c r="B32" s="338" t="s">
        <v>65</v>
      </c>
      <c r="C32" s="620">
        <f>SUM(C29:C31)</f>
        <v>684798</v>
      </c>
      <c r="D32" s="620">
        <f>SUM(D29:D31)</f>
        <v>783607</v>
      </c>
      <c r="E32" s="620">
        <f>SUM(E29:E31)</f>
        <v>783616</v>
      </c>
      <c r="F32" s="620">
        <f>SUM(F29:F31)</f>
        <v>783616</v>
      </c>
      <c r="G32" s="1252">
        <f t="shared" si="0"/>
        <v>1</v>
      </c>
    </row>
    <row r="33" spans="1:7" ht="15" customHeight="1" thickBot="1">
      <c r="A33" s="408"/>
      <c r="B33" s="781" t="s">
        <v>457</v>
      </c>
      <c r="C33" s="621"/>
      <c r="D33" s="621">
        <v>8246</v>
      </c>
      <c r="E33" s="621">
        <v>8246</v>
      </c>
      <c r="F33" s="621">
        <v>8246</v>
      </c>
      <c r="G33" s="1251">
        <f t="shared" si="0"/>
        <v>1</v>
      </c>
    </row>
    <row r="34" spans="1:7" ht="15" customHeight="1" thickBot="1">
      <c r="A34" s="412"/>
      <c r="B34" s="338" t="s">
        <v>67</v>
      </c>
      <c r="C34" s="620"/>
      <c r="D34" s="620">
        <f>SUM(D33)</f>
        <v>8246</v>
      </c>
      <c r="E34" s="620">
        <f>SUM(E33)</f>
        <v>8246</v>
      </c>
      <c r="F34" s="620">
        <f>SUM(F33)</f>
        <v>8246</v>
      </c>
      <c r="G34" s="1252">
        <f t="shared" si="0"/>
        <v>1</v>
      </c>
    </row>
    <row r="35" spans="1:7" ht="15" customHeight="1" thickBot="1">
      <c r="A35" s="412"/>
      <c r="B35" s="340" t="s">
        <v>79</v>
      </c>
      <c r="C35" s="620">
        <f>SUM(C34+C32+C27+C28)</f>
        <v>704798</v>
      </c>
      <c r="D35" s="620">
        <f>SUM(D34+D32+D27+D28)</f>
        <v>811853</v>
      </c>
      <c r="E35" s="620">
        <f>SUM(E34+E32+E27+E28)</f>
        <v>811862</v>
      </c>
      <c r="F35" s="620">
        <f>SUM(F34+F32+F27+F28)</f>
        <v>811862</v>
      </c>
      <c r="G35" s="1250">
        <f t="shared" si="0"/>
        <v>1</v>
      </c>
    </row>
    <row r="36" spans="1:7" ht="15" customHeight="1">
      <c r="A36" s="408"/>
      <c r="B36" s="341" t="s">
        <v>337</v>
      </c>
      <c r="C36" s="621">
        <v>394562</v>
      </c>
      <c r="D36" s="621">
        <v>440380</v>
      </c>
      <c r="E36" s="621">
        <v>440387</v>
      </c>
      <c r="F36" s="621">
        <v>440387</v>
      </c>
      <c r="G36" s="848">
        <f t="shared" si="0"/>
        <v>1</v>
      </c>
    </row>
    <row r="37" spans="1:7" ht="15" customHeight="1">
      <c r="A37" s="408"/>
      <c r="B37" s="341" t="s">
        <v>338</v>
      </c>
      <c r="C37" s="621">
        <v>79961</v>
      </c>
      <c r="D37" s="621">
        <v>96183</v>
      </c>
      <c r="E37" s="621">
        <v>96185</v>
      </c>
      <c r="F37" s="621">
        <v>96185</v>
      </c>
      <c r="G37" s="848">
        <f t="shared" si="0"/>
        <v>1</v>
      </c>
    </row>
    <row r="38" spans="1:7" ht="15" customHeight="1">
      <c r="A38" s="408"/>
      <c r="B38" s="341" t="s">
        <v>339</v>
      </c>
      <c r="C38" s="621">
        <v>216475</v>
      </c>
      <c r="D38" s="621">
        <v>250894</v>
      </c>
      <c r="E38" s="621">
        <v>250894</v>
      </c>
      <c r="F38" s="621">
        <v>250894</v>
      </c>
      <c r="G38" s="848">
        <f t="shared" si="0"/>
        <v>1</v>
      </c>
    </row>
    <row r="39" spans="1:7" ht="15" customHeight="1">
      <c r="A39" s="408"/>
      <c r="B39" s="342" t="s">
        <v>341</v>
      </c>
      <c r="C39" s="623"/>
      <c r="D39" s="623"/>
      <c r="E39" s="623"/>
      <c r="F39" s="623"/>
      <c r="G39" s="848"/>
    </row>
    <row r="40" spans="1:7" ht="15" customHeight="1" thickBot="1">
      <c r="A40" s="594"/>
      <c r="B40" s="343" t="s">
        <v>340</v>
      </c>
      <c r="C40" s="619"/>
      <c r="D40" s="619"/>
      <c r="E40" s="619"/>
      <c r="F40" s="619"/>
      <c r="G40" s="632"/>
    </row>
    <row r="41" spans="1:7" ht="15" customHeight="1">
      <c r="A41" s="592"/>
      <c r="B41" s="596" t="s">
        <v>64</v>
      </c>
      <c r="C41" s="623">
        <f>SUM(C36:C40)</f>
        <v>690998</v>
      </c>
      <c r="D41" s="623">
        <f>SUM(D36:D40)</f>
        <v>787457</v>
      </c>
      <c r="E41" s="623">
        <f>SUM(E36:E40)</f>
        <v>787466</v>
      </c>
      <c r="F41" s="623">
        <f>SUM(F36:F40)</f>
        <v>787466</v>
      </c>
      <c r="G41" s="1249">
        <f t="shared" si="0"/>
        <v>1</v>
      </c>
    </row>
    <row r="42" spans="1:7" ht="15" customHeight="1">
      <c r="A42" s="595"/>
      <c r="B42" s="593" t="s">
        <v>15</v>
      </c>
      <c r="C42" s="624">
        <v>139000</v>
      </c>
      <c r="D42" s="624">
        <v>186757</v>
      </c>
      <c r="E42" s="624">
        <v>186757</v>
      </c>
      <c r="F42" s="624">
        <v>186757</v>
      </c>
      <c r="G42" s="1253">
        <f t="shared" si="0"/>
        <v>1</v>
      </c>
    </row>
    <row r="43" spans="1:7" ht="15" customHeight="1" thickBot="1">
      <c r="A43" s="413"/>
      <c r="B43" s="589" t="s">
        <v>416</v>
      </c>
      <c r="C43" s="625">
        <v>179592</v>
      </c>
      <c r="D43" s="625">
        <v>183805</v>
      </c>
      <c r="E43" s="625">
        <v>183805</v>
      </c>
      <c r="F43" s="625">
        <v>183805</v>
      </c>
      <c r="G43" s="1254">
        <f t="shared" si="0"/>
        <v>1</v>
      </c>
    </row>
    <row r="44" spans="1:7" ht="15.75" customHeight="1">
      <c r="A44" s="408"/>
      <c r="B44" s="341" t="s">
        <v>260</v>
      </c>
      <c r="C44" s="626">
        <v>13800</v>
      </c>
      <c r="D44" s="626">
        <v>24396</v>
      </c>
      <c r="E44" s="626">
        <v>24396</v>
      </c>
      <c r="F44" s="626">
        <v>24396</v>
      </c>
      <c r="G44" s="848">
        <f t="shared" si="0"/>
        <v>1</v>
      </c>
    </row>
    <row r="45" spans="1:7" ht="15" customHeight="1">
      <c r="A45" s="408"/>
      <c r="B45" s="341" t="s">
        <v>261</v>
      </c>
      <c r="C45" s="623"/>
      <c r="D45" s="623"/>
      <c r="E45" s="623"/>
      <c r="F45" s="623"/>
      <c r="G45" s="848"/>
    </row>
    <row r="46" spans="1:7" ht="15" customHeight="1" thickBot="1">
      <c r="A46" s="408"/>
      <c r="B46" s="343" t="s">
        <v>466</v>
      </c>
      <c r="C46" s="622"/>
      <c r="D46" s="622"/>
      <c r="E46" s="622"/>
      <c r="F46" s="622"/>
      <c r="G46" s="632"/>
    </row>
    <row r="47" spans="1:7" ht="15" customHeight="1" thickBot="1">
      <c r="A47" s="412"/>
      <c r="B47" s="345" t="s">
        <v>70</v>
      </c>
      <c r="C47" s="620">
        <f>SUM(C44:C46)</f>
        <v>13800</v>
      </c>
      <c r="D47" s="620">
        <f>SUM(D44:D46)</f>
        <v>24396</v>
      </c>
      <c r="E47" s="620">
        <f>SUM(E44:E46)</f>
        <v>24396</v>
      </c>
      <c r="F47" s="620">
        <f>SUM(F44:F46)</f>
        <v>24396</v>
      </c>
      <c r="G47" s="1252">
        <f t="shared" si="0"/>
        <v>1</v>
      </c>
    </row>
    <row r="48" spans="1:7" ht="15" customHeight="1" thickBot="1">
      <c r="A48" s="413"/>
      <c r="B48" s="346" t="s">
        <v>116</v>
      </c>
      <c r="C48" s="1106">
        <f>SUM(C47,C41)</f>
        <v>704798</v>
      </c>
      <c r="D48" s="1106">
        <f>SUM(D47,D41)</f>
        <v>811853</v>
      </c>
      <c r="E48" s="1106">
        <f>SUM(E47,E41)</f>
        <v>811862</v>
      </c>
      <c r="F48" s="1106">
        <f>SUM(F47,F41)</f>
        <v>811862</v>
      </c>
      <c r="G48" s="1250">
        <f t="shared" si="0"/>
        <v>1</v>
      </c>
    </row>
    <row r="51" ht="16.5" customHeight="1">
      <c r="B51" s="576"/>
    </row>
    <row r="52" ht="15" customHeight="1">
      <c r="B52" s="576"/>
    </row>
  </sheetData>
  <sheetProtection/>
  <mergeCells count="7">
    <mergeCell ref="G7:G9"/>
    <mergeCell ref="A3:G3"/>
    <mergeCell ref="A2:G2"/>
    <mergeCell ref="C7:C9"/>
    <mergeCell ref="D7:D9"/>
    <mergeCell ref="E7:E9"/>
    <mergeCell ref="F7:F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37"/>
  <sheetViews>
    <sheetView showZeros="0" zoomScaleSheetLayoutView="100" zoomScalePageLayoutView="0" workbookViewId="0" topLeftCell="A271">
      <selection activeCell="B307" sqref="B307"/>
    </sheetView>
  </sheetViews>
  <sheetFormatPr defaultColWidth="9.00390625" defaultRowHeight="12.75"/>
  <cols>
    <col min="1" max="1" width="6.125" style="415" customWidth="1"/>
    <col min="2" max="2" width="50.875" style="352" customWidth="1"/>
    <col min="3" max="6" width="14.625" style="508" customWidth="1"/>
    <col min="7" max="7" width="9.375" style="508" customWidth="1"/>
    <col min="8" max="8" width="39.875" style="508" customWidth="1"/>
    <col min="9" max="16384" width="9.125" style="352" customWidth="1"/>
  </cols>
  <sheetData>
    <row r="1" spans="1:8" ht="12.75">
      <c r="A1" s="1336" t="s">
        <v>328</v>
      </c>
      <c r="B1" s="1337"/>
      <c r="C1" s="1337"/>
      <c r="D1" s="1337"/>
      <c r="E1" s="1337"/>
      <c r="F1" s="1337"/>
      <c r="G1" s="1337"/>
      <c r="H1" s="1337"/>
    </row>
    <row r="2" spans="1:8" ht="12.75">
      <c r="A2" s="1338" t="s">
        <v>1077</v>
      </c>
      <c r="B2" s="1339"/>
      <c r="C2" s="1339"/>
      <c r="D2" s="1339"/>
      <c r="E2" s="1339"/>
      <c r="F2" s="1339"/>
      <c r="G2" s="1339"/>
      <c r="H2" s="1339"/>
    </row>
    <row r="3" spans="1:8" ht="12.75">
      <c r="A3" s="414"/>
      <c r="B3" s="414"/>
      <c r="C3" s="414"/>
      <c r="D3" s="414"/>
      <c r="E3" s="414"/>
      <c r="F3" s="414"/>
      <c r="G3" s="414"/>
      <c r="H3" s="414"/>
    </row>
    <row r="4" spans="3:8" ht="12">
      <c r="C4" s="416"/>
      <c r="D4" s="416"/>
      <c r="E4" s="416"/>
      <c r="F4" s="416"/>
      <c r="G4" s="416"/>
      <c r="H4" s="417" t="s">
        <v>189</v>
      </c>
    </row>
    <row r="5" spans="1:8" s="359" customFormat="1" ht="12" customHeight="1">
      <c r="A5" s="357"/>
      <c r="B5" s="358"/>
      <c r="C5" s="1321" t="s">
        <v>1131</v>
      </c>
      <c r="D5" s="1321" t="s">
        <v>1173</v>
      </c>
      <c r="E5" s="1321" t="s">
        <v>1191</v>
      </c>
      <c r="F5" s="1321" t="s">
        <v>1194</v>
      </c>
      <c r="G5" s="1340" t="s">
        <v>1195</v>
      </c>
      <c r="H5" s="419" t="s">
        <v>150</v>
      </c>
    </row>
    <row r="6" spans="1:8" s="359" customFormat="1" ht="12" customHeight="1">
      <c r="A6" s="360" t="s">
        <v>288</v>
      </c>
      <c r="B6" s="361" t="s">
        <v>300</v>
      </c>
      <c r="C6" s="1334"/>
      <c r="D6" s="1334"/>
      <c r="E6" s="1334"/>
      <c r="F6" s="1334"/>
      <c r="G6" s="1334"/>
      <c r="H6" s="75" t="s">
        <v>151</v>
      </c>
    </row>
    <row r="7" spans="1:8" s="359" customFormat="1" ht="12.75" customHeight="1" thickBot="1">
      <c r="A7" s="360"/>
      <c r="B7" s="363"/>
      <c r="C7" s="1335"/>
      <c r="D7" s="1335"/>
      <c r="E7" s="1335"/>
      <c r="F7" s="1335"/>
      <c r="G7" s="1341"/>
      <c r="H7" s="383"/>
    </row>
    <row r="8" spans="1:8" s="359" customFormat="1" ht="12">
      <c r="A8" s="364" t="s">
        <v>171</v>
      </c>
      <c r="B8" s="420" t="s">
        <v>172</v>
      </c>
      <c r="C8" s="366" t="s">
        <v>173</v>
      </c>
      <c r="D8" s="366" t="s">
        <v>174</v>
      </c>
      <c r="E8" s="366" t="s">
        <v>175</v>
      </c>
      <c r="F8" s="366" t="s">
        <v>46</v>
      </c>
      <c r="G8" s="366" t="s">
        <v>379</v>
      </c>
      <c r="H8" s="366" t="s">
        <v>617</v>
      </c>
    </row>
    <row r="9" spans="1:8" s="359" customFormat="1" ht="12" customHeight="1">
      <c r="A9" s="360">
        <v>3050</v>
      </c>
      <c r="B9" s="421" t="s">
        <v>266</v>
      </c>
      <c r="C9" s="422">
        <f>SUM(C17+C25)</f>
        <v>10000</v>
      </c>
      <c r="D9" s="422">
        <f>SUM(D17+D25+D33)</f>
        <v>54201</v>
      </c>
      <c r="E9" s="422">
        <f>SUM(E17+E25+E33)</f>
        <v>54201</v>
      </c>
      <c r="F9" s="422">
        <f>SUM(F17+F25+F33)</f>
        <v>54201</v>
      </c>
      <c r="G9" s="423">
        <f>SUM(F9/E9)</f>
        <v>1</v>
      </c>
      <c r="H9" s="424"/>
    </row>
    <row r="10" spans="1:8" ht="12" customHeight="1">
      <c r="A10" s="425">
        <v>3052</v>
      </c>
      <c r="B10" s="426" t="s">
        <v>23</v>
      </c>
      <c r="C10" s="427"/>
      <c r="D10" s="427"/>
      <c r="E10" s="427"/>
      <c r="F10" s="427"/>
      <c r="G10" s="423"/>
      <c r="H10" s="428"/>
    </row>
    <row r="11" spans="1:8" ht="12" customHeight="1">
      <c r="A11" s="429"/>
      <c r="B11" s="430" t="s">
        <v>119</v>
      </c>
      <c r="C11" s="444"/>
      <c r="D11" s="444"/>
      <c r="E11" s="444"/>
      <c r="F11" s="444"/>
      <c r="G11" s="423"/>
      <c r="H11" s="734"/>
    </row>
    <row r="12" spans="1:8" ht="12" customHeight="1">
      <c r="A12" s="429"/>
      <c r="B12" s="432" t="s">
        <v>307</v>
      </c>
      <c r="C12" s="444"/>
      <c r="D12" s="444"/>
      <c r="E12" s="444"/>
      <c r="F12" s="444"/>
      <c r="G12" s="423"/>
      <c r="H12" s="734"/>
    </row>
    <row r="13" spans="1:8" ht="12" customHeight="1">
      <c r="A13" s="429"/>
      <c r="B13" s="433" t="s">
        <v>293</v>
      </c>
      <c r="C13" s="444">
        <v>5000</v>
      </c>
      <c r="D13" s="444">
        <v>9201</v>
      </c>
      <c r="E13" s="444">
        <v>9201</v>
      </c>
      <c r="F13" s="444">
        <v>9201</v>
      </c>
      <c r="G13" s="1255">
        <f>SUM(F13/E13)</f>
        <v>1</v>
      </c>
      <c r="H13" s="734"/>
    </row>
    <row r="14" spans="1:8" ht="12" customHeight="1">
      <c r="A14" s="429"/>
      <c r="B14" s="434" t="s">
        <v>124</v>
      </c>
      <c r="C14" s="444"/>
      <c r="D14" s="444"/>
      <c r="E14" s="444"/>
      <c r="F14" s="444"/>
      <c r="G14" s="423"/>
      <c r="H14" s="431"/>
    </row>
    <row r="15" spans="1:8" ht="12" customHeight="1">
      <c r="A15" s="429"/>
      <c r="B15" s="434" t="s">
        <v>302</v>
      </c>
      <c r="C15" s="427"/>
      <c r="D15" s="427"/>
      <c r="E15" s="427"/>
      <c r="F15" s="427"/>
      <c r="G15" s="423"/>
      <c r="H15" s="431"/>
    </row>
    <row r="16" spans="1:8" ht="12" customHeight="1" thickBot="1">
      <c r="A16" s="429"/>
      <c r="B16" s="435" t="s">
        <v>92</v>
      </c>
      <c r="C16" s="436"/>
      <c r="D16" s="436"/>
      <c r="E16" s="436"/>
      <c r="F16" s="436"/>
      <c r="G16" s="1260"/>
      <c r="H16" s="437"/>
    </row>
    <row r="17" spans="1:8" ht="13.5" customHeight="1" thickBot="1">
      <c r="A17" s="438"/>
      <c r="B17" s="439" t="s">
        <v>141</v>
      </c>
      <c r="C17" s="752">
        <f>SUM(C11:C14)</f>
        <v>5000</v>
      </c>
      <c r="D17" s="752">
        <f>SUM(D11:D14)</f>
        <v>9201</v>
      </c>
      <c r="E17" s="752">
        <f>SUM(E11:E14)</f>
        <v>9201</v>
      </c>
      <c r="F17" s="752">
        <f>SUM(F11:F14)</f>
        <v>9201</v>
      </c>
      <c r="G17" s="1259">
        <f>SUM(F17/E17)</f>
        <v>1</v>
      </c>
      <c r="H17" s="440"/>
    </row>
    <row r="18" spans="1:8" ht="13.5" customHeight="1">
      <c r="A18" s="425">
        <v>3054</v>
      </c>
      <c r="B18" s="828" t="s">
        <v>247</v>
      </c>
      <c r="C18" s="427"/>
      <c r="D18" s="427"/>
      <c r="E18" s="427"/>
      <c r="F18" s="427"/>
      <c r="G18" s="423"/>
      <c r="H18" s="428"/>
    </row>
    <row r="19" spans="1:8" ht="12" customHeight="1">
      <c r="A19" s="429"/>
      <c r="B19" s="430" t="s">
        <v>119</v>
      </c>
      <c r="C19" s="444"/>
      <c r="D19" s="444"/>
      <c r="E19" s="444"/>
      <c r="F19" s="444"/>
      <c r="G19" s="423"/>
      <c r="H19" s="734"/>
    </row>
    <row r="20" spans="1:8" ht="12" customHeight="1">
      <c r="A20" s="429"/>
      <c r="B20" s="432" t="s">
        <v>307</v>
      </c>
      <c r="C20" s="444"/>
      <c r="D20" s="444"/>
      <c r="E20" s="444"/>
      <c r="F20" s="444"/>
      <c r="G20" s="423"/>
      <c r="H20" s="734"/>
    </row>
    <row r="21" spans="1:8" ht="12" customHeight="1">
      <c r="A21" s="429"/>
      <c r="B21" s="433" t="s">
        <v>293</v>
      </c>
      <c r="C21" s="444">
        <v>5000</v>
      </c>
      <c r="D21" s="1163">
        <v>5000</v>
      </c>
      <c r="E21" s="1163">
        <v>5000</v>
      </c>
      <c r="F21" s="1163">
        <v>5000</v>
      </c>
      <c r="G21" s="1255">
        <f>SUM(F21/E21)</f>
        <v>1</v>
      </c>
      <c r="H21" s="734"/>
    </row>
    <row r="22" spans="1:8" ht="12" customHeight="1">
      <c r="A22" s="429"/>
      <c r="B22" s="434" t="s">
        <v>124</v>
      </c>
      <c r="C22" s="444"/>
      <c r="D22" s="1163"/>
      <c r="E22" s="1163"/>
      <c r="F22" s="1163"/>
      <c r="G22" s="423"/>
      <c r="H22" s="431"/>
    </row>
    <row r="23" spans="1:8" ht="12" customHeight="1">
      <c r="A23" s="429"/>
      <c r="B23" s="434" t="s">
        <v>302</v>
      </c>
      <c r="C23" s="427"/>
      <c r="D23" s="1164"/>
      <c r="E23" s="1164"/>
      <c r="F23" s="1164"/>
      <c r="G23" s="423"/>
      <c r="H23" s="431"/>
    </row>
    <row r="24" spans="1:8" ht="12" customHeight="1" thickBot="1">
      <c r="A24" s="429"/>
      <c r="B24" s="435" t="s">
        <v>92</v>
      </c>
      <c r="C24" s="436"/>
      <c r="D24" s="1165"/>
      <c r="E24" s="1165"/>
      <c r="F24" s="1165"/>
      <c r="G24" s="1260"/>
      <c r="H24" s="437"/>
    </row>
    <row r="25" spans="1:8" ht="12" customHeight="1" thickBot="1">
      <c r="A25" s="438"/>
      <c r="B25" s="439" t="s">
        <v>141</v>
      </c>
      <c r="C25" s="755">
        <f>SUM(C21:C24)</f>
        <v>5000</v>
      </c>
      <c r="D25" s="1108">
        <f>SUM(D21:D24)</f>
        <v>5000</v>
      </c>
      <c r="E25" s="1108">
        <f>SUM(E21:E24)</f>
        <v>5000</v>
      </c>
      <c r="F25" s="1108">
        <f>SUM(F21:F24)</f>
        <v>5000</v>
      </c>
      <c r="G25" s="1259">
        <f>SUM(F25/E25)</f>
        <v>1</v>
      </c>
      <c r="H25" s="440"/>
    </row>
    <row r="26" spans="1:8" ht="12" customHeight="1">
      <c r="A26" s="425">
        <v>3056</v>
      </c>
      <c r="B26" s="828" t="s">
        <v>1141</v>
      </c>
      <c r="C26" s="427"/>
      <c r="D26" s="1164"/>
      <c r="E26" s="1164"/>
      <c r="F26" s="1164"/>
      <c r="G26" s="423"/>
      <c r="H26" s="428"/>
    </row>
    <row r="27" spans="1:8" ht="12" customHeight="1">
      <c r="A27" s="429"/>
      <c r="B27" s="430" t="s">
        <v>119</v>
      </c>
      <c r="C27" s="444"/>
      <c r="D27" s="1163"/>
      <c r="E27" s="1163"/>
      <c r="F27" s="1163"/>
      <c r="G27" s="423"/>
      <c r="H27" s="734"/>
    </row>
    <row r="28" spans="1:8" ht="12" customHeight="1">
      <c r="A28" s="429"/>
      <c r="B28" s="432" t="s">
        <v>307</v>
      </c>
      <c r="C28" s="444"/>
      <c r="D28" s="1163"/>
      <c r="E28" s="1163"/>
      <c r="F28" s="1163"/>
      <c r="G28" s="423"/>
      <c r="H28" s="734"/>
    </row>
    <row r="29" spans="1:8" ht="12" customHeight="1">
      <c r="A29" s="429"/>
      <c r="B29" s="433" t="s">
        <v>293</v>
      </c>
      <c r="C29" s="444"/>
      <c r="D29" s="1163">
        <v>40000</v>
      </c>
      <c r="E29" s="1163">
        <v>40000</v>
      </c>
      <c r="F29" s="1163">
        <v>30868</v>
      </c>
      <c r="G29" s="1255">
        <f>SUM(F29/E29)</f>
        <v>0.7717</v>
      </c>
      <c r="H29" s="734"/>
    </row>
    <row r="30" spans="1:8" ht="12" customHeight="1">
      <c r="A30" s="429"/>
      <c r="B30" s="434" t="s">
        <v>124</v>
      </c>
      <c r="C30" s="444"/>
      <c r="D30" s="1163"/>
      <c r="E30" s="1163"/>
      <c r="F30" s="1163"/>
      <c r="G30" s="423"/>
      <c r="H30" s="431"/>
    </row>
    <row r="31" spans="1:8" ht="12" customHeight="1">
      <c r="A31" s="429"/>
      <c r="B31" s="434" t="s">
        <v>302</v>
      </c>
      <c r="C31" s="427"/>
      <c r="D31" s="1164"/>
      <c r="E31" s="1164"/>
      <c r="F31" s="1164"/>
      <c r="G31" s="423"/>
      <c r="H31" s="431"/>
    </row>
    <row r="32" spans="1:8" ht="12" customHeight="1" thickBot="1">
      <c r="A32" s="429"/>
      <c r="B32" s="435" t="s">
        <v>260</v>
      </c>
      <c r="C32" s="436"/>
      <c r="D32" s="1165"/>
      <c r="E32" s="1165"/>
      <c r="F32" s="1167">
        <v>9132</v>
      </c>
      <c r="G32" s="1260"/>
      <c r="H32" s="437"/>
    </row>
    <row r="33" spans="1:8" ht="12" customHeight="1" thickBot="1">
      <c r="A33" s="438"/>
      <c r="B33" s="439" t="s">
        <v>141</v>
      </c>
      <c r="C33" s="755">
        <f>SUM(C29:C32)</f>
        <v>0</v>
      </c>
      <c r="D33" s="1108">
        <f>SUM(D29:D32)</f>
        <v>40000</v>
      </c>
      <c r="E33" s="1108">
        <f>SUM(E29:E32)</f>
        <v>40000</v>
      </c>
      <c r="F33" s="1108">
        <f>SUM(F29:F32)</f>
        <v>40000</v>
      </c>
      <c r="G33" s="1259">
        <f>SUM(F33/E33)</f>
        <v>1</v>
      </c>
      <c r="H33" s="440"/>
    </row>
    <row r="34" spans="1:8" ht="12">
      <c r="A34" s="425">
        <v>3060</v>
      </c>
      <c r="B34" s="441" t="s">
        <v>90</v>
      </c>
      <c r="C34" s="753">
        <f>SUM(C42+C50)</f>
        <v>10000</v>
      </c>
      <c r="D34" s="1166">
        <f>SUM(D42+D50+D58)</f>
        <v>32304</v>
      </c>
      <c r="E34" s="1166">
        <f>SUM(E42+E50+E58)</f>
        <v>32304</v>
      </c>
      <c r="F34" s="1166">
        <f>SUM(F42+F50+F58)</f>
        <v>32304</v>
      </c>
      <c r="G34" s="423">
        <f>SUM(F34/E34)</f>
        <v>1</v>
      </c>
      <c r="H34" s="428"/>
    </row>
    <row r="35" spans="1:8" ht="12" customHeight="1">
      <c r="A35" s="425">
        <v>3061</v>
      </c>
      <c r="B35" s="442" t="s">
        <v>125</v>
      </c>
      <c r="C35" s="427"/>
      <c r="D35" s="1164"/>
      <c r="E35" s="1164"/>
      <c r="F35" s="1164"/>
      <c r="G35" s="423"/>
      <c r="H35" s="736"/>
    </row>
    <row r="36" spans="1:8" ht="12" customHeight="1">
      <c r="A36" s="429"/>
      <c r="B36" s="430" t="s">
        <v>119</v>
      </c>
      <c r="C36" s="444"/>
      <c r="D36" s="1163"/>
      <c r="E36" s="1163"/>
      <c r="F36" s="1163"/>
      <c r="G36" s="423"/>
      <c r="H36" s="443"/>
    </row>
    <row r="37" spans="1:8" ht="12" customHeight="1">
      <c r="A37" s="429"/>
      <c r="B37" s="432" t="s">
        <v>307</v>
      </c>
      <c r="C37" s="444"/>
      <c r="D37" s="1163"/>
      <c r="E37" s="1163"/>
      <c r="F37" s="1163"/>
      <c r="G37" s="423"/>
      <c r="H37" s="443"/>
    </row>
    <row r="38" spans="1:8" ht="12" customHeight="1">
      <c r="A38" s="445"/>
      <c r="B38" s="433" t="s">
        <v>293</v>
      </c>
      <c r="C38" s="444">
        <v>4000</v>
      </c>
      <c r="D38" s="1163">
        <v>4287</v>
      </c>
      <c r="E38" s="1163">
        <v>4287</v>
      </c>
      <c r="F38" s="1163">
        <v>4287</v>
      </c>
      <c r="G38" s="1255">
        <f>SUM(F38/E38)</f>
        <v>1</v>
      </c>
      <c r="H38" s="443"/>
    </row>
    <row r="39" spans="1:8" ht="12" customHeight="1">
      <c r="A39" s="445"/>
      <c r="B39" s="434" t="s">
        <v>124</v>
      </c>
      <c r="C39" s="444"/>
      <c r="D39" s="1163"/>
      <c r="E39" s="1163"/>
      <c r="F39" s="1163"/>
      <c r="G39" s="423"/>
      <c r="H39" s="443"/>
    </row>
    <row r="40" spans="1:8" ht="12">
      <c r="A40" s="445"/>
      <c r="B40" s="434" t="s">
        <v>302</v>
      </c>
      <c r="C40" s="444"/>
      <c r="D40" s="1163"/>
      <c r="E40" s="1163"/>
      <c r="F40" s="1163"/>
      <c r="G40" s="423"/>
      <c r="H40" s="443"/>
    </row>
    <row r="41" spans="1:8" ht="12.75" thickBot="1">
      <c r="A41" s="445" t="s">
        <v>289</v>
      </c>
      <c r="B41" s="435" t="s">
        <v>92</v>
      </c>
      <c r="C41" s="754"/>
      <c r="D41" s="1167"/>
      <c r="E41" s="1167"/>
      <c r="F41" s="1167"/>
      <c r="G41" s="1260"/>
      <c r="H41" s="446"/>
    </row>
    <row r="42" spans="1:8" ht="12.75" thickBot="1">
      <c r="A42" s="447"/>
      <c r="B42" s="439" t="s">
        <v>141</v>
      </c>
      <c r="C42" s="755">
        <f>SUM(C36:C41)</f>
        <v>4000</v>
      </c>
      <c r="D42" s="1108">
        <f>SUM(D36:D41)</f>
        <v>4287</v>
      </c>
      <c r="E42" s="1108">
        <f>SUM(E36:E41)</f>
        <v>4287</v>
      </c>
      <c r="F42" s="1108">
        <f>SUM(F36:F41)</f>
        <v>4287</v>
      </c>
      <c r="G42" s="1259">
        <f>SUM(F42/E42)</f>
        <v>1</v>
      </c>
      <c r="H42" s="448"/>
    </row>
    <row r="43" spans="1:8" ht="12">
      <c r="A43" s="449">
        <v>3071</v>
      </c>
      <c r="B43" s="426" t="s">
        <v>144</v>
      </c>
      <c r="C43" s="756"/>
      <c r="D43" s="1168"/>
      <c r="E43" s="1168"/>
      <c r="F43" s="1168"/>
      <c r="G43" s="423"/>
      <c r="H43" s="637" t="s">
        <v>166</v>
      </c>
    </row>
    <row r="44" spans="1:8" ht="12" customHeight="1">
      <c r="A44" s="445"/>
      <c r="B44" s="430" t="s">
        <v>119</v>
      </c>
      <c r="C44" s="757"/>
      <c r="D44" s="1169"/>
      <c r="E44" s="1169"/>
      <c r="F44" s="1169"/>
      <c r="G44" s="423"/>
      <c r="H44" s="638" t="s">
        <v>167</v>
      </c>
    </row>
    <row r="45" spans="1:8" ht="12" customHeight="1">
      <c r="A45" s="429"/>
      <c r="B45" s="432" t="s">
        <v>307</v>
      </c>
      <c r="C45" s="757"/>
      <c r="D45" s="1169"/>
      <c r="E45" s="1169"/>
      <c r="F45" s="1169"/>
      <c r="G45" s="423"/>
      <c r="H45" s="431"/>
    </row>
    <row r="46" spans="1:8" ht="12" customHeight="1">
      <c r="A46" s="429"/>
      <c r="B46" s="433" t="s">
        <v>293</v>
      </c>
      <c r="C46" s="757">
        <v>6000</v>
      </c>
      <c r="D46" s="1169">
        <v>8017</v>
      </c>
      <c r="E46" s="1169">
        <v>8017</v>
      </c>
      <c r="F46" s="1169">
        <v>8017</v>
      </c>
      <c r="G46" s="1255">
        <f>SUM(F46/E46)</f>
        <v>1</v>
      </c>
      <c r="H46" s="639"/>
    </row>
    <row r="47" spans="1:8" ht="12" customHeight="1">
      <c r="A47" s="429"/>
      <c r="B47" s="434" t="s">
        <v>124</v>
      </c>
      <c r="C47" s="757"/>
      <c r="D47" s="1169"/>
      <c r="E47" s="1169"/>
      <c r="F47" s="1169"/>
      <c r="G47" s="423"/>
      <c r="H47" s="639"/>
    </row>
    <row r="48" spans="1:8" ht="12" customHeight="1">
      <c r="A48" s="429"/>
      <c r="B48" s="434" t="s">
        <v>302</v>
      </c>
      <c r="C48" s="757"/>
      <c r="D48" s="1169"/>
      <c r="E48" s="1169"/>
      <c r="F48" s="1169"/>
      <c r="G48" s="423"/>
      <c r="H48" s="734"/>
    </row>
    <row r="49" spans="1:8" ht="12" customHeight="1" thickBot="1">
      <c r="A49" s="429"/>
      <c r="B49" s="435" t="s">
        <v>92</v>
      </c>
      <c r="C49" s="758"/>
      <c r="D49" s="1170"/>
      <c r="E49" s="1170"/>
      <c r="F49" s="1170"/>
      <c r="G49" s="1260"/>
      <c r="H49" s="488"/>
    </row>
    <row r="50" spans="1:8" ht="12" customHeight="1" thickBot="1">
      <c r="A50" s="454"/>
      <c r="B50" s="439" t="s">
        <v>141</v>
      </c>
      <c r="C50" s="759">
        <f>SUM(C46:C49)</f>
        <v>6000</v>
      </c>
      <c r="D50" s="1171">
        <f>SUM(D46:D49)</f>
        <v>8017</v>
      </c>
      <c r="E50" s="1171">
        <f>SUM(E46:E49)</f>
        <v>8017</v>
      </c>
      <c r="F50" s="1171">
        <f>SUM(F46:F49)</f>
        <v>8017</v>
      </c>
      <c r="G50" s="1259">
        <f>SUM(F50/E50)</f>
        <v>1</v>
      </c>
      <c r="H50" s="640"/>
    </row>
    <row r="51" spans="1:8" ht="12" customHeight="1">
      <c r="A51" s="449">
        <v>3072</v>
      </c>
      <c r="B51" s="426" t="s">
        <v>1172</v>
      </c>
      <c r="C51" s="756"/>
      <c r="D51" s="1168"/>
      <c r="E51" s="1168"/>
      <c r="F51" s="1168"/>
      <c r="G51" s="423"/>
      <c r="H51" s="637"/>
    </row>
    <row r="52" spans="1:8" ht="12" customHeight="1">
      <c r="A52" s="445"/>
      <c r="B52" s="430" t="s">
        <v>119</v>
      </c>
      <c r="C52" s="757"/>
      <c r="D52" s="1169"/>
      <c r="E52" s="1169"/>
      <c r="F52" s="1169"/>
      <c r="G52" s="423"/>
      <c r="H52" s="638"/>
    </row>
    <row r="53" spans="1:8" ht="12" customHeight="1">
      <c r="A53" s="429"/>
      <c r="B53" s="432" t="s">
        <v>307</v>
      </c>
      <c r="C53" s="757"/>
      <c r="D53" s="1169"/>
      <c r="E53" s="1169"/>
      <c r="F53" s="1169"/>
      <c r="G53" s="423"/>
      <c r="H53" s="431"/>
    </row>
    <row r="54" spans="1:8" ht="12" customHeight="1">
      <c r="A54" s="429"/>
      <c r="B54" s="433" t="s">
        <v>293</v>
      </c>
      <c r="C54" s="757"/>
      <c r="D54" s="1169">
        <v>20000</v>
      </c>
      <c r="E54" s="1169">
        <v>20000</v>
      </c>
      <c r="F54" s="1169">
        <v>20000</v>
      </c>
      <c r="G54" s="1255">
        <f>SUM(F54/E54)</f>
        <v>1</v>
      </c>
      <c r="H54" s="639"/>
    </row>
    <row r="55" spans="1:8" ht="12" customHeight="1">
      <c r="A55" s="429"/>
      <c r="B55" s="434" t="s">
        <v>124</v>
      </c>
      <c r="C55" s="757"/>
      <c r="D55" s="1169"/>
      <c r="E55" s="1169"/>
      <c r="F55" s="1169"/>
      <c r="G55" s="423"/>
      <c r="H55" s="639"/>
    </row>
    <row r="56" spans="1:8" ht="12" customHeight="1">
      <c r="A56" s="429"/>
      <c r="B56" s="434" t="s">
        <v>302</v>
      </c>
      <c r="C56" s="757"/>
      <c r="D56" s="1169"/>
      <c r="E56" s="1169"/>
      <c r="F56" s="1169"/>
      <c r="G56" s="423"/>
      <c r="H56" s="734"/>
    </row>
    <row r="57" spans="1:8" ht="12" customHeight="1" thickBot="1">
      <c r="A57" s="429"/>
      <c r="B57" s="435" t="s">
        <v>92</v>
      </c>
      <c r="C57" s="758"/>
      <c r="D57" s="1170"/>
      <c r="E57" s="1170"/>
      <c r="F57" s="1170"/>
      <c r="G57" s="1260"/>
      <c r="H57" s="488"/>
    </row>
    <row r="58" spans="1:8" ht="12" customHeight="1" thickBot="1">
      <c r="A58" s="454"/>
      <c r="B58" s="439" t="s">
        <v>141</v>
      </c>
      <c r="C58" s="759">
        <f>SUM(C54:C57)</f>
        <v>0</v>
      </c>
      <c r="D58" s="1171">
        <f>SUM(D54:D57)</f>
        <v>20000</v>
      </c>
      <c r="E58" s="1171">
        <f>SUM(E54:E57)</f>
        <v>20000</v>
      </c>
      <c r="F58" s="1171">
        <f>SUM(F54:F57)</f>
        <v>20000</v>
      </c>
      <c r="G58" s="1259">
        <f>SUM(F58/E58)</f>
        <v>1</v>
      </c>
      <c r="H58" s="640"/>
    </row>
    <row r="59" spans="1:8" ht="12" customHeight="1">
      <c r="A59" s="449">
        <v>3080</v>
      </c>
      <c r="B59" s="456" t="s">
        <v>93</v>
      </c>
      <c r="C59" s="756">
        <f>SUM(C67)</f>
        <v>20000</v>
      </c>
      <c r="D59" s="1168">
        <f>SUM(D67)</f>
        <v>25303</v>
      </c>
      <c r="E59" s="1168">
        <f>SUM(E67)</f>
        <v>25303</v>
      </c>
      <c r="F59" s="1168">
        <f>SUM(F67)</f>
        <v>30303</v>
      </c>
      <c r="G59" s="423">
        <f>SUM(F59/E59)</f>
        <v>1.1976050270718888</v>
      </c>
      <c r="H59" s="637"/>
    </row>
    <row r="60" spans="1:8" ht="12" customHeight="1">
      <c r="A60" s="449">
        <v>3081</v>
      </c>
      <c r="B60" s="442" t="s">
        <v>148</v>
      </c>
      <c r="C60" s="756"/>
      <c r="D60" s="1168"/>
      <c r="E60" s="1168"/>
      <c r="F60" s="1168"/>
      <c r="G60" s="423"/>
      <c r="H60" s="737"/>
    </row>
    <row r="61" spans="1:8" ht="12" customHeight="1">
      <c r="A61" s="445"/>
      <c r="B61" s="430" t="s">
        <v>119</v>
      </c>
      <c r="C61" s="757"/>
      <c r="D61" s="1169"/>
      <c r="E61" s="1169"/>
      <c r="F61" s="1169"/>
      <c r="G61" s="423"/>
      <c r="H61" s="734"/>
    </row>
    <row r="62" spans="1:8" ht="12" customHeight="1">
      <c r="A62" s="445"/>
      <c r="B62" s="432" t="s">
        <v>307</v>
      </c>
      <c r="C62" s="757"/>
      <c r="D62" s="1169"/>
      <c r="E62" s="1169"/>
      <c r="F62" s="1169"/>
      <c r="G62" s="423"/>
      <c r="H62" s="735"/>
    </row>
    <row r="63" spans="1:8" ht="12" customHeight="1">
      <c r="A63" s="445"/>
      <c r="B63" s="433" t="s">
        <v>293</v>
      </c>
      <c r="C63" s="757">
        <v>15000</v>
      </c>
      <c r="D63" s="1169">
        <v>17887</v>
      </c>
      <c r="E63" s="1169">
        <v>17887</v>
      </c>
      <c r="F63" s="1169">
        <v>20387</v>
      </c>
      <c r="G63" s="1255">
        <f>SUM(F63/E63)</f>
        <v>1.139766310728462</v>
      </c>
      <c r="H63" s="734"/>
    </row>
    <row r="64" spans="1:8" ht="12" customHeight="1">
      <c r="A64" s="445"/>
      <c r="B64" s="433" t="s">
        <v>91</v>
      </c>
      <c r="C64" s="757">
        <v>5000</v>
      </c>
      <c r="D64" s="1169">
        <v>7416</v>
      </c>
      <c r="E64" s="1169">
        <v>7416</v>
      </c>
      <c r="F64" s="1169">
        <v>9916</v>
      </c>
      <c r="G64" s="1255">
        <f>SUM(F64/E64)</f>
        <v>1.3371089536138079</v>
      </c>
      <c r="H64" s="735"/>
    </row>
    <row r="65" spans="1:8" ht="12" customHeight="1">
      <c r="A65" s="445"/>
      <c r="B65" s="434" t="s">
        <v>302</v>
      </c>
      <c r="C65" s="757"/>
      <c r="D65" s="1169"/>
      <c r="E65" s="1169"/>
      <c r="F65" s="1169"/>
      <c r="G65" s="423"/>
      <c r="H65" s="638"/>
    </row>
    <row r="66" spans="1:8" ht="12" customHeight="1" thickBot="1">
      <c r="A66" s="429"/>
      <c r="B66" s="435" t="s">
        <v>92</v>
      </c>
      <c r="C66" s="758"/>
      <c r="D66" s="1170"/>
      <c r="E66" s="1170"/>
      <c r="F66" s="1170"/>
      <c r="G66" s="1260"/>
      <c r="H66" s="488"/>
    </row>
    <row r="67" spans="1:8" ht="12" customHeight="1" thickBot="1">
      <c r="A67" s="454"/>
      <c r="B67" s="439" t="s">
        <v>141</v>
      </c>
      <c r="C67" s="755">
        <f>SUM(C61:C66)</f>
        <v>20000</v>
      </c>
      <c r="D67" s="1108">
        <f>SUM(D61:D66)</f>
        <v>25303</v>
      </c>
      <c r="E67" s="1108">
        <f>SUM(E61:E66)</f>
        <v>25303</v>
      </c>
      <c r="F67" s="1108">
        <f>SUM(F61:F66)</f>
        <v>30303</v>
      </c>
      <c r="G67" s="1259">
        <f>SUM(F67/E67)</f>
        <v>1.1976050270718888</v>
      </c>
      <c r="H67" s="455"/>
    </row>
    <row r="68" spans="1:8" ht="12" customHeight="1" thickBot="1">
      <c r="A68" s="458">
        <v>3130</v>
      </c>
      <c r="B68" s="459" t="s">
        <v>376</v>
      </c>
      <c r="C68" s="755">
        <f>SUM(C69+C112)</f>
        <v>794740</v>
      </c>
      <c r="D68" s="1108">
        <f>SUM(D69+D112)</f>
        <v>870165</v>
      </c>
      <c r="E68" s="1108">
        <f>SUM(E69+E112)</f>
        <v>870165</v>
      </c>
      <c r="F68" s="1108">
        <f>SUM(F69+F112)</f>
        <v>870165</v>
      </c>
      <c r="G68" s="1259">
        <f>SUM(F68/E68)</f>
        <v>1</v>
      </c>
      <c r="H68" s="455"/>
    </row>
    <row r="69" spans="1:8" ht="12" customHeight="1" thickBot="1">
      <c r="A69" s="449">
        <v>3110</v>
      </c>
      <c r="B69" s="459" t="s">
        <v>374</v>
      </c>
      <c r="C69" s="755">
        <f>SUM(C77+C95+C103+C85+C111)</f>
        <v>714740</v>
      </c>
      <c r="D69" s="1108">
        <f>SUM(D77+D95+D103+D85+D111)</f>
        <v>784403</v>
      </c>
      <c r="E69" s="1108">
        <f>SUM(E77+E95+E103+E85+E111)</f>
        <v>784403</v>
      </c>
      <c r="F69" s="1108">
        <f>SUM(F77+F95+F103+F85+F111)</f>
        <v>784403</v>
      </c>
      <c r="G69" s="1259">
        <f>SUM(F69/E69)</f>
        <v>1</v>
      </c>
      <c r="H69" s="455"/>
    </row>
    <row r="70" spans="1:8" ht="12" customHeight="1">
      <c r="A70" s="460">
        <v>3111</v>
      </c>
      <c r="B70" s="461" t="s">
        <v>165</v>
      </c>
      <c r="C70" s="427"/>
      <c r="D70" s="1164"/>
      <c r="E70" s="1164"/>
      <c r="F70" s="1164"/>
      <c r="G70" s="423"/>
      <c r="H70" s="366" t="s">
        <v>168</v>
      </c>
    </row>
    <row r="71" spans="1:8" ht="12" customHeight="1">
      <c r="A71" s="429"/>
      <c r="B71" s="430" t="s">
        <v>119</v>
      </c>
      <c r="C71" s="444"/>
      <c r="D71" s="1163"/>
      <c r="E71" s="1163"/>
      <c r="F71" s="1163"/>
      <c r="G71" s="423"/>
      <c r="H71" s="451"/>
    </row>
    <row r="72" spans="1:8" ht="12" customHeight="1">
      <c r="A72" s="429"/>
      <c r="B72" s="432" t="s">
        <v>307</v>
      </c>
      <c r="C72" s="444"/>
      <c r="D72" s="1163"/>
      <c r="E72" s="1163"/>
      <c r="F72" s="1163"/>
      <c r="G72" s="423"/>
      <c r="H72" s="451"/>
    </row>
    <row r="73" spans="1:8" ht="12" customHeight="1">
      <c r="A73" s="429"/>
      <c r="B73" s="433" t="s">
        <v>293</v>
      </c>
      <c r="C73" s="444"/>
      <c r="D73" s="1163"/>
      <c r="E73" s="1163">
        <v>355</v>
      </c>
      <c r="F73" s="1163">
        <v>355</v>
      </c>
      <c r="G73" s="1255">
        <f>SUM(F73/E73)</f>
        <v>1</v>
      </c>
      <c r="H73" s="451"/>
    </row>
    <row r="74" spans="1:8" ht="12" customHeight="1">
      <c r="A74" s="429"/>
      <c r="B74" s="434" t="s">
        <v>124</v>
      </c>
      <c r="C74" s="444"/>
      <c r="D74" s="1163"/>
      <c r="E74" s="1163"/>
      <c r="F74" s="1163"/>
      <c r="G74" s="423"/>
      <c r="H74" s="577"/>
    </row>
    <row r="75" spans="1:8" ht="12" customHeight="1">
      <c r="A75" s="429"/>
      <c r="B75" s="434" t="s">
        <v>302</v>
      </c>
      <c r="C75" s="444"/>
      <c r="D75" s="1163"/>
      <c r="E75" s="1163"/>
      <c r="F75" s="1163"/>
      <c r="G75" s="423"/>
      <c r="H75" s="451"/>
    </row>
    <row r="76" spans="1:8" ht="12" customHeight="1" thickBot="1">
      <c r="A76" s="429"/>
      <c r="B76" s="435" t="s">
        <v>281</v>
      </c>
      <c r="C76" s="754">
        <v>450000</v>
      </c>
      <c r="D76" s="1167">
        <v>476139</v>
      </c>
      <c r="E76" s="1167">
        <v>475784</v>
      </c>
      <c r="F76" s="1167">
        <v>475784</v>
      </c>
      <c r="G76" s="1261">
        <f>SUM(F76/E76)</f>
        <v>1</v>
      </c>
      <c r="H76" s="451"/>
    </row>
    <row r="77" spans="1:8" ht="12" customHeight="1" thickBot="1">
      <c r="A77" s="454"/>
      <c r="B77" s="439" t="s">
        <v>141</v>
      </c>
      <c r="C77" s="755">
        <f>SUM(C71:C76)</f>
        <v>450000</v>
      </c>
      <c r="D77" s="1108">
        <f>SUM(D71:D76)</f>
        <v>476139</v>
      </c>
      <c r="E77" s="1108">
        <f>SUM(E71:E76)</f>
        <v>476139</v>
      </c>
      <c r="F77" s="1108">
        <f>SUM(F71:F76)</f>
        <v>476139</v>
      </c>
      <c r="G77" s="1258">
        <f>SUM(F77/E77)</f>
        <v>1</v>
      </c>
      <c r="H77" s="455"/>
    </row>
    <row r="78" spans="1:8" ht="12" customHeight="1">
      <c r="A78" s="460">
        <v>3112</v>
      </c>
      <c r="B78" s="461" t="s">
        <v>442</v>
      </c>
      <c r="C78" s="427"/>
      <c r="D78" s="1164"/>
      <c r="E78" s="1164"/>
      <c r="F78" s="1164"/>
      <c r="G78" s="423"/>
      <c r="H78" s="366"/>
    </row>
    <row r="79" spans="1:8" ht="12" customHeight="1">
      <c r="A79" s="429"/>
      <c r="B79" s="430" t="s">
        <v>119</v>
      </c>
      <c r="C79" s="444"/>
      <c r="D79" s="1163"/>
      <c r="E79" s="1163"/>
      <c r="F79" s="1163"/>
      <c r="G79" s="423"/>
      <c r="H79" s="451"/>
    </row>
    <row r="80" spans="1:8" ht="12" customHeight="1">
      <c r="A80" s="429"/>
      <c r="B80" s="432" t="s">
        <v>307</v>
      </c>
      <c r="C80" s="444"/>
      <c r="D80" s="1163"/>
      <c r="E80" s="1163"/>
      <c r="F80" s="1163"/>
      <c r="G80" s="423"/>
      <c r="H80" s="451"/>
    </row>
    <row r="81" spans="1:8" ht="12" customHeight="1">
      <c r="A81" s="429"/>
      <c r="B81" s="433" t="s">
        <v>293</v>
      </c>
      <c r="C81" s="444">
        <v>40000</v>
      </c>
      <c r="D81" s="1163">
        <v>69995</v>
      </c>
      <c r="E81" s="1163">
        <v>69995</v>
      </c>
      <c r="F81" s="1163">
        <v>69995</v>
      </c>
      <c r="G81" s="1255">
        <f>SUM(F81/E81)</f>
        <v>1</v>
      </c>
      <c r="H81" s="577"/>
    </row>
    <row r="82" spans="1:8" ht="12" customHeight="1">
      <c r="A82" s="429"/>
      <c r="B82" s="434" t="s">
        <v>124</v>
      </c>
      <c r="C82" s="444"/>
      <c r="D82" s="1163"/>
      <c r="E82" s="1163"/>
      <c r="F82" s="1163"/>
      <c r="G82" s="423"/>
      <c r="H82" s="577"/>
    </row>
    <row r="83" spans="1:8" ht="12" customHeight="1">
      <c r="A83" s="429"/>
      <c r="B83" s="434" t="s">
        <v>302</v>
      </c>
      <c r="C83" s="444"/>
      <c r="D83" s="1163"/>
      <c r="E83" s="1163"/>
      <c r="F83" s="1163"/>
      <c r="G83" s="423"/>
      <c r="H83" s="451"/>
    </row>
    <row r="84" spans="1:8" ht="12" customHeight="1" thickBot="1">
      <c r="A84" s="429"/>
      <c r="B84" s="435" t="s">
        <v>92</v>
      </c>
      <c r="C84" s="754"/>
      <c r="D84" s="1167"/>
      <c r="E84" s="1167"/>
      <c r="F84" s="1167"/>
      <c r="G84" s="1260"/>
      <c r="H84" s="451"/>
    </row>
    <row r="85" spans="1:8" ht="12" customHeight="1" thickBot="1">
      <c r="A85" s="454"/>
      <c r="B85" s="439" t="s">
        <v>141</v>
      </c>
      <c r="C85" s="755">
        <f>SUM(C79:C84)</f>
        <v>40000</v>
      </c>
      <c r="D85" s="1108">
        <f>SUM(D79:D84)</f>
        <v>69995</v>
      </c>
      <c r="E85" s="1108">
        <f>SUM(E79:E84)</f>
        <v>69995</v>
      </c>
      <c r="F85" s="1108">
        <f>SUM(F79:F84)</f>
        <v>69995</v>
      </c>
      <c r="G85" s="1259">
        <f>SUM(F85/E85)</f>
        <v>1</v>
      </c>
      <c r="H85" s="455"/>
    </row>
    <row r="86" spans="1:8" ht="12" customHeight="1">
      <c r="A86" s="360">
        <v>3114</v>
      </c>
      <c r="B86" s="462" t="s">
        <v>127</v>
      </c>
      <c r="C86" s="368"/>
      <c r="D86" s="1172"/>
      <c r="E86" s="1172"/>
      <c r="F86" s="1172"/>
      <c r="G86" s="423"/>
      <c r="H86" s="463"/>
    </row>
    <row r="87" spans="1:8" ht="12" customHeight="1">
      <c r="A87" s="294"/>
      <c r="B87" s="372" t="s">
        <v>119</v>
      </c>
      <c r="C87" s="300"/>
      <c r="D87" s="1173"/>
      <c r="E87" s="1173"/>
      <c r="F87" s="1173"/>
      <c r="G87" s="423"/>
      <c r="H87" s="451"/>
    </row>
    <row r="88" spans="1:8" ht="12" customHeight="1">
      <c r="A88" s="294"/>
      <c r="B88" s="183" t="s">
        <v>307</v>
      </c>
      <c r="C88" s="300"/>
      <c r="D88" s="1173"/>
      <c r="E88" s="1173"/>
      <c r="F88" s="1173"/>
      <c r="G88" s="423"/>
      <c r="H88" s="451"/>
    </row>
    <row r="89" spans="1:8" ht="12" customHeight="1">
      <c r="A89" s="294"/>
      <c r="B89" s="373" t="s">
        <v>293</v>
      </c>
      <c r="C89" s="300">
        <v>149406</v>
      </c>
      <c r="D89" s="1173">
        <v>161645</v>
      </c>
      <c r="E89" s="1173">
        <v>111634</v>
      </c>
      <c r="F89" s="1173">
        <v>107994</v>
      </c>
      <c r="G89" s="1256">
        <f>SUM(F89/E89)</f>
        <v>0.9673934464410484</v>
      </c>
      <c r="H89" s="443"/>
    </row>
    <row r="90" spans="1:8" ht="12" customHeight="1">
      <c r="A90" s="294"/>
      <c r="B90" s="301" t="s">
        <v>124</v>
      </c>
      <c r="C90" s="300"/>
      <c r="D90" s="1173"/>
      <c r="E90" s="1173"/>
      <c r="F90" s="1173"/>
      <c r="G90" s="1255"/>
      <c r="H90" s="443"/>
    </row>
    <row r="91" spans="1:8" ht="12" customHeight="1">
      <c r="A91" s="294"/>
      <c r="B91" s="301" t="s">
        <v>302</v>
      </c>
      <c r="C91" s="300"/>
      <c r="D91" s="1173"/>
      <c r="E91" s="1173"/>
      <c r="F91" s="1173"/>
      <c r="G91" s="1255"/>
      <c r="H91" s="451"/>
    </row>
    <row r="92" spans="1:8" ht="12" customHeight="1">
      <c r="A92" s="294"/>
      <c r="B92" s="435" t="s">
        <v>262</v>
      </c>
      <c r="C92" s="374"/>
      <c r="D92" s="1174">
        <v>46</v>
      </c>
      <c r="E92" s="1174">
        <v>20057</v>
      </c>
      <c r="F92" s="1174">
        <v>20057</v>
      </c>
      <c r="G92" s="1255">
        <f>SUM(F92/E92)</f>
        <v>1</v>
      </c>
      <c r="H92" s="452"/>
    </row>
    <row r="93" spans="1:8" ht="12" customHeight="1">
      <c r="A93" s="294"/>
      <c r="B93" s="1281" t="s">
        <v>1199</v>
      </c>
      <c r="C93" s="374"/>
      <c r="D93" s="1174"/>
      <c r="E93" s="1174"/>
      <c r="F93" s="1174">
        <v>3640</v>
      </c>
      <c r="G93" s="1256"/>
      <c r="H93" s="452"/>
    </row>
    <row r="94" spans="1:8" ht="12" customHeight="1" thickBot="1">
      <c r="A94" s="294"/>
      <c r="B94" s="831" t="s">
        <v>281</v>
      </c>
      <c r="C94" s="760"/>
      <c r="D94" s="1175"/>
      <c r="E94" s="1175">
        <v>30000</v>
      </c>
      <c r="F94" s="1175">
        <v>30000</v>
      </c>
      <c r="G94" s="1257">
        <f>SUM(F94/E94)</f>
        <v>1</v>
      </c>
      <c r="H94" s="832"/>
    </row>
    <row r="95" spans="1:8" ht="12" customHeight="1" thickBot="1">
      <c r="A95" s="383"/>
      <c r="B95" s="439" t="s">
        <v>141</v>
      </c>
      <c r="C95" s="378">
        <f>SUM(C87:C94)</f>
        <v>149406</v>
      </c>
      <c r="D95" s="1107">
        <f>SUM(D87:D94)</f>
        <v>161691</v>
      </c>
      <c r="E95" s="1107">
        <f>SUM(E87:E94)</f>
        <v>161691</v>
      </c>
      <c r="F95" s="1107">
        <f>SUM(F87:F94)</f>
        <v>161691</v>
      </c>
      <c r="G95" s="1259">
        <f>SUM(F95/E95)</f>
        <v>1</v>
      </c>
      <c r="H95" s="455"/>
    </row>
    <row r="96" spans="1:8" ht="12" customHeight="1">
      <c r="A96" s="360">
        <v>3115</v>
      </c>
      <c r="B96" s="462" t="s">
        <v>406</v>
      </c>
      <c r="C96" s="368"/>
      <c r="D96" s="1172"/>
      <c r="E96" s="1172"/>
      <c r="F96" s="1172"/>
      <c r="G96" s="423"/>
      <c r="H96" s="463"/>
    </row>
    <row r="97" spans="1:8" ht="12" customHeight="1">
      <c r="A97" s="294"/>
      <c r="B97" s="372" t="s">
        <v>119</v>
      </c>
      <c r="C97" s="300"/>
      <c r="D97" s="1173"/>
      <c r="E97" s="1173"/>
      <c r="F97" s="1173"/>
      <c r="G97" s="423"/>
      <c r="H97" s="451"/>
    </row>
    <row r="98" spans="1:8" ht="12" customHeight="1">
      <c r="A98" s="294"/>
      <c r="B98" s="183" t="s">
        <v>307</v>
      </c>
      <c r="C98" s="300"/>
      <c r="D98" s="1173"/>
      <c r="E98" s="1173"/>
      <c r="F98" s="1173"/>
      <c r="G98" s="423"/>
      <c r="H98" s="451"/>
    </row>
    <row r="99" spans="1:8" ht="12" customHeight="1">
      <c r="A99" s="294"/>
      <c r="B99" s="373" t="s">
        <v>293</v>
      </c>
      <c r="C99" s="300">
        <v>70000</v>
      </c>
      <c r="D99" s="1173">
        <v>71244</v>
      </c>
      <c r="E99" s="1173">
        <v>71244</v>
      </c>
      <c r="F99" s="1173">
        <v>71244</v>
      </c>
      <c r="G99" s="1255">
        <f>SUM(F99/E99)</f>
        <v>1</v>
      </c>
      <c r="H99" s="443"/>
    </row>
    <row r="100" spans="1:8" ht="12" customHeight="1">
      <c r="A100" s="294"/>
      <c r="B100" s="301" t="s">
        <v>124</v>
      </c>
      <c r="C100" s="300"/>
      <c r="D100" s="1173"/>
      <c r="E100" s="1173"/>
      <c r="F100" s="1173"/>
      <c r="G100" s="423"/>
      <c r="H100" s="443"/>
    </row>
    <row r="101" spans="1:8" ht="12" customHeight="1">
      <c r="A101" s="294"/>
      <c r="B101" s="301" t="s">
        <v>302</v>
      </c>
      <c r="C101" s="300"/>
      <c r="D101" s="1173"/>
      <c r="E101" s="1173"/>
      <c r="F101" s="1173"/>
      <c r="G101" s="423"/>
      <c r="H101" s="451"/>
    </row>
    <row r="102" spans="1:8" ht="12" customHeight="1" thickBot="1">
      <c r="A102" s="371"/>
      <c r="B102" s="478" t="s">
        <v>92</v>
      </c>
      <c r="C102" s="376"/>
      <c r="D102" s="1088"/>
      <c r="E102" s="1088"/>
      <c r="F102" s="1088"/>
      <c r="G102" s="1260"/>
      <c r="H102" s="452"/>
    </row>
    <row r="103" spans="1:8" ht="12" customHeight="1" thickBot="1">
      <c r="A103" s="383"/>
      <c r="B103" s="439" t="s">
        <v>141</v>
      </c>
      <c r="C103" s="378">
        <f>SUM(C98:C102)</f>
        <v>70000</v>
      </c>
      <c r="D103" s="1107">
        <f>SUM(D98:D102)</f>
        <v>71244</v>
      </c>
      <c r="E103" s="1107">
        <f>SUM(E98:E102)</f>
        <v>71244</v>
      </c>
      <c r="F103" s="1107">
        <f>SUM(F98:F102)</f>
        <v>71244</v>
      </c>
      <c r="G103" s="1259">
        <f>SUM(F103/E103)</f>
        <v>1</v>
      </c>
      <c r="H103" s="455"/>
    </row>
    <row r="104" spans="1:8" ht="12" customHeight="1">
      <c r="A104" s="360">
        <v>3116</v>
      </c>
      <c r="B104" s="462" t="s">
        <v>1109</v>
      </c>
      <c r="C104" s="368"/>
      <c r="D104" s="1172"/>
      <c r="E104" s="1172"/>
      <c r="F104" s="1172"/>
      <c r="G104" s="423"/>
      <c r="H104" s="463"/>
    </row>
    <row r="105" spans="1:8" ht="12" customHeight="1">
      <c r="A105" s="294"/>
      <c r="B105" s="372" t="s">
        <v>119</v>
      </c>
      <c r="C105" s="300"/>
      <c r="D105" s="1173"/>
      <c r="E105" s="1173"/>
      <c r="F105" s="1173"/>
      <c r="G105" s="423"/>
      <c r="H105" s="451"/>
    </row>
    <row r="106" spans="1:8" ht="12" customHeight="1">
      <c r="A106" s="294"/>
      <c r="B106" s="183" t="s">
        <v>307</v>
      </c>
      <c r="C106" s="300"/>
      <c r="D106" s="1173"/>
      <c r="E106" s="1173"/>
      <c r="F106" s="1173"/>
      <c r="G106" s="423"/>
      <c r="H106" s="451"/>
    </row>
    <row r="107" spans="1:8" ht="12" customHeight="1">
      <c r="A107" s="294"/>
      <c r="B107" s="373" t="s">
        <v>293</v>
      </c>
      <c r="C107" s="300">
        <v>5334</v>
      </c>
      <c r="D107" s="1173">
        <v>5334</v>
      </c>
      <c r="E107" s="1173">
        <v>5334</v>
      </c>
      <c r="F107" s="1173">
        <v>5334</v>
      </c>
      <c r="G107" s="1255">
        <f>SUM(F107/E107)</f>
        <v>1</v>
      </c>
      <c r="H107" s="443"/>
    </row>
    <row r="108" spans="1:8" ht="12" customHeight="1">
      <c r="A108" s="294"/>
      <c r="B108" s="301" t="s">
        <v>124</v>
      </c>
      <c r="C108" s="300"/>
      <c r="D108" s="1173"/>
      <c r="E108" s="1173"/>
      <c r="F108" s="1173"/>
      <c r="G108" s="423"/>
      <c r="H108" s="443"/>
    </row>
    <row r="109" spans="1:8" ht="12" customHeight="1">
      <c r="A109" s="294"/>
      <c r="B109" s="301" t="s">
        <v>302</v>
      </c>
      <c r="C109" s="300"/>
      <c r="D109" s="1173"/>
      <c r="E109" s="1173"/>
      <c r="F109" s="1173"/>
      <c r="G109" s="423"/>
      <c r="H109" s="451"/>
    </row>
    <row r="110" spans="1:8" ht="12" customHeight="1" thickBot="1">
      <c r="A110" s="371"/>
      <c r="B110" s="478" t="s">
        <v>92</v>
      </c>
      <c r="C110" s="376"/>
      <c r="D110" s="1088"/>
      <c r="E110" s="1088"/>
      <c r="F110" s="1088"/>
      <c r="G110" s="1260"/>
      <c r="H110" s="452"/>
    </row>
    <row r="111" spans="1:8" ht="12" customHeight="1" thickBot="1">
      <c r="A111" s="383"/>
      <c r="B111" s="439" t="s">
        <v>141</v>
      </c>
      <c r="C111" s="378">
        <f>SUM(C106:C110)</f>
        <v>5334</v>
      </c>
      <c r="D111" s="1107">
        <f>SUM(D106:D110)</f>
        <v>5334</v>
      </c>
      <c r="E111" s="1107">
        <f>SUM(E106:E110)</f>
        <v>5334</v>
      </c>
      <c r="F111" s="1107">
        <f>SUM(F106:F110)</f>
        <v>5334</v>
      </c>
      <c r="G111" s="1259">
        <f>SUM(F111/E111)</f>
        <v>1</v>
      </c>
      <c r="H111" s="455"/>
    </row>
    <row r="112" spans="1:8" ht="12" customHeight="1" thickBot="1">
      <c r="A112" s="464">
        <v>3120</v>
      </c>
      <c r="B112" s="459" t="s">
        <v>377</v>
      </c>
      <c r="C112" s="378">
        <f>SUM(C120+C128+C136+C144)</f>
        <v>80000</v>
      </c>
      <c r="D112" s="1107">
        <f>SUM(D120+D128+D136+D144)</f>
        <v>85762</v>
      </c>
      <c r="E112" s="1107">
        <f>SUM(E120+E128+E136+E144)</f>
        <v>85762</v>
      </c>
      <c r="F112" s="1107">
        <f>SUM(F120+F128+F136+F144)</f>
        <v>85762</v>
      </c>
      <c r="G112" s="1259">
        <f>SUM(F112/E112)</f>
        <v>1</v>
      </c>
      <c r="H112" s="455"/>
    </row>
    <row r="113" spans="1:8" ht="12" customHeight="1">
      <c r="A113" s="75">
        <v>3121</v>
      </c>
      <c r="B113" s="465" t="s">
        <v>193</v>
      </c>
      <c r="C113" s="368"/>
      <c r="D113" s="1172"/>
      <c r="E113" s="1172"/>
      <c r="F113" s="1172"/>
      <c r="G113" s="423"/>
      <c r="H113" s="450"/>
    </row>
    <row r="114" spans="1:8" ht="12" customHeight="1">
      <c r="A114" s="75"/>
      <c r="B114" s="372" t="s">
        <v>119</v>
      </c>
      <c r="C114" s="368"/>
      <c r="D114" s="1172"/>
      <c r="E114" s="1172"/>
      <c r="F114" s="1172"/>
      <c r="G114" s="423"/>
      <c r="H114" s="424"/>
    </row>
    <row r="115" spans="1:8" ht="12" customHeight="1">
      <c r="A115" s="75"/>
      <c r="B115" s="183" t="s">
        <v>307</v>
      </c>
      <c r="C115" s="368"/>
      <c r="D115" s="1172"/>
      <c r="E115" s="1172"/>
      <c r="F115" s="1172"/>
      <c r="G115" s="423"/>
      <c r="H115" s="424"/>
    </row>
    <row r="116" spans="1:8" ht="12" customHeight="1">
      <c r="A116" s="360"/>
      <c r="B116" s="373" t="s">
        <v>293</v>
      </c>
      <c r="C116" s="761">
        <v>15000</v>
      </c>
      <c r="D116" s="1093">
        <v>17300</v>
      </c>
      <c r="E116" s="1093">
        <v>17300</v>
      </c>
      <c r="F116" s="1093">
        <v>17300</v>
      </c>
      <c r="G116" s="1255">
        <f>SUM(F116/E116)</f>
        <v>1</v>
      </c>
      <c r="H116" s="443"/>
    </row>
    <row r="117" spans="1:8" ht="12" customHeight="1">
      <c r="A117" s="360"/>
      <c r="B117" s="301" t="s">
        <v>302</v>
      </c>
      <c r="C117" s="761"/>
      <c r="D117" s="1093"/>
      <c r="E117" s="1093"/>
      <c r="F117" s="1093"/>
      <c r="G117" s="423"/>
      <c r="H117" s="466"/>
    </row>
    <row r="118" spans="1:8" ht="12" customHeight="1">
      <c r="A118" s="75"/>
      <c r="B118" s="301" t="s">
        <v>302</v>
      </c>
      <c r="C118" s="368"/>
      <c r="D118" s="1172"/>
      <c r="E118" s="1172"/>
      <c r="F118" s="1172"/>
      <c r="G118" s="423"/>
      <c r="H118" s="424"/>
    </row>
    <row r="119" spans="1:8" ht="12" customHeight="1" thickBot="1">
      <c r="A119" s="75"/>
      <c r="B119" s="435" t="s">
        <v>92</v>
      </c>
      <c r="C119" s="762"/>
      <c r="D119" s="1176"/>
      <c r="E119" s="1176"/>
      <c r="F119" s="1176"/>
      <c r="G119" s="1260"/>
      <c r="H119" s="419"/>
    </row>
    <row r="120" spans="1:8" ht="12" customHeight="1" thickBot="1">
      <c r="A120" s="383"/>
      <c r="B120" s="439" t="s">
        <v>141</v>
      </c>
      <c r="C120" s="378">
        <f>SUM(C116:C119)</f>
        <v>15000</v>
      </c>
      <c r="D120" s="1107">
        <f>SUM(D116:D119)</f>
        <v>17300</v>
      </c>
      <c r="E120" s="1107">
        <f>SUM(E116:E119)</f>
        <v>17300</v>
      </c>
      <c r="F120" s="1107">
        <f>SUM(F116:F119)</f>
        <v>17300</v>
      </c>
      <c r="G120" s="1259">
        <f>SUM(F120/E120)</f>
        <v>1</v>
      </c>
      <c r="H120" s="455"/>
    </row>
    <row r="121" spans="1:8" ht="12" customHeight="1">
      <c r="A121" s="360">
        <v>3122</v>
      </c>
      <c r="B121" s="462" t="s">
        <v>187</v>
      </c>
      <c r="C121" s="368"/>
      <c r="D121" s="1172"/>
      <c r="E121" s="1172"/>
      <c r="F121" s="1172"/>
      <c r="G121" s="423"/>
      <c r="H121" s="467"/>
    </row>
    <row r="122" spans="1:8" ht="12" customHeight="1">
      <c r="A122" s="294"/>
      <c r="B122" s="372" t="s">
        <v>119</v>
      </c>
      <c r="C122" s="300"/>
      <c r="D122" s="1173"/>
      <c r="E122" s="1173"/>
      <c r="F122" s="1173"/>
      <c r="G122" s="423"/>
      <c r="H122" s="451"/>
    </row>
    <row r="123" spans="1:8" ht="12" customHeight="1">
      <c r="A123" s="294"/>
      <c r="B123" s="183" t="s">
        <v>307</v>
      </c>
      <c r="C123" s="300"/>
      <c r="D123" s="1173"/>
      <c r="E123" s="1173"/>
      <c r="F123" s="1173"/>
      <c r="G123" s="423"/>
      <c r="H123" s="451"/>
    </row>
    <row r="124" spans="1:8" ht="12" customHeight="1">
      <c r="A124" s="294"/>
      <c r="B124" s="373" t="s">
        <v>293</v>
      </c>
      <c r="C124" s="300">
        <v>25000</v>
      </c>
      <c r="D124" s="1173">
        <v>26035</v>
      </c>
      <c r="E124" s="1173">
        <v>26035</v>
      </c>
      <c r="F124" s="1173">
        <v>26035</v>
      </c>
      <c r="G124" s="1255">
        <f>SUM(F124/E124)</f>
        <v>1</v>
      </c>
      <c r="H124" s="443"/>
    </row>
    <row r="125" spans="1:8" ht="12" customHeight="1">
      <c r="A125" s="294"/>
      <c r="B125" s="301" t="s">
        <v>124</v>
      </c>
      <c r="C125" s="300"/>
      <c r="D125" s="1173"/>
      <c r="E125" s="1173"/>
      <c r="F125" s="1173"/>
      <c r="G125" s="423"/>
      <c r="H125" s="451"/>
    </row>
    <row r="126" spans="1:8" ht="12" customHeight="1">
      <c r="A126" s="294"/>
      <c r="B126" s="301" t="s">
        <v>302</v>
      </c>
      <c r="C126" s="300"/>
      <c r="D126" s="1173"/>
      <c r="E126" s="1173"/>
      <c r="F126" s="1173"/>
      <c r="G126" s="423"/>
      <c r="H126" s="451"/>
    </row>
    <row r="127" spans="1:8" ht="12" customHeight="1" thickBot="1">
      <c r="A127" s="294"/>
      <c r="B127" s="435" t="s">
        <v>92</v>
      </c>
      <c r="C127" s="763"/>
      <c r="D127" s="1177"/>
      <c r="E127" s="1177"/>
      <c r="F127" s="1177"/>
      <c r="G127" s="1260"/>
      <c r="H127" s="451"/>
    </row>
    <row r="128" spans="1:8" ht="12" customHeight="1" thickBot="1">
      <c r="A128" s="362"/>
      <c r="B128" s="439" t="s">
        <v>141</v>
      </c>
      <c r="C128" s="378">
        <f>SUM(C122:C127)</f>
        <v>25000</v>
      </c>
      <c r="D128" s="1107">
        <f>SUM(D122:D127)</f>
        <v>26035</v>
      </c>
      <c r="E128" s="1107">
        <f>SUM(E122:E127)</f>
        <v>26035</v>
      </c>
      <c r="F128" s="1107">
        <f>SUM(F122:F127)</f>
        <v>26035</v>
      </c>
      <c r="G128" s="1259">
        <f>SUM(F128/E128)</f>
        <v>1</v>
      </c>
      <c r="H128" s="455"/>
    </row>
    <row r="129" spans="1:8" ht="12" customHeight="1">
      <c r="A129" s="360">
        <v>3123</v>
      </c>
      <c r="B129" s="213" t="s">
        <v>126</v>
      </c>
      <c r="C129" s="368"/>
      <c r="D129" s="1172"/>
      <c r="E129" s="1172"/>
      <c r="F129" s="1172"/>
      <c r="G129" s="423"/>
      <c r="H129" s="366"/>
    </row>
    <row r="130" spans="1:8" ht="12" customHeight="1">
      <c r="A130" s="294"/>
      <c r="B130" s="372" t="s">
        <v>119</v>
      </c>
      <c r="C130" s="300"/>
      <c r="D130" s="1173"/>
      <c r="E130" s="1173"/>
      <c r="F130" s="1173"/>
      <c r="G130" s="423"/>
      <c r="H130" s="451"/>
    </row>
    <row r="131" spans="1:8" ht="12" customHeight="1">
      <c r="A131" s="294"/>
      <c r="B131" s="183" t="s">
        <v>307</v>
      </c>
      <c r="C131" s="300"/>
      <c r="D131" s="1173"/>
      <c r="E131" s="1173"/>
      <c r="F131" s="1173"/>
      <c r="G131" s="423"/>
      <c r="H131" s="451"/>
    </row>
    <row r="132" spans="1:8" ht="12" customHeight="1">
      <c r="A132" s="294"/>
      <c r="B132" s="373" t="s">
        <v>293</v>
      </c>
      <c r="C132" s="300">
        <v>30000</v>
      </c>
      <c r="D132" s="1173">
        <v>31905</v>
      </c>
      <c r="E132" s="1173">
        <v>31905</v>
      </c>
      <c r="F132" s="1173">
        <v>31905</v>
      </c>
      <c r="G132" s="1255">
        <f>SUM(F132/E132)</f>
        <v>1</v>
      </c>
      <c r="H132" s="443"/>
    </row>
    <row r="133" spans="1:8" ht="12" customHeight="1">
      <c r="A133" s="294"/>
      <c r="B133" s="301" t="s">
        <v>124</v>
      </c>
      <c r="C133" s="300"/>
      <c r="D133" s="1173"/>
      <c r="E133" s="1173"/>
      <c r="F133" s="1173"/>
      <c r="G133" s="423"/>
      <c r="H133" s="451"/>
    </row>
    <row r="134" spans="1:8" ht="12" customHeight="1">
      <c r="A134" s="294"/>
      <c r="B134" s="301" t="s">
        <v>302</v>
      </c>
      <c r="C134" s="300"/>
      <c r="D134" s="1173"/>
      <c r="E134" s="1173"/>
      <c r="F134" s="1173"/>
      <c r="G134" s="423"/>
      <c r="H134" s="451"/>
    </row>
    <row r="135" spans="1:8" ht="12" customHeight="1" thickBot="1">
      <c r="A135" s="294"/>
      <c r="B135" s="435" t="s">
        <v>92</v>
      </c>
      <c r="C135" s="763"/>
      <c r="D135" s="1177"/>
      <c r="E135" s="1177"/>
      <c r="F135" s="1177"/>
      <c r="G135" s="1260"/>
      <c r="H135" s="451"/>
    </row>
    <row r="136" spans="1:8" ht="12" customHeight="1" thickBot="1">
      <c r="A136" s="362"/>
      <c r="B136" s="439" t="s">
        <v>141</v>
      </c>
      <c r="C136" s="378">
        <f>SUM(C130:C135)</f>
        <v>30000</v>
      </c>
      <c r="D136" s="1107">
        <f>SUM(D130:D135)</f>
        <v>31905</v>
      </c>
      <c r="E136" s="1107">
        <f>SUM(E130:E135)</f>
        <v>31905</v>
      </c>
      <c r="F136" s="1107">
        <f>SUM(F130:F135)</f>
        <v>31905</v>
      </c>
      <c r="G136" s="423">
        <f>SUM(F136/E136)</f>
        <v>1</v>
      </c>
      <c r="H136" s="455"/>
    </row>
    <row r="137" spans="1:8" ht="12" customHeight="1">
      <c r="A137" s="360">
        <v>3124</v>
      </c>
      <c r="B137" s="213" t="s">
        <v>129</v>
      </c>
      <c r="C137" s="368"/>
      <c r="D137" s="1172"/>
      <c r="E137" s="1172"/>
      <c r="F137" s="1172"/>
      <c r="G137" s="423"/>
      <c r="H137" s="366" t="s">
        <v>168</v>
      </c>
    </row>
    <row r="138" spans="1:8" ht="12" customHeight="1">
      <c r="A138" s="294"/>
      <c r="B138" s="372" t="s">
        <v>119</v>
      </c>
      <c r="C138" s="300"/>
      <c r="D138" s="1173"/>
      <c r="E138" s="1173"/>
      <c r="F138" s="1173"/>
      <c r="G138" s="423"/>
      <c r="H138" s="451"/>
    </row>
    <row r="139" spans="1:8" ht="12" customHeight="1">
      <c r="A139" s="294"/>
      <c r="B139" s="183" t="s">
        <v>307</v>
      </c>
      <c r="C139" s="300"/>
      <c r="D139" s="1173"/>
      <c r="E139" s="1173"/>
      <c r="F139" s="1173"/>
      <c r="G139" s="423"/>
      <c r="H139" s="451"/>
    </row>
    <row r="140" spans="1:8" ht="12" customHeight="1">
      <c r="A140" s="294"/>
      <c r="B140" s="373" t="s">
        <v>293</v>
      </c>
      <c r="C140" s="300">
        <v>10000</v>
      </c>
      <c r="D140" s="1173">
        <v>10522</v>
      </c>
      <c r="E140" s="1173">
        <v>10522</v>
      </c>
      <c r="F140" s="1173">
        <v>10522</v>
      </c>
      <c r="G140" s="1255">
        <f aca="true" t="shared" si="0" ref="G140:G199">SUM(F140/E140)</f>
        <v>1</v>
      </c>
      <c r="H140" s="443"/>
    </row>
    <row r="141" spans="1:8" ht="12" customHeight="1">
      <c r="A141" s="294"/>
      <c r="B141" s="301" t="s">
        <v>302</v>
      </c>
      <c r="C141" s="300"/>
      <c r="D141" s="1173"/>
      <c r="E141" s="1173"/>
      <c r="F141" s="1173"/>
      <c r="G141" s="423"/>
      <c r="H141" s="451"/>
    </row>
    <row r="142" spans="1:8" ht="12" customHeight="1">
      <c r="A142" s="294"/>
      <c r="B142" s="301" t="s">
        <v>302</v>
      </c>
      <c r="C142" s="300"/>
      <c r="D142" s="1173"/>
      <c r="E142" s="1173"/>
      <c r="F142" s="1173"/>
      <c r="G142" s="423"/>
      <c r="H142" s="451"/>
    </row>
    <row r="143" spans="1:8" ht="12" customHeight="1" thickBot="1">
      <c r="A143" s="294"/>
      <c r="B143" s="435" t="s">
        <v>92</v>
      </c>
      <c r="C143" s="763"/>
      <c r="D143" s="1177"/>
      <c r="E143" s="1177"/>
      <c r="F143" s="1177"/>
      <c r="G143" s="1260"/>
      <c r="H143" s="451"/>
    </row>
    <row r="144" spans="1:8" ht="12" customHeight="1" thickBot="1">
      <c r="A144" s="362"/>
      <c r="B144" s="439" t="s">
        <v>141</v>
      </c>
      <c r="C144" s="1107">
        <f>SUM(C138:C143)</f>
        <v>10000</v>
      </c>
      <c r="D144" s="1107">
        <f>SUM(D138:D143)</f>
        <v>10522</v>
      </c>
      <c r="E144" s="1107">
        <f>SUM(E138:E143)</f>
        <v>10522</v>
      </c>
      <c r="F144" s="1107">
        <f>SUM(F138:F143)</f>
        <v>10522</v>
      </c>
      <c r="G144" s="1259">
        <f t="shared" si="0"/>
        <v>1</v>
      </c>
      <c r="H144" s="455"/>
    </row>
    <row r="145" spans="1:8" ht="12" customHeight="1" thickBot="1">
      <c r="A145" s="464">
        <v>3140</v>
      </c>
      <c r="B145" s="468" t="s">
        <v>130</v>
      </c>
      <c r="C145" s="378">
        <f>SUM(C153+C162+C170+C178+C186+C195+C204)</f>
        <v>61170</v>
      </c>
      <c r="D145" s="1107">
        <f>SUM(D153+D162+D170+D178+D186+D195+D204)</f>
        <v>74791</v>
      </c>
      <c r="E145" s="1107">
        <f>SUM(E153+E162+E170+E178+E186+E195+E204)</f>
        <v>78991</v>
      </c>
      <c r="F145" s="1107">
        <f>SUM(F153+F162+F170+F178+F186+F195+F204)</f>
        <v>81991</v>
      </c>
      <c r="G145" s="1259">
        <f t="shared" si="0"/>
        <v>1.0379790102669924</v>
      </c>
      <c r="H145" s="455"/>
    </row>
    <row r="146" spans="1:8" ht="12" customHeight="1">
      <c r="A146" s="360">
        <v>3141</v>
      </c>
      <c r="B146" s="213" t="s">
        <v>140</v>
      </c>
      <c r="C146" s="368"/>
      <c r="D146" s="1172"/>
      <c r="E146" s="1172"/>
      <c r="F146" s="1172"/>
      <c r="G146" s="423"/>
      <c r="H146" s="451"/>
    </row>
    <row r="147" spans="1:8" ht="12" customHeight="1">
      <c r="A147" s="294"/>
      <c r="B147" s="372" t="s">
        <v>119</v>
      </c>
      <c r="C147" s="300"/>
      <c r="D147" s="1173"/>
      <c r="E147" s="1173"/>
      <c r="F147" s="1173"/>
      <c r="G147" s="423"/>
      <c r="H147" s="578"/>
    </row>
    <row r="148" spans="1:8" ht="12" customHeight="1">
      <c r="A148" s="294"/>
      <c r="B148" s="183" t="s">
        <v>307</v>
      </c>
      <c r="C148" s="300"/>
      <c r="D148" s="1173"/>
      <c r="E148" s="1173"/>
      <c r="F148" s="1173"/>
      <c r="G148" s="423"/>
      <c r="H148" s="577"/>
    </row>
    <row r="149" spans="1:8" ht="12" customHeight="1">
      <c r="A149" s="294"/>
      <c r="B149" s="373" t="s">
        <v>293</v>
      </c>
      <c r="C149" s="300">
        <v>6000</v>
      </c>
      <c r="D149" s="1173">
        <v>6000</v>
      </c>
      <c r="E149" s="1173">
        <v>6000</v>
      </c>
      <c r="F149" s="1173">
        <v>6498</v>
      </c>
      <c r="G149" s="1256">
        <f t="shared" si="0"/>
        <v>1.083</v>
      </c>
      <c r="H149" s="577"/>
    </row>
    <row r="150" spans="1:8" ht="12" customHeight="1">
      <c r="A150" s="294"/>
      <c r="B150" s="301" t="s">
        <v>124</v>
      </c>
      <c r="C150" s="300">
        <v>2250</v>
      </c>
      <c r="D150" s="1173">
        <v>2250</v>
      </c>
      <c r="E150" s="1173">
        <v>2250</v>
      </c>
      <c r="F150" s="1173">
        <v>1752</v>
      </c>
      <c r="G150" s="1255">
        <f t="shared" si="0"/>
        <v>0.7786666666666666</v>
      </c>
      <c r="H150" s="577"/>
    </row>
    <row r="151" spans="1:8" ht="12" customHeight="1">
      <c r="A151" s="294"/>
      <c r="B151" s="301" t="s">
        <v>302</v>
      </c>
      <c r="C151" s="761">
        <v>250</v>
      </c>
      <c r="D151" s="1093">
        <v>250</v>
      </c>
      <c r="E151" s="1093">
        <v>250</v>
      </c>
      <c r="F151" s="1093">
        <v>250</v>
      </c>
      <c r="G151" s="1255">
        <f t="shared" si="0"/>
        <v>1</v>
      </c>
      <c r="H151" s="577"/>
    </row>
    <row r="152" spans="1:8" ht="12" customHeight="1" thickBot="1">
      <c r="A152" s="294"/>
      <c r="B152" s="435" t="s">
        <v>92</v>
      </c>
      <c r="C152" s="763"/>
      <c r="D152" s="1177"/>
      <c r="E152" s="1177"/>
      <c r="F152" s="1177"/>
      <c r="G152" s="1258"/>
      <c r="H152" s="579"/>
    </row>
    <row r="153" spans="1:8" ht="12" customHeight="1" thickBot="1">
      <c r="A153" s="362"/>
      <c r="B153" s="439" t="s">
        <v>141</v>
      </c>
      <c r="C153" s="378">
        <f>SUM(C147:C152)</f>
        <v>8500</v>
      </c>
      <c r="D153" s="1107">
        <f>SUM(D147:D152)</f>
        <v>8500</v>
      </c>
      <c r="E153" s="1107">
        <f>SUM(E147:E152)</f>
        <v>8500</v>
      </c>
      <c r="F153" s="1107">
        <f>SUM(F147:F152)</f>
        <v>8500</v>
      </c>
      <c r="G153" s="1259">
        <f t="shared" si="0"/>
        <v>1</v>
      </c>
      <c r="H153" s="455"/>
    </row>
    <row r="154" spans="1:8" ht="12" customHeight="1">
      <c r="A154" s="360">
        <v>3142</v>
      </c>
      <c r="B154" s="382" t="s">
        <v>30</v>
      </c>
      <c r="C154" s="368"/>
      <c r="D154" s="1172"/>
      <c r="E154" s="1172"/>
      <c r="F154" s="1172"/>
      <c r="G154" s="423"/>
      <c r="H154" s="450"/>
    </row>
    <row r="155" spans="1:8" ht="12" customHeight="1">
      <c r="A155" s="360"/>
      <c r="B155" s="372" t="s">
        <v>119</v>
      </c>
      <c r="C155" s="300">
        <v>4000</v>
      </c>
      <c r="D155" s="1173">
        <v>5491</v>
      </c>
      <c r="E155" s="1173">
        <v>5134</v>
      </c>
      <c r="F155" s="1173">
        <v>5634</v>
      </c>
      <c r="G155" s="1256">
        <f t="shared" si="0"/>
        <v>1.0973899493572263</v>
      </c>
      <c r="H155" s="578"/>
    </row>
    <row r="156" spans="1:8" ht="12" customHeight="1">
      <c r="A156" s="360"/>
      <c r="B156" s="183" t="s">
        <v>307</v>
      </c>
      <c r="C156" s="300">
        <v>3000</v>
      </c>
      <c r="D156" s="1173">
        <v>4117</v>
      </c>
      <c r="E156" s="1173">
        <v>4117</v>
      </c>
      <c r="F156" s="1173">
        <v>4117</v>
      </c>
      <c r="G156" s="1255">
        <f t="shared" si="0"/>
        <v>1</v>
      </c>
      <c r="H156" s="466"/>
    </row>
    <row r="157" spans="1:8" ht="12" customHeight="1">
      <c r="A157" s="360"/>
      <c r="B157" s="373" t="s">
        <v>293</v>
      </c>
      <c r="C157" s="761">
        <v>4000</v>
      </c>
      <c r="D157" s="1093">
        <v>5777</v>
      </c>
      <c r="E157" s="1093">
        <v>5777</v>
      </c>
      <c r="F157" s="1093">
        <v>6277</v>
      </c>
      <c r="G157" s="1255">
        <f t="shared" si="0"/>
        <v>1.0865501125151462</v>
      </c>
      <c r="H157" s="577"/>
    </row>
    <row r="158" spans="1:8" ht="12" customHeight="1">
      <c r="A158" s="360"/>
      <c r="B158" s="301" t="s">
        <v>124</v>
      </c>
      <c r="C158" s="761"/>
      <c r="D158" s="1093"/>
      <c r="E158" s="1093"/>
      <c r="F158" s="1093"/>
      <c r="G158" s="1255"/>
      <c r="H158" s="451"/>
    </row>
    <row r="159" spans="1:8" ht="12" customHeight="1">
      <c r="A159" s="360"/>
      <c r="B159" s="301" t="s">
        <v>302</v>
      </c>
      <c r="C159" s="761">
        <v>500</v>
      </c>
      <c r="D159" s="1093">
        <v>500</v>
      </c>
      <c r="E159" s="1093">
        <v>500</v>
      </c>
      <c r="F159" s="1093">
        <v>500</v>
      </c>
      <c r="G159" s="1255">
        <f t="shared" si="0"/>
        <v>1</v>
      </c>
      <c r="H159" s="466"/>
    </row>
    <row r="160" spans="1:8" ht="12" customHeight="1">
      <c r="A160" s="360"/>
      <c r="B160" s="301" t="s">
        <v>262</v>
      </c>
      <c r="C160" s="523"/>
      <c r="D160" s="1092"/>
      <c r="E160" s="1092">
        <v>357</v>
      </c>
      <c r="F160" s="1092">
        <v>357</v>
      </c>
      <c r="G160" s="1255">
        <f t="shared" si="0"/>
        <v>1</v>
      </c>
      <c r="H160" s="466"/>
    </row>
    <row r="161" spans="1:8" ht="12.75" thickBot="1">
      <c r="A161" s="360"/>
      <c r="B161" s="435" t="s">
        <v>281</v>
      </c>
      <c r="C161" s="389"/>
      <c r="D161" s="1178"/>
      <c r="E161" s="1178">
        <v>700</v>
      </c>
      <c r="F161" s="1178">
        <v>700</v>
      </c>
      <c r="G161" s="1257">
        <f t="shared" si="0"/>
        <v>1</v>
      </c>
      <c r="H161" s="469"/>
    </row>
    <row r="162" spans="1:8" ht="12" customHeight="1" thickBot="1">
      <c r="A162" s="362"/>
      <c r="B162" s="439" t="s">
        <v>141</v>
      </c>
      <c r="C162" s="1107">
        <f>SUM(C155:C161)</f>
        <v>11500</v>
      </c>
      <c r="D162" s="1107">
        <f>SUM(D155:D161)</f>
        <v>15885</v>
      </c>
      <c r="E162" s="1107">
        <f>SUM(E155:E161)</f>
        <v>16585</v>
      </c>
      <c r="F162" s="1107">
        <f>SUM(F155:F161)</f>
        <v>17585</v>
      </c>
      <c r="G162" s="1259">
        <f t="shared" si="0"/>
        <v>1.0602954476936992</v>
      </c>
      <c r="H162" s="455"/>
    </row>
    <row r="163" spans="1:8" ht="12" customHeight="1">
      <c r="A163" s="379">
        <v>3143</v>
      </c>
      <c r="B163" s="213" t="s">
        <v>39</v>
      </c>
      <c r="C163" s="368"/>
      <c r="D163" s="1172"/>
      <c r="E163" s="1172"/>
      <c r="F163" s="1172"/>
      <c r="G163" s="423"/>
      <c r="H163" s="420" t="s">
        <v>24</v>
      </c>
    </row>
    <row r="164" spans="1:8" ht="12" customHeight="1">
      <c r="A164" s="294"/>
      <c r="B164" s="372" t="s">
        <v>119</v>
      </c>
      <c r="C164" s="300"/>
      <c r="D164" s="1173"/>
      <c r="E164" s="1173"/>
      <c r="F164" s="1173"/>
      <c r="G164" s="423"/>
      <c r="H164" s="451"/>
    </row>
    <row r="165" spans="1:8" ht="12" customHeight="1">
      <c r="A165" s="294"/>
      <c r="B165" s="183" t="s">
        <v>307</v>
      </c>
      <c r="C165" s="300"/>
      <c r="D165" s="1173"/>
      <c r="E165" s="1173"/>
      <c r="F165" s="1173"/>
      <c r="G165" s="423"/>
      <c r="H165" s="578"/>
    </row>
    <row r="166" spans="1:8" ht="12" customHeight="1">
      <c r="A166" s="294"/>
      <c r="B166" s="373" t="s">
        <v>293</v>
      </c>
      <c r="C166" s="761"/>
      <c r="D166" s="1093"/>
      <c r="E166" s="1093"/>
      <c r="F166" s="1093"/>
      <c r="G166" s="423"/>
      <c r="H166" s="578"/>
    </row>
    <row r="167" spans="1:8" ht="12" customHeight="1">
      <c r="A167" s="294"/>
      <c r="B167" s="301" t="s">
        <v>124</v>
      </c>
      <c r="C167" s="761"/>
      <c r="D167" s="1093"/>
      <c r="E167" s="1093"/>
      <c r="F167" s="1093"/>
      <c r="G167" s="423"/>
      <c r="H167" s="577"/>
    </row>
    <row r="168" spans="1:8" ht="12" customHeight="1">
      <c r="A168" s="294"/>
      <c r="B168" s="301" t="s">
        <v>302</v>
      </c>
      <c r="C168" s="300">
        <v>11000</v>
      </c>
      <c r="D168" s="1173">
        <v>12340</v>
      </c>
      <c r="E168" s="1173">
        <v>14340</v>
      </c>
      <c r="F168" s="1173">
        <v>15840</v>
      </c>
      <c r="G168" s="1256">
        <f t="shared" si="0"/>
        <v>1.104602510460251</v>
      </c>
      <c r="H168" s="451"/>
    </row>
    <row r="169" spans="1:8" ht="12" customHeight="1" thickBot="1">
      <c r="A169" s="294"/>
      <c r="B169" s="435" t="s">
        <v>281</v>
      </c>
      <c r="C169" s="760">
        <v>1000</v>
      </c>
      <c r="D169" s="1175">
        <v>1000</v>
      </c>
      <c r="E169" s="1175">
        <v>1000</v>
      </c>
      <c r="F169" s="1175">
        <v>1500</v>
      </c>
      <c r="G169" s="1257">
        <f t="shared" si="0"/>
        <v>1.5</v>
      </c>
      <c r="H169" s="424"/>
    </row>
    <row r="170" spans="1:8" ht="12" customHeight="1" thickBot="1">
      <c r="A170" s="362"/>
      <c r="B170" s="439" t="s">
        <v>141</v>
      </c>
      <c r="C170" s="1107">
        <f>SUM(C164:C169)</f>
        <v>12000</v>
      </c>
      <c r="D170" s="1107">
        <f>SUM(D164:D169)</f>
        <v>13340</v>
      </c>
      <c r="E170" s="1107">
        <f>SUM(E164:E169)</f>
        <v>15340</v>
      </c>
      <c r="F170" s="1107">
        <f>SUM(F164:F169)</f>
        <v>17340</v>
      </c>
      <c r="G170" s="1259">
        <f t="shared" si="0"/>
        <v>1.1303780964797914</v>
      </c>
      <c r="H170" s="455"/>
    </row>
    <row r="171" spans="1:8" ht="12" customHeight="1">
      <c r="A171" s="360">
        <v>3144</v>
      </c>
      <c r="B171" s="213" t="s">
        <v>400</v>
      </c>
      <c r="C171" s="368"/>
      <c r="D171" s="1172"/>
      <c r="E171" s="1172"/>
      <c r="F171" s="1172"/>
      <c r="G171" s="423"/>
      <c r="H171" s="451"/>
    </row>
    <row r="172" spans="1:8" ht="12" customHeight="1">
      <c r="A172" s="294"/>
      <c r="B172" s="372" t="s">
        <v>119</v>
      </c>
      <c r="C172" s="300"/>
      <c r="D172" s="1173"/>
      <c r="E172" s="1173"/>
      <c r="F172" s="1173"/>
      <c r="G172" s="423"/>
      <c r="H172" s="451"/>
    </row>
    <row r="173" spans="1:8" ht="12" customHeight="1">
      <c r="A173" s="294"/>
      <c r="B173" s="183" t="s">
        <v>307</v>
      </c>
      <c r="C173" s="300"/>
      <c r="D173" s="1173"/>
      <c r="E173" s="1173"/>
      <c r="F173" s="1173"/>
      <c r="G173" s="423"/>
      <c r="H173" s="466"/>
    </row>
    <row r="174" spans="1:8" ht="12" customHeight="1">
      <c r="A174" s="294"/>
      <c r="B174" s="373" t="s">
        <v>293</v>
      </c>
      <c r="C174" s="300">
        <v>10</v>
      </c>
      <c r="D174" s="1173">
        <v>10</v>
      </c>
      <c r="E174" s="1173">
        <v>10</v>
      </c>
      <c r="F174" s="1173">
        <v>10</v>
      </c>
      <c r="G174" s="1256">
        <f t="shared" si="0"/>
        <v>1</v>
      </c>
      <c r="H174" s="578"/>
    </row>
    <row r="175" spans="1:8" ht="12" customHeight="1">
      <c r="A175" s="294"/>
      <c r="B175" s="301" t="s">
        <v>124</v>
      </c>
      <c r="C175" s="300">
        <v>1490</v>
      </c>
      <c r="D175" s="1173">
        <v>1490</v>
      </c>
      <c r="E175" s="1173">
        <v>1490</v>
      </c>
      <c r="F175" s="1173">
        <v>1490</v>
      </c>
      <c r="G175" s="1255">
        <f t="shared" si="0"/>
        <v>1</v>
      </c>
      <c r="H175" s="577"/>
    </row>
    <row r="176" spans="1:8" ht="12" customHeight="1">
      <c r="A176" s="294"/>
      <c r="B176" s="301" t="s">
        <v>302</v>
      </c>
      <c r="C176" s="300"/>
      <c r="D176" s="1173"/>
      <c r="E176" s="1173"/>
      <c r="F176" s="1173"/>
      <c r="G176" s="1255"/>
      <c r="H176" s="451"/>
    </row>
    <row r="177" spans="1:8" ht="12" customHeight="1" thickBot="1">
      <c r="A177" s="294"/>
      <c r="B177" s="435" t="s">
        <v>92</v>
      </c>
      <c r="C177" s="763"/>
      <c r="D177" s="1177"/>
      <c r="E177" s="1177"/>
      <c r="F177" s="1177"/>
      <c r="G177" s="1257"/>
      <c r="H177" s="469"/>
    </row>
    <row r="178" spans="1:8" ht="12" customHeight="1" thickBot="1">
      <c r="A178" s="362"/>
      <c r="B178" s="439" t="s">
        <v>141</v>
      </c>
      <c r="C178" s="378">
        <f>SUM(C172:C177)</f>
        <v>1500</v>
      </c>
      <c r="D178" s="1107">
        <f>SUM(D172:D177)</f>
        <v>1500</v>
      </c>
      <c r="E178" s="1107">
        <f>SUM(E172:E177)</f>
        <v>1500</v>
      </c>
      <c r="F178" s="1107">
        <f>SUM(F172:F177)</f>
        <v>1500</v>
      </c>
      <c r="G178" s="1259">
        <f t="shared" si="0"/>
        <v>1</v>
      </c>
      <c r="H178" s="455"/>
    </row>
    <row r="179" spans="1:8" ht="12" customHeight="1">
      <c r="A179" s="449">
        <v>3145</v>
      </c>
      <c r="B179" s="426" t="s">
        <v>401</v>
      </c>
      <c r="C179" s="427"/>
      <c r="D179" s="1164"/>
      <c r="E179" s="1164"/>
      <c r="F179" s="1164"/>
      <c r="G179" s="423"/>
      <c r="H179" s="471"/>
    </row>
    <row r="180" spans="1:8" ht="12" customHeight="1">
      <c r="A180" s="445"/>
      <c r="B180" s="430" t="s">
        <v>119</v>
      </c>
      <c r="C180" s="444">
        <v>500</v>
      </c>
      <c r="D180" s="1163">
        <v>563</v>
      </c>
      <c r="E180" s="1163">
        <v>563</v>
      </c>
      <c r="F180" s="1163">
        <v>563</v>
      </c>
      <c r="G180" s="1256">
        <f t="shared" si="0"/>
        <v>1</v>
      </c>
      <c r="H180" s="471"/>
    </row>
    <row r="181" spans="1:8" ht="12" customHeight="1">
      <c r="A181" s="445"/>
      <c r="B181" s="432" t="s">
        <v>307</v>
      </c>
      <c r="C181" s="444">
        <v>200</v>
      </c>
      <c r="D181" s="1163">
        <v>340</v>
      </c>
      <c r="E181" s="1163">
        <v>340</v>
      </c>
      <c r="F181" s="1163">
        <v>340</v>
      </c>
      <c r="G181" s="1255">
        <f t="shared" si="0"/>
        <v>1</v>
      </c>
      <c r="H181" s="578"/>
    </row>
    <row r="182" spans="1:8" ht="12" customHeight="1">
      <c r="A182" s="445"/>
      <c r="B182" s="433" t="s">
        <v>293</v>
      </c>
      <c r="C182" s="444">
        <v>7300</v>
      </c>
      <c r="D182" s="1163">
        <v>7497</v>
      </c>
      <c r="E182" s="1163">
        <v>8997</v>
      </c>
      <c r="F182" s="1163">
        <v>7497</v>
      </c>
      <c r="G182" s="1255">
        <f t="shared" si="0"/>
        <v>0.8332777592530843</v>
      </c>
      <c r="H182" s="471"/>
    </row>
    <row r="183" spans="1:8" ht="12" customHeight="1">
      <c r="A183" s="445"/>
      <c r="B183" s="434" t="s">
        <v>124</v>
      </c>
      <c r="C183" s="444"/>
      <c r="D183" s="1163"/>
      <c r="E183" s="1163"/>
      <c r="F183" s="1163"/>
      <c r="G183" s="1255"/>
      <c r="H183" s="472"/>
    </row>
    <row r="184" spans="1:8" ht="12" customHeight="1">
      <c r="A184" s="445"/>
      <c r="B184" s="434" t="s">
        <v>302</v>
      </c>
      <c r="C184" s="444"/>
      <c r="D184" s="1163"/>
      <c r="E184" s="1163"/>
      <c r="F184" s="1163">
        <v>1500</v>
      </c>
      <c r="G184" s="1255"/>
      <c r="H184" s="471"/>
    </row>
    <row r="185" spans="1:8" ht="12" customHeight="1" thickBot="1">
      <c r="A185" s="445"/>
      <c r="B185" s="435" t="s">
        <v>92</v>
      </c>
      <c r="C185" s="754"/>
      <c r="D185" s="1167"/>
      <c r="E185" s="1167"/>
      <c r="F185" s="1167"/>
      <c r="G185" s="1257"/>
      <c r="H185" s="473"/>
    </row>
    <row r="186" spans="1:8" ht="12" customHeight="1" thickBot="1">
      <c r="A186" s="447"/>
      <c r="B186" s="439" t="s">
        <v>141</v>
      </c>
      <c r="C186" s="1108">
        <f>SUM(C180:C185)</f>
        <v>8000</v>
      </c>
      <c r="D186" s="1108">
        <f>SUM(D180:D185)</f>
        <v>8400</v>
      </c>
      <c r="E186" s="1108">
        <f>SUM(E180:E185)</f>
        <v>9900</v>
      </c>
      <c r="F186" s="1108">
        <f>SUM(F180:F185)</f>
        <v>9900</v>
      </c>
      <c r="G186" s="1259">
        <f t="shared" si="0"/>
        <v>1</v>
      </c>
      <c r="H186" s="474"/>
    </row>
    <row r="187" spans="1:8" ht="12" customHeight="1">
      <c r="A187" s="449">
        <v>3146</v>
      </c>
      <c r="B187" s="426" t="s">
        <v>503</v>
      </c>
      <c r="C187" s="427"/>
      <c r="D187" s="1164"/>
      <c r="E187" s="1164"/>
      <c r="F187" s="1164"/>
      <c r="G187" s="423"/>
      <c r="H187" s="575" t="s">
        <v>25</v>
      </c>
    </row>
    <row r="188" spans="1:8" ht="12" customHeight="1">
      <c r="A188" s="445"/>
      <c r="B188" s="430" t="s">
        <v>119</v>
      </c>
      <c r="C188" s="444">
        <v>2000</v>
      </c>
      <c r="D188" s="1163">
        <v>2397</v>
      </c>
      <c r="E188" s="1163">
        <v>2397</v>
      </c>
      <c r="F188" s="1163">
        <v>2397</v>
      </c>
      <c r="G188" s="1256">
        <f t="shared" si="0"/>
        <v>1</v>
      </c>
      <c r="H188" s="471"/>
    </row>
    <row r="189" spans="1:8" ht="12" customHeight="1">
      <c r="A189" s="445"/>
      <c r="B189" s="432" t="s">
        <v>307</v>
      </c>
      <c r="C189" s="444">
        <v>600</v>
      </c>
      <c r="D189" s="1163">
        <v>685</v>
      </c>
      <c r="E189" s="1163">
        <v>685</v>
      </c>
      <c r="F189" s="1163">
        <v>685</v>
      </c>
      <c r="G189" s="1255">
        <f t="shared" si="0"/>
        <v>1</v>
      </c>
      <c r="H189" s="471"/>
    </row>
    <row r="190" spans="1:8" ht="12" customHeight="1">
      <c r="A190" s="445"/>
      <c r="B190" s="433" t="s">
        <v>293</v>
      </c>
      <c r="C190" s="444">
        <v>1400</v>
      </c>
      <c r="D190" s="1163">
        <v>1400</v>
      </c>
      <c r="E190" s="1163">
        <v>1400</v>
      </c>
      <c r="F190" s="1163">
        <v>1089</v>
      </c>
      <c r="G190" s="1255">
        <f t="shared" si="0"/>
        <v>0.7778571428571428</v>
      </c>
      <c r="H190" s="578"/>
    </row>
    <row r="191" spans="1:8" ht="12" customHeight="1">
      <c r="A191" s="445"/>
      <c r="B191" s="434" t="s">
        <v>124</v>
      </c>
      <c r="C191" s="444"/>
      <c r="D191" s="1163"/>
      <c r="E191" s="1163"/>
      <c r="F191" s="1163"/>
      <c r="G191" s="1255"/>
      <c r="H191" s="471"/>
    </row>
    <row r="192" spans="1:8" ht="12" customHeight="1">
      <c r="A192" s="445"/>
      <c r="B192" s="434" t="s">
        <v>302</v>
      </c>
      <c r="C192" s="444">
        <v>3500</v>
      </c>
      <c r="D192" s="1163">
        <v>5350</v>
      </c>
      <c r="E192" s="1163">
        <v>5350</v>
      </c>
      <c r="F192" s="1163">
        <v>10161</v>
      </c>
      <c r="G192" s="1255">
        <f t="shared" si="0"/>
        <v>1.899252336448598</v>
      </c>
      <c r="H192" s="471"/>
    </row>
    <row r="193" spans="1:8" ht="12" customHeight="1">
      <c r="A193" s="445"/>
      <c r="B193" s="435" t="s">
        <v>262</v>
      </c>
      <c r="C193" s="444">
        <v>500</v>
      </c>
      <c r="D193" s="1163">
        <v>664</v>
      </c>
      <c r="E193" s="1163">
        <v>664</v>
      </c>
      <c r="F193" s="1163">
        <v>664</v>
      </c>
      <c r="G193" s="1255">
        <f t="shared" si="0"/>
        <v>1</v>
      </c>
      <c r="H193" s="482"/>
    </row>
    <row r="194" spans="1:8" ht="12" customHeight="1" thickBot="1">
      <c r="A194" s="445"/>
      <c r="B194" s="435" t="s">
        <v>281</v>
      </c>
      <c r="C194" s="764">
        <v>2500</v>
      </c>
      <c r="D194" s="1179">
        <v>7500</v>
      </c>
      <c r="E194" s="1179">
        <v>7500</v>
      </c>
      <c r="F194" s="1179">
        <v>3000</v>
      </c>
      <c r="G194" s="1257">
        <f t="shared" si="0"/>
        <v>0.4</v>
      </c>
      <c r="H194" s="473"/>
    </row>
    <row r="195" spans="1:8" ht="12" customHeight="1" thickBot="1">
      <c r="A195" s="447"/>
      <c r="B195" s="439" t="s">
        <v>141</v>
      </c>
      <c r="C195" s="1108">
        <f>SUM(C188:C194)</f>
        <v>10500</v>
      </c>
      <c r="D195" s="1108">
        <f>SUM(D188:D194)</f>
        <v>17996</v>
      </c>
      <c r="E195" s="1108">
        <f>SUM(E188:E194)</f>
        <v>17996</v>
      </c>
      <c r="F195" s="1108">
        <f>SUM(F188:F194)</f>
        <v>17996</v>
      </c>
      <c r="G195" s="1259">
        <f t="shared" si="0"/>
        <v>1</v>
      </c>
      <c r="H195" s="474"/>
    </row>
    <row r="196" spans="1:8" ht="12" customHeight="1">
      <c r="A196" s="449">
        <v>3147</v>
      </c>
      <c r="B196" s="426" t="s">
        <v>1110</v>
      </c>
      <c r="C196" s="427"/>
      <c r="D196" s="1164"/>
      <c r="E196" s="1164"/>
      <c r="F196" s="1164"/>
      <c r="G196" s="423"/>
      <c r="H196" s="575"/>
    </row>
    <row r="197" spans="1:8" ht="12" customHeight="1">
      <c r="A197" s="445"/>
      <c r="B197" s="430" t="s">
        <v>119</v>
      </c>
      <c r="C197" s="444"/>
      <c r="D197" s="1163"/>
      <c r="E197" s="1163"/>
      <c r="F197" s="1163"/>
      <c r="G197" s="423"/>
      <c r="H197" s="471"/>
    </row>
    <row r="198" spans="1:8" ht="12" customHeight="1">
      <c r="A198" s="445"/>
      <c r="B198" s="432" t="s">
        <v>307</v>
      </c>
      <c r="C198" s="444"/>
      <c r="D198" s="1163"/>
      <c r="E198" s="1163"/>
      <c r="F198" s="1163"/>
      <c r="G198" s="423"/>
      <c r="H198" s="471"/>
    </row>
    <row r="199" spans="1:8" ht="12" customHeight="1">
      <c r="A199" s="445"/>
      <c r="B199" s="433" t="s">
        <v>293</v>
      </c>
      <c r="C199" s="444">
        <v>9170</v>
      </c>
      <c r="D199" s="1163">
        <v>9170</v>
      </c>
      <c r="E199" s="1163">
        <v>9170</v>
      </c>
      <c r="F199" s="1163">
        <v>9170</v>
      </c>
      <c r="G199" s="1256">
        <f t="shared" si="0"/>
        <v>1</v>
      </c>
      <c r="H199" s="578"/>
    </row>
    <row r="200" spans="1:8" ht="12" customHeight="1">
      <c r="A200" s="445"/>
      <c r="B200" s="434" t="s">
        <v>124</v>
      </c>
      <c r="C200" s="444"/>
      <c r="D200" s="1163"/>
      <c r="E200" s="1163"/>
      <c r="F200" s="1163"/>
      <c r="G200" s="1255"/>
      <c r="H200" s="471"/>
    </row>
    <row r="201" spans="1:8" ht="12" customHeight="1">
      <c r="A201" s="445"/>
      <c r="B201" s="434" t="s">
        <v>302</v>
      </c>
      <c r="C201" s="444"/>
      <c r="D201" s="1163"/>
      <c r="E201" s="1163"/>
      <c r="F201" s="1163"/>
      <c r="G201" s="1255"/>
      <c r="H201" s="471"/>
    </row>
    <row r="202" spans="1:8" ht="12" customHeight="1">
      <c r="A202" s="445"/>
      <c r="B202" s="435" t="s">
        <v>262</v>
      </c>
      <c r="C202" s="444"/>
      <c r="D202" s="1163"/>
      <c r="E202" s="1163"/>
      <c r="F202" s="1163"/>
      <c r="G202" s="1255"/>
      <c r="H202" s="482"/>
    </row>
    <row r="203" spans="1:8" ht="12" customHeight="1" thickBot="1">
      <c r="A203" s="445"/>
      <c r="B203" s="435" t="s">
        <v>281</v>
      </c>
      <c r="C203" s="764"/>
      <c r="D203" s="1179"/>
      <c r="E203" s="1179"/>
      <c r="F203" s="1179"/>
      <c r="G203" s="1257"/>
      <c r="H203" s="473"/>
    </row>
    <row r="204" spans="1:8" ht="12" customHeight="1" thickBot="1">
      <c r="A204" s="447"/>
      <c r="B204" s="439" t="s">
        <v>141</v>
      </c>
      <c r="C204" s="1108">
        <f>SUM(C197:C203)</f>
        <v>9170</v>
      </c>
      <c r="D204" s="1108">
        <f>SUM(D197:D203)</f>
        <v>9170</v>
      </c>
      <c r="E204" s="1108">
        <f>SUM(E197:E203)</f>
        <v>9170</v>
      </c>
      <c r="F204" s="1108">
        <f>SUM(F197:F203)</f>
        <v>9170</v>
      </c>
      <c r="G204" s="1259">
        <f>SUM(F204/E204)</f>
        <v>1</v>
      </c>
      <c r="H204" s="474"/>
    </row>
    <row r="205" spans="1:8" ht="12.75" thickBot="1">
      <c r="A205" s="464"/>
      <c r="B205" s="475" t="s">
        <v>55</v>
      </c>
      <c r="C205" s="378">
        <f>SUM(C229+C238+C255+C263+C289+C271+C280+C297+C221+C305+C313+C213+C246+C321)</f>
        <v>3102690</v>
      </c>
      <c r="D205" s="1107">
        <f>SUM(D229+D238+D255+D263+D289+D271+D280+D297+D221+D305+D313+D213+D246+D321)</f>
        <v>3470666</v>
      </c>
      <c r="E205" s="1107">
        <f>SUM(E229+E238+E255+E263+E289+E271+E280+E297+E221+E305+E313+E213+E246+E321)</f>
        <v>3487666</v>
      </c>
      <c r="F205" s="1107">
        <f>SUM(F229+F238+F255+F263+F289+F271+F280+F297+F221+F305+F313+F213+F246+F321)</f>
        <v>3646023</v>
      </c>
      <c r="G205" s="1259">
        <f>SUM(F205/E205)</f>
        <v>1.0454048638831814</v>
      </c>
      <c r="H205" s="455"/>
    </row>
    <row r="206" spans="1:8" ht="12">
      <c r="A206" s="360">
        <v>3200</v>
      </c>
      <c r="B206" s="476" t="s">
        <v>444</v>
      </c>
      <c r="C206" s="368"/>
      <c r="D206" s="1172"/>
      <c r="E206" s="1172"/>
      <c r="F206" s="1172"/>
      <c r="G206" s="423"/>
      <c r="H206" s="420"/>
    </row>
    <row r="207" spans="1:8" ht="12">
      <c r="A207" s="371"/>
      <c r="B207" s="372" t="s">
        <v>119</v>
      </c>
      <c r="C207" s="300">
        <v>99921</v>
      </c>
      <c r="D207" s="1173">
        <v>99921</v>
      </c>
      <c r="E207" s="1173">
        <v>99906</v>
      </c>
      <c r="F207" s="1173">
        <v>114428</v>
      </c>
      <c r="G207" s="1256">
        <f>SUM(F207/E207)</f>
        <v>1.145356635237123</v>
      </c>
      <c r="H207" s="74"/>
    </row>
    <row r="208" spans="1:8" ht="12">
      <c r="A208" s="371"/>
      <c r="B208" s="183" t="s">
        <v>307</v>
      </c>
      <c r="C208" s="300">
        <v>21753</v>
      </c>
      <c r="D208" s="1173">
        <v>21826</v>
      </c>
      <c r="E208" s="1173">
        <v>21826</v>
      </c>
      <c r="F208" s="1173">
        <v>24367</v>
      </c>
      <c r="G208" s="1255">
        <f>SUM(F208/E208)</f>
        <v>1.1164207825529184</v>
      </c>
      <c r="H208" s="578"/>
    </row>
    <row r="209" spans="1:8" ht="12">
      <c r="A209" s="294"/>
      <c r="B209" s="373" t="s">
        <v>293</v>
      </c>
      <c r="C209" s="300"/>
      <c r="D209" s="1173"/>
      <c r="E209" s="1173">
        <v>15</v>
      </c>
      <c r="F209" s="1173">
        <v>15</v>
      </c>
      <c r="G209" s="1255">
        <f>SUM(F209/E209)</f>
        <v>1</v>
      </c>
      <c r="H209" s="578"/>
    </row>
    <row r="210" spans="1:8" ht="12">
      <c r="A210" s="294"/>
      <c r="B210" s="301" t="s">
        <v>124</v>
      </c>
      <c r="C210" s="300"/>
      <c r="D210" s="1173"/>
      <c r="E210" s="1173"/>
      <c r="F210" s="1173"/>
      <c r="G210" s="1255"/>
      <c r="H210" s="578"/>
    </row>
    <row r="211" spans="1:8" ht="12">
      <c r="A211" s="371"/>
      <c r="B211" s="301" t="s">
        <v>302</v>
      </c>
      <c r="C211" s="300"/>
      <c r="D211" s="1173"/>
      <c r="E211" s="1173"/>
      <c r="F211" s="1173"/>
      <c r="G211" s="1255"/>
      <c r="H211" s="580"/>
    </row>
    <row r="212" spans="1:8" ht="12.75" thickBot="1">
      <c r="A212" s="294"/>
      <c r="B212" s="435" t="s">
        <v>92</v>
      </c>
      <c r="C212" s="763"/>
      <c r="D212" s="1177"/>
      <c r="E212" s="1177"/>
      <c r="F212" s="1177"/>
      <c r="G212" s="1257"/>
      <c r="H212" s="453"/>
    </row>
    <row r="213" spans="1:8" ht="12.75" thickBot="1">
      <c r="A213" s="362"/>
      <c r="B213" s="439" t="s">
        <v>141</v>
      </c>
      <c r="C213" s="1107">
        <f>SUM(C207:C212)</f>
        <v>121674</v>
      </c>
      <c r="D213" s="1107">
        <f>SUM(D207:D212)</f>
        <v>121747</v>
      </c>
      <c r="E213" s="1107">
        <f>SUM(E207:E212)</f>
        <v>121747</v>
      </c>
      <c r="F213" s="1107">
        <f>SUM(F207:F212)</f>
        <v>138810</v>
      </c>
      <c r="G213" s="1259">
        <f>SUM(F213/E213)</f>
        <v>1.1401512973625634</v>
      </c>
      <c r="H213" s="455"/>
    </row>
    <row r="214" spans="1:8" ht="12">
      <c r="A214" s="360">
        <v>3201</v>
      </c>
      <c r="B214" s="459" t="s">
        <v>367</v>
      </c>
      <c r="C214" s="368"/>
      <c r="D214" s="1172"/>
      <c r="E214" s="1172"/>
      <c r="F214" s="1172"/>
      <c r="G214" s="423"/>
      <c r="H214" s="420"/>
    </row>
    <row r="215" spans="1:8" ht="12">
      <c r="A215" s="360"/>
      <c r="B215" s="373" t="s">
        <v>119</v>
      </c>
      <c r="C215" s="761">
        <v>25640</v>
      </c>
      <c r="D215" s="1093">
        <v>28139</v>
      </c>
      <c r="E215" s="1093">
        <v>28139</v>
      </c>
      <c r="F215" s="1093">
        <v>28139</v>
      </c>
      <c r="G215" s="1256">
        <f>SUM(F215/E215)</f>
        <v>1</v>
      </c>
      <c r="H215" s="578"/>
    </row>
    <row r="216" spans="1:8" ht="12">
      <c r="A216" s="360"/>
      <c r="B216" s="183" t="s">
        <v>307</v>
      </c>
      <c r="C216" s="761">
        <v>6625</v>
      </c>
      <c r="D216" s="1093">
        <v>7332</v>
      </c>
      <c r="E216" s="1093">
        <v>7332</v>
      </c>
      <c r="F216" s="1093">
        <v>7332</v>
      </c>
      <c r="G216" s="1255">
        <f>SUM(F216/E216)</f>
        <v>1</v>
      </c>
      <c r="H216" s="578"/>
    </row>
    <row r="217" spans="1:8" ht="12">
      <c r="A217" s="360"/>
      <c r="B217" s="373" t="s">
        <v>293</v>
      </c>
      <c r="C217" s="761">
        <v>87735</v>
      </c>
      <c r="D217" s="1093">
        <v>121941</v>
      </c>
      <c r="E217" s="1093">
        <v>123441</v>
      </c>
      <c r="F217" s="1093">
        <v>138441</v>
      </c>
      <c r="G217" s="1255">
        <f>SUM(F217/E217)</f>
        <v>1.121515541837801</v>
      </c>
      <c r="H217" s="578"/>
    </row>
    <row r="218" spans="1:8" ht="12">
      <c r="A218" s="360"/>
      <c r="B218" s="477" t="s">
        <v>124</v>
      </c>
      <c r="C218" s="761"/>
      <c r="D218" s="1093"/>
      <c r="E218" s="1093"/>
      <c r="F218" s="1093"/>
      <c r="G218" s="1255"/>
      <c r="H218" s="466"/>
    </row>
    <row r="219" spans="1:8" ht="12">
      <c r="A219" s="360"/>
      <c r="B219" s="477" t="s">
        <v>302</v>
      </c>
      <c r="C219" s="761"/>
      <c r="D219" s="1093">
        <v>2000</v>
      </c>
      <c r="E219" s="1093">
        <v>2000</v>
      </c>
      <c r="F219" s="1093">
        <v>2000</v>
      </c>
      <c r="G219" s="1255">
        <f>SUM(F219/E219)</f>
        <v>1</v>
      </c>
      <c r="H219" s="424"/>
    </row>
    <row r="220" spans="1:8" ht="12.75" thickBot="1">
      <c r="A220" s="360"/>
      <c r="B220" s="435" t="s">
        <v>262</v>
      </c>
      <c r="C220" s="765"/>
      <c r="D220" s="1180"/>
      <c r="E220" s="1180">
        <v>500</v>
      </c>
      <c r="F220" s="1180">
        <v>500</v>
      </c>
      <c r="G220" s="1257">
        <f>SUM(F220/E220)</f>
        <v>1</v>
      </c>
      <c r="H220" s="424"/>
    </row>
    <row r="221" spans="1:8" ht="12.75" thickBot="1">
      <c r="A221" s="383"/>
      <c r="B221" s="439" t="s">
        <v>141</v>
      </c>
      <c r="C221" s="1107">
        <f>SUM(C215:C220)</f>
        <v>120000</v>
      </c>
      <c r="D221" s="1107">
        <f>SUM(D215:D220)</f>
        <v>159412</v>
      </c>
      <c r="E221" s="1107">
        <f>SUM(E215:E220)</f>
        <v>161412</v>
      </c>
      <c r="F221" s="1107">
        <f>SUM(F215:F220)</f>
        <v>176412</v>
      </c>
      <c r="G221" s="1259">
        <f>SUM(F221/E221)</f>
        <v>1.0929298936882017</v>
      </c>
      <c r="H221" s="455"/>
    </row>
    <row r="222" spans="1:8" ht="12">
      <c r="A222" s="75">
        <v>3202</v>
      </c>
      <c r="B222" s="382" t="s">
        <v>294</v>
      </c>
      <c r="C222" s="368"/>
      <c r="D222" s="1172"/>
      <c r="E222" s="1172"/>
      <c r="F222" s="1172"/>
      <c r="G222" s="423"/>
      <c r="H222" s="575" t="s">
        <v>25</v>
      </c>
    </row>
    <row r="223" spans="1:8" ht="12">
      <c r="A223" s="75"/>
      <c r="B223" s="372" t="s">
        <v>119</v>
      </c>
      <c r="C223" s="761">
        <v>2500</v>
      </c>
      <c r="D223" s="1093">
        <v>3089</v>
      </c>
      <c r="E223" s="1093">
        <v>3824</v>
      </c>
      <c r="F223" s="1093">
        <v>3824</v>
      </c>
      <c r="G223" s="1256">
        <f>SUM(F223/E223)</f>
        <v>1</v>
      </c>
      <c r="H223" s="424"/>
    </row>
    <row r="224" spans="1:8" ht="12">
      <c r="A224" s="75"/>
      <c r="B224" s="183" t="s">
        <v>307</v>
      </c>
      <c r="C224" s="761">
        <v>1300</v>
      </c>
      <c r="D224" s="1093">
        <v>1458</v>
      </c>
      <c r="E224" s="1093">
        <v>1458</v>
      </c>
      <c r="F224" s="1093">
        <v>1458</v>
      </c>
      <c r="G224" s="1255">
        <f>SUM(F224/E224)</f>
        <v>1</v>
      </c>
      <c r="H224" s="466"/>
    </row>
    <row r="225" spans="1:8" ht="12">
      <c r="A225" s="75"/>
      <c r="B225" s="373" t="s">
        <v>293</v>
      </c>
      <c r="C225" s="761">
        <v>2000</v>
      </c>
      <c r="D225" s="1093">
        <v>2160</v>
      </c>
      <c r="E225" s="1093">
        <v>2160</v>
      </c>
      <c r="F225" s="1093">
        <v>2160</v>
      </c>
      <c r="G225" s="1255">
        <f>SUM(F225/E225)</f>
        <v>1</v>
      </c>
      <c r="H225" s="578"/>
    </row>
    <row r="226" spans="1:8" ht="12">
      <c r="A226" s="75"/>
      <c r="B226" s="301" t="s">
        <v>124</v>
      </c>
      <c r="C226" s="761"/>
      <c r="D226" s="1093"/>
      <c r="E226" s="1093"/>
      <c r="F226" s="1093"/>
      <c r="G226" s="1255"/>
      <c r="H226" s="466"/>
    </row>
    <row r="227" spans="1:8" ht="12">
      <c r="A227" s="75"/>
      <c r="B227" s="301" t="s">
        <v>302</v>
      </c>
      <c r="C227" s="761">
        <v>4200</v>
      </c>
      <c r="D227" s="1093">
        <v>5000</v>
      </c>
      <c r="E227" s="1093">
        <v>7265</v>
      </c>
      <c r="F227" s="1093">
        <v>7265</v>
      </c>
      <c r="G227" s="1255">
        <f>SUM(F227/E227)</f>
        <v>1</v>
      </c>
      <c r="H227" s="466"/>
    </row>
    <row r="228" spans="1:8" ht="12.75" thickBot="1">
      <c r="A228" s="75"/>
      <c r="B228" s="435" t="s">
        <v>281</v>
      </c>
      <c r="C228" s="765"/>
      <c r="D228" s="1180"/>
      <c r="E228" s="1180"/>
      <c r="F228" s="1180"/>
      <c r="G228" s="1257"/>
      <c r="H228" s="453"/>
    </row>
    <row r="229" spans="1:8" ht="12.75" thickBot="1">
      <c r="A229" s="383"/>
      <c r="B229" s="439" t="s">
        <v>141</v>
      </c>
      <c r="C229" s="1107">
        <f>SUM(C223:C228)</f>
        <v>10000</v>
      </c>
      <c r="D229" s="1107">
        <f>SUM(D223:D228)</f>
        <v>11707</v>
      </c>
      <c r="E229" s="1107">
        <f>SUM(E223:E228)</f>
        <v>14707</v>
      </c>
      <c r="F229" s="1107">
        <f>SUM(F223:F228)</f>
        <v>14707</v>
      </c>
      <c r="G229" s="1259">
        <f>SUM(F229/E229)</f>
        <v>1</v>
      </c>
      <c r="H229" s="455"/>
    </row>
    <row r="230" spans="1:8" ht="12">
      <c r="A230" s="75">
        <v>3203</v>
      </c>
      <c r="B230" s="462" t="s">
        <v>176</v>
      </c>
      <c r="C230" s="368"/>
      <c r="D230" s="1172"/>
      <c r="E230" s="1172"/>
      <c r="F230" s="1172"/>
      <c r="G230" s="423"/>
      <c r="H230" s="450" t="s">
        <v>166</v>
      </c>
    </row>
    <row r="231" spans="1:8" ht="12" customHeight="1">
      <c r="A231" s="371"/>
      <c r="B231" s="372" t="s">
        <v>119</v>
      </c>
      <c r="C231" s="300"/>
      <c r="D231" s="1173"/>
      <c r="E231" s="1173"/>
      <c r="F231" s="1173"/>
      <c r="G231" s="423"/>
      <c r="H231" s="424" t="s">
        <v>167</v>
      </c>
    </row>
    <row r="232" spans="1:8" ht="12" customHeight="1">
      <c r="A232" s="371"/>
      <c r="B232" s="183" t="s">
        <v>307</v>
      </c>
      <c r="C232" s="300"/>
      <c r="D232" s="1173"/>
      <c r="E232" s="1173"/>
      <c r="F232" s="1173"/>
      <c r="G232" s="423"/>
      <c r="H232" s="450"/>
    </row>
    <row r="233" spans="1:8" ht="12" customHeight="1">
      <c r="A233" s="371"/>
      <c r="B233" s="373" t="s">
        <v>293</v>
      </c>
      <c r="C233" s="300">
        <v>1500</v>
      </c>
      <c r="D233" s="1173">
        <v>1500</v>
      </c>
      <c r="E233" s="1173">
        <v>1500</v>
      </c>
      <c r="F233" s="1173">
        <v>1500</v>
      </c>
      <c r="G233" s="1256">
        <f>SUM(F233/E233)</f>
        <v>1</v>
      </c>
      <c r="H233" s="577"/>
    </row>
    <row r="234" spans="1:8" ht="12" customHeight="1">
      <c r="A234" s="371"/>
      <c r="B234" s="301" t="s">
        <v>124</v>
      </c>
      <c r="C234" s="300"/>
      <c r="D234" s="1173"/>
      <c r="E234" s="1173"/>
      <c r="F234" s="1173"/>
      <c r="G234" s="1255"/>
      <c r="H234" s="577"/>
    </row>
    <row r="235" spans="1:8" ht="12" customHeight="1">
      <c r="A235" s="371"/>
      <c r="B235" s="301" t="s">
        <v>302</v>
      </c>
      <c r="C235" s="300">
        <v>3500</v>
      </c>
      <c r="D235" s="1173">
        <v>3500</v>
      </c>
      <c r="E235" s="1173">
        <v>3500</v>
      </c>
      <c r="F235" s="1173">
        <v>3500</v>
      </c>
      <c r="G235" s="1255">
        <f>SUM(F235/E235)</f>
        <v>1</v>
      </c>
      <c r="H235" s="470"/>
    </row>
    <row r="236" spans="1:8" ht="12">
      <c r="A236" s="371"/>
      <c r="B236" s="478" t="s">
        <v>262</v>
      </c>
      <c r="C236" s="300"/>
      <c r="D236" s="1173"/>
      <c r="E236" s="1173"/>
      <c r="F236" s="1173"/>
      <c r="G236" s="1255"/>
      <c r="H236" s="578"/>
    </row>
    <row r="237" spans="1:8" ht="12.75" thickBot="1">
      <c r="A237" s="371"/>
      <c r="B237" s="435" t="s">
        <v>281</v>
      </c>
      <c r="C237" s="760">
        <v>3000</v>
      </c>
      <c r="D237" s="1175">
        <v>3000</v>
      </c>
      <c r="E237" s="1175">
        <v>3000</v>
      </c>
      <c r="F237" s="1175">
        <v>3000</v>
      </c>
      <c r="G237" s="1257">
        <f>SUM(F237/E237)</f>
        <v>1</v>
      </c>
      <c r="H237" s="419"/>
    </row>
    <row r="238" spans="1:8" ht="12" customHeight="1" thickBot="1">
      <c r="A238" s="383"/>
      <c r="B238" s="439" t="s">
        <v>141</v>
      </c>
      <c r="C238" s="1107">
        <f>SUM(C231:C237)</f>
        <v>8000</v>
      </c>
      <c r="D238" s="1107">
        <f>SUM(D231:D237)</f>
        <v>8000</v>
      </c>
      <c r="E238" s="1107">
        <f>SUM(E231:E237)</f>
        <v>8000</v>
      </c>
      <c r="F238" s="1107">
        <f>SUM(F231:F237)</f>
        <v>8000</v>
      </c>
      <c r="G238" s="1259">
        <f>SUM(F238/E238)</f>
        <v>1</v>
      </c>
      <c r="H238" s="455"/>
    </row>
    <row r="239" spans="1:8" ht="12" customHeight="1">
      <c r="A239" s="75">
        <v>3204</v>
      </c>
      <c r="B239" s="462" t="s">
        <v>405</v>
      </c>
      <c r="C239" s="368"/>
      <c r="D239" s="1172"/>
      <c r="E239" s="1172"/>
      <c r="F239" s="1172"/>
      <c r="G239" s="423"/>
      <c r="H239" s="450"/>
    </row>
    <row r="240" spans="1:8" ht="12" customHeight="1">
      <c r="A240" s="371"/>
      <c r="B240" s="372" t="s">
        <v>119</v>
      </c>
      <c r="C240" s="300"/>
      <c r="D240" s="1173"/>
      <c r="E240" s="1173"/>
      <c r="F240" s="1173"/>
      <c r="G240" s="423"/>
      <c r="H240" s="424"/>
    </row>
    <row r="241" spans="1:8" ht="12" customHeight="1">
      <c r="A241" s="371"/>
      <c r="B241" s="183" t="s">
        <v>307</v>
      </c>
      <c r="C241" s="300"/>
      <c r="D241" s="1173"/>
      <c r="E241" s="1173"/>
      <c r="F241" s="1173"/>
      <c r="G241" s="423"/>
      <c r="H241" s="577"/>
    </row>
    <row r="242" spans="1:8" ht="12" customHeight="1">
      <c r="A242" s="371"/>
      <c r="B242" s="373" t="s">
        <v>293</v>
      </c>
      <c r="C242" s="300">
        <v>13000</v>
      </c>
      <c r="D242" s="1173">
        <v>13846</v>
      </c>
      <c r="E242" s="1173">
        <v>13846</v>
      </c>
      <c r="F242" s="1173">
        <v>13846</v>
      </c>
      <c r="G242" s="1255">
        <f>SUM(F242/E242)</f>
        <v>1</v>
      </c>
      <c r="H242" s="577"/>
    </row>
    <row r="243" spans="1:8" ht="12" customHeight="1">
      <c r="A243" s="371"/>
      <c r="B243" s="301" t="s">
        <v>302</v>
      </c>
      <c r="C243" s="300"/>
      <c r="D243" s="1173"/>
      <c r="E243" s="1173"/>
      <c r="F243" s="1173"/>
      <c r="G243" s="423"/>
      <c r="H243" s="470"/>
    </row>
    <row r="244" spans="1:8" ht="12" customHeight="1">
      <c r="A244" s="371"/>
      <c r="B244" s="301" t="s">
        <v>124</v>
      </c>
      <c r="C244" s="300"/>
      <c r="D244" s="1173"/>
      <c r="E244" s="1173"/>
      <c r="F244" s="1173"/>
      <c r="G244" s="423"/>
      <c r="H244" s="424"/>
    </row>
    <row r="245" spans="1:8" ht="12" customHeight="1" thickBot="1">
      <c r="A245" s="371"/>
      <c r="B245" s="435" t="s">
        <v>92</v>
      </c>
      <c r="C245" s="763"/>
      <c r="D245" s="1177"/>
      <c r="E245" s="1177"/>
      <c r="F245" s="1177"/>
      <c r="G245" s="1260"/>
      <c r="H245" s="419"/>
    </row>
    <row r="246" spans="1:8" ht="12" customHeight="1" thickBot="1">
      <c r="A246" s="383"/>
      <c r="B246" s="439" t="s">
        <v>141</v>
      </c>
      <c r="C246" s="1107">
        <f>SUM(C240:C245)</f>
        <v>13000</v>
      </c>
      <c r="D246" s="1107">
        <f>SUM(D240:D245)</f>
        <v>13846</v>
      </c>
      <c r="E246" s="1107">
        <f>SUM(E240:E245)</f>
        <v>13846</v>
      </c>
      <c r="F246" s="1107">
        <f>SUM(F240:F245)</f>
        <v>13846</v>
      </c>
      <c r="G246" s="1259">
        <f>SUM(F246/E246)</f>
        <v>1</v>
      </c>
      <c r="H246" s="455"/>
    </row>
    <row r="247" spans="1:8" ht="12" customHeight="1">
      <c r="A247" s="75">
        <v>3205</v>
      </c>
      <c r="B247" s="462" t="s">
        <v>369</v>
      </c>
      <c r="C247" s="368"/>
      <c r="D247" s="1172"/>
      <c r="E247" s="1172"/>
      <c r="F247" s="1172"/>
      <c r="G247" s="423"/>
      <c r="H247" s="450" t="s">
        <v>166</v>
      </c>
    </row>
    <row r="248" spans="1:8" ht="12" customHeight="1">
      <c r="A248" s="371"/>
      <c r="B248" s="372" t="s">
        <v>119</v>
      </c>
      <c r="C248" s="300">
        <v>4000</v>
      </c>
      <c r="D248" s="1173">
        <v>4574</v>
      </c>
      <c r="E248" s="1173">
        <v>4574</v>
      </c>
      <c r="F248" s="1173">
        <v>2704</v>
      </c>
      <c r="G248" s="1256">
        <f>SUM(F248/E248)</f>
        <v>0.5911674682990817</v>
      </c>
      <c r="H248" s="424" t="s">
        <v>167</v>
      </c>
    </row>
    <row r="249" spans="1:8" ht="12" customHeight="1">
      <c r="A249" s="371"/>
      <c r="B249" s="183" t="s">
        <v>307</v>
      </c>
      <c r="C249" s="300">
        <v>1000</v>
      </c>
      <c r="D249" s="1173">
        <v>1365</v>
      </c>
      <c r="E249" s="1173">
        <v>1365</v>
      </c>
      <c r="F249" s="1173">
        <v>735</v>
      </c>
      <c r="G249" s="1255">
        <f>SUM(F249/E249)</f>
        <v>0.5384615384615384</v>
      </c>
      <c r="H249" s="451"/>
    </row>
    <row r="250" spans="1:8" ht="12" customHeight="1">
      <c r="A250" s="294"/>
      <c r="B250" s="373" t="s">
        <v>293</v>
      </c>
      <c r="C250" s="300">
        <v>9500</v>
      </c>
      <c r="D250" s="1173">
        <v>15252</v>
      </c>
      <c r="E250" s="1173">
        <v>15252</v>
      </c>
      <c r="F250" s="1173">
        <v>25342</v>
      </c>
      <c r="G250" s="1255">
        <f>SUM(F250/E250)</f>
        <v>1.6615525832677682</v>
      </c>
      <c r="H250" s="577"/>
    </row>
    <row r="251" spans="1:8" ht="12" customHeight="1">
      <c r="A251" s="294"/>
      <c r="B251" s="301" t="s">
        <v>124</v>
      </c>
      <c r="C251" s="300"/>
      <c r="D251" s="1173"/>
      <c r="E251" s="1173"/>
      <c r="F251" s="1173"/>
      <c r="G251" s="1255"/>
      <c r="H251" s="577"/>
    </row>
    <row r="252" spans="1:8" ht="12" customHeight="1">
      <c r="A252" s="294"/>
      <c r="B252" s="301" t="s">
        <v>302</v>
      </c>
      <c r="C252" s="300">
        <v>10000</v>
      </c>
      <c r="D252" s="1173">
        <v>10000</v>
      </c>
      <c r="E252" s="1173">
        <v>10000</v>
      </c>
      <c r="F252" s="1173">
        <v>6310</v>
      </c>
      <c r="G252" s="1255">
        <f>SUM(F252/E252)</f>
        <v>0.631</v>
      </c>
      <c r="H252" s="452"/>
    </row>
    <row r="253" spans="1:8" ht="12" customHeight="1">
      <c r="A253" s="294"/>
      <c r="B253" s="301" t="s">
        <v>124</v>
      </c>
      <c r="C253" s="300"/>
      <c r="D253" s="1173"/>
      <c r="E253" s="1173"/>
      <c r="F253" s="1173"/>
      <c r="G253" s="1255"/>
      <c r="H253" s="452"/>
    </row>
    <row r="254" spans="1:8" ht="12" customHeight="1" thickBot="1">
      <c r="A254" s="294"/>
      <c r="B254" s="435" t="s">
        <v>281</v>
      </c>
      <c r="C254" s="760">
        <v>7000</v>
      </c>
      <c r="D254" s="1175">
        <v>9666</v>
      </c>
      <c r="E254" s="1175">
        <v>9666</v>
      </c>
      <c r="F254" s="1175">
        <v>9166</v>
      </c>
      <c r="G254" s="1257">
        <f>SUM(F254/E254)</f>
        <v>0.9482722946410097</v>
      </c>
      <c r="H254" s="479"/>
    </row>
    <row r="255" spans="1:8" ht="12" customHeight="1" thickBot="1">
      <c r="A255" s="383"/>
      <c r="B255" s="439" t="s">
        <v>141</v>
      </c>
      <c r="C255" s="1107">
        <f>SUM(C248:C254)</f>
        <v>31500</v>
      </c>
      <c r="D255" s="1107">
        <f>SUM(D248:D254)</f>
        <v>40857</v>
      </c>
      <c r="E255" s="1107">
        <f>SUM(E248:E254)</f>
        <v>40857</v>
      </c>
      <c r="F255" s="1107">
        <f>SUM(F248:F254)</f>
        <v>44257</v>
      </c>
      <c r="G255" s="1259">
        <f>SUM(F255/E255)</f>
        <v>1.083217074185574</v>
      </c>
      <c r="H255" s="480"/>
    </row>
    <row r="256" spans="1:8" ht="12" customHeight="1">
      <c r="A256" s="360">
        <v>3207</v>
      </c>
      <c r="B256" s="462" t="s">
        <v>299</v>
      </c>
      <c r="C256" s="368"/>
      <c r="D256" s="1172"/>
      <c r="E256" s="1172"/>
      <c r="F256" s="1172"/>
      <c r="G256" s="423"/>
      <c r="H256" s="451"/>
    </row>
    <row r="257" spans="1:8" ht="12" customHeight="1">
      <c r="A257" s="294"/>
      <c r="B257" s="372" t="s">
        <v>119</v>
      </c>
      <c r="C257" s="300"/>
      <c r="D257" s="1173"/>
      <c r="E257" s="1173"/>
      <c r="F257" s="1173"/>
      <c r="G257" s="423"/>
      <c r="H257" s="451"/>
    </row>
    <row r="258" spans="1:8" ht="12" customHeight="1">
      <c r="A258" s="294"/>
      <c r="B258" s="183" t="s">
        <v>307</v>
      </c>
      <c r="C258" s="300"/>
      <c r="D258" s="1173"/>
      <c r="E258" s="1173"/>
      <c r="F258" s="1173"/>
      <c r="G258" s="423"/>
      <c r="H258" s="443"/>
    </row>
    <row r="259" spans="1:8" ht="12" customHeight="1">
      <c r="A259" s="294"/>
      <c r="B259" s="373" t="s">
        <v>293</v>
      </c>
      <c r="C259" s="300">
        <v>27220</v>
      </c>
      <c r="D259" s="1173">
        <v>29360</v>
      </c>
      <c r="E259" s="1173">
        <v>29360</v>
      </c>
      <c r="F259" s="1173">
        <v>29360</v>
      </c>
      <c r="G259" s="1255">
        <f>SUM(F259/E259)</f>
        <v>1</v>
      </c>
      <c r="H259" s="577"/>
    </row>
    <row r="260" spans="1:8" ht="12" customHeight="1">
      <c r="A260" s="294"/>
      <c r="B260" s="301" t="s">
        <v>124</v>
      </c>
      <c r="C260" s="300"/>
      <c r="D260" s="1173"/>
      <c r="E260" s="1173"/>
      <c r="F260" s="1173"/>
      <c r="G260" s="423"/>
      <c r="H260" s="577"/>
    </row>
    <row r="261" spans="1:8" ht="12" customHeight="1">
      <c r="A261" s="294"/>
      <c r="B261" s="301" t="s">
        <v>302</v>
      </c>
      <c r="C261" s="300"/>
      <c r="D261" s="1173"/>
      <c r="E261" s="1173"/>
      <c r="F261" s="1173"/>
      <c r="G261" s="423"/>
      <c r="H261" s="451"/>
    </row>
    <row r="262" spans="1:8" ht="12" customHeight="1" thickBot="1">
      <c r="A262" s="294"/>
      <c r="B262" s="435" t="s">
        <v>92</v>
      </c>
      <c r="C262" s="763"/>
      <c r="D262" s="1177"/>
      <c r="E262" s="1177"/>
      <c r="F262" s="1177"/>
      <c r="G262" s="1260"/>
      <c r="H262" s="419"/>
    </row>
    <row r="263" spans="1:8" ht="12.75" thickBot="1">
      <c r="A263" s="362"/>
      <c r="B263" s="439" t="s">
        <v>141</v>
      </c>
      <c r="C263" s="378">
        <f>SUM(C257:C262)</f>
        <v>27220</v>
      </c>
      <c r="D263" s="1107">
        <f>SUM(D257:D262)</f>
        <v>29360</v>
      </c>
      <c r="E263" s="1107">
        <f>SUM(E257:E262)</f>
        <v>29360</v>
      </c>
      <c r="F263" s="1107">
        <f>SUM(F257:F262)</f>
        <v>29360</v>
      </c>
      <c r="G263" s="1259">
        <f>SUM(F263/E263)</f>
        <v>1</v>
      </c>
      <c r="H263" s="455"/>
    </row>
    <row r="264" spans="1:8" ht="12">
      <c r="A264" s="360">
        <v>3208</v>
      </c>
      <c r="B264" s="462" t="s">
        <v>198</v>
      </c>
      <c r="C264" s="368"/>
      <c r="D264" s="1172"/>
      <c r="E264" s="1172"/>
      <c r="F264" s="1172"/>
      <c r="G264" s="423"/>
      <c r="H264" s="451"/>
    </row>
    <row r="265" spans="1:8" ht="12">
      <c r="A265" s="294"/>
      <c r="B265" s="372" t="s">
        <v>119</v>
      </c>
      <c r="C265" s="300"/>
      <c r="D265" s="1173"/>
      <c r="E265" s="1173"/>
      <c r="F265" s="1173"/>
      <c r="G265" s="423"/>
      <c r="H265" s="451"/>
    </row>
    <row r="266" spans="1:8" ht="12">
      <c r="A266" s="294"/>
      <c r="B266" s="183" t="s">
        <v>307</v>
      </c>
      <c r="C266" s="300"/>
      <c r="D266" s="1173"/>
      <c r="E266" s="1173"/>
      <c r="F266" s="1173"/>
      <c r="G266" s="423"/>
      <c r="H266" s="577"/>
    </row>
    <row r="267" spans="1:8" ht="12">
      <c r="A267" s="294"/>
      <c r="B267" s="373" t="s">
        <v>293</v>
      </c>
      <c r="C267" s="300">
        <v>68585</v>
      </c>
      <c r="D267" s="1173">
        <v>91559</v>
      </c>
      <c r="E267" s="1173">
        <v>91559</v>
      </c>
      <c r="F267" s="1173">
        <v>91559</v>
      </c>
      <c r="G267" s="1256">
        <f>SUM(F267/E267)</f>
        <v>1</v>
      </c>
      <c r="H267" s="577"/>
    </row>
    <row r="268" spans="1:8" ht="12">
      <c r="A268" s="294"/>
      <c r="B268" s="301" t="s">
        <v>124</v>
      </c>
      <c r="C268" s="300"/>
      <c r="D268" s="1173"/>
      <c r="E268" s="1173"/>
      <c r="F268" s="1173"/>
      <c r="G268" s="1255"/>
      <c r="H268" s="451"/>
    </row>
    <row r="269" spans="1:8" ht="12">
      <c r="A269" s="294"/>
      <c r="B269" s="301" t="s">
        <v>302</v>
      </c>
      <c r="C269" s="300"/>
      <c r="D269" s="1173"/>
      <c r="E269" s="1173"/>
      <c r="F269" s="1173"/>
      <c r="G269" s="1255"/>
      <c r="H269" s="451"/>
    </row>
    <row r="270" spans="1:8" ht="12.75" thickBot="1">
      <c r="A270" s="294"/>
      <c r="B270" s="435" t="s">
        <v>92</v>
      </c>
      <c r="C270" s="763"/>
      <c r="D270" s="1177"/>
      <c r="E270" s="1177"/>
      <c r="F270" s="1177"/>
      <c r="G270" s="1257"/>
      <c r="H270" s="419"/>
    </row>
    <row r="271" spans="1:8" ht="12.75" thickBot="1">
      <c r="A271" s="362"/>
      <c r="B271" s="439" t="s">
        <v>141</v>
      </c>
      <c r="C271" s="378">
        <f>SUM(C265:C270)</f>
        <v>68585</v>
      </c>
      <c r="D271" s="1107">
        <f>SUM(D265:D270)</f>
        <v>91559</v>
      </c>
      <c r="E271" s="1107">
        <f>SUM(E265:E270)</f>
        <v>91559</v>
      </c>
      <c r="F271" s="1107">
        <f>SUM(F265:F270)</f>
        <v>91559</v>
      </c>
      <c r="G271" s="1259">
        <f>SUM(F271/E271)</f>
        <v>1</v>
      </c>
      <c r="H271" s="455"/>
    </row>
    <row r="272" spans="1:8" ht="12">
      <c r="A272" s="75">
        <v>3209</v>
      </c>
      <c r="B272" s="385" t="s">
        <v>82</v>
      </c>
      <c r="C272" s="368"/>
      <c r="D272" s="1172"/>
      <c r="E272" s="1172"/>
      <c r="F272" s="1172"/>
      <c r="G272" s="423"/>
      <c r="H272" s="450"/>
    </row>
    <row r="273" spans="1:8" ht="12">
      <c r="A273" s="75"/>
      <c r="B273" s="373" t="s">
        <v>119</v>
      </c>
      <c r="C273" s="761">
        <v>2500</v>
      </c>
      <c r="D273" s="1093">
        <v>2690</v>
      </c>
      <c r="E273" s="1093">
        <v>2690</v>
      </c>
      <c r="F273" s="1093">
        <v>2690</v>
      </c>
      <c r="G273" s="1256">
        <f>SUM(F273/E273)</f>
        <v>1</v>
      </c>
      <c r="H273" s="424"/>
    </row>
    <row r="274" spans="1:8" ht="12">
      <c r="A274" s="75"/>
      <c r="B274" s="183" t="s">
        <v>307</v>
      </c>
      <c r="C274" s="761">
        <v>1000</v>
      </c>
      <c r="D274" s="1093">
        <v>1108</v>
      </c>
      <c r="E274" s="1093">
        <v>1108</v>
      </c>
      <c r="F274" s="1093">
        <v>1108</v>
      </c>
      <c r="G274" s="1255">
        <f>SUM(F274/E274)</f>
        <v>1</v>
      </c>
      <c r="H274" s="577"/>
    </row>
    <row r="275" spans="1:8" ht="12">
      <c r="A275" s="75"/>
      <c r="B275" s="373" t="s">
        <v>293</v>
      </c>
      <c r="C275" s="761">
        <v>900</v>
      </c>
      <c r="D275" s="1093">
        <v>1124</v>
      </c>
      <c r="E275" s="1093">
        <v>1124</v>
      </c>
      <c r="F275" s="1093">
        <v>1124</v>
      </c>
      <c r="G275" s="1255">
        <f>SUM(F275/E275)</f>
        <v>1</v>
      </c>
      <c r="H275" s="577"/>
    </row>
    <row r="276" spans="1:8" ht="12">
      <c r="A276" s="75"/>
      <c r="B276" s="477" t="s">
        <v>124</v>
      </c>
      <c r="C276" s="761"/>
      <c r="D276" s="1093"/>
      <c r="E276" s="1093"/>
      <c r="F276" s="1093"/>
      <c r="G276" s="1255"/>
      <c r="H276" s="466"/>
    </row>
    <row r="277" spans="1:8" ht="12">
      <c r="A277" s="75"/>
      <c r="B277" s="477" t="s">
        <v>302</v>
      </c>
      <c r="C277" s="761">
        <v>5100</v>
      </c>
      <c r="D277" s="1093">
        <v>5207</v>
      </c>
      <c r="E277" s="1093">
        <v>5106</v>
      </c>
      <c r="F277" s="1093">
        <v>5106</v>
      </c>
      <c r="G277" s="1255">
        <f>SUM(F277/E277)</f>
        <v>1</v>
      </c>
      <c r="H277" s="424"/>
    </row>
    <row r="278" spans="1:8" ht="12">
      <c r="A278" s="75"/>
      <c r="B278" s="435" t="s">
        <v>262</v>
      </c>
      <c r="C278" s="388">
        <v>500</v>
      </c>
      <c r="D278" s="1181">
        <v>500</v>
      </c>
      <c r="E278" s="1181">
        <v>500</v>
      </c>
      <c r="F278" s="1181">
        <v>500</v>
      </c>
      <c r="G278" s="1255">
        <f>SUM(F278/E278)</f>
        <v>1</v>
      </c>
      <c r="H278" s="424"/>
    </row>
    <row r="279" spans="1:8" ht="12.75" thickBot="1">
      <c r="A279" s="75"/>
      <c r="B279" s="831" t="s">
        <v>281</v>
      </c>
      <c r="C279" s="765"/>
      <c r="D279" s="1180">
        <v>7604</v>
      </c>
      <c r="E279" s="1180">
        <v>19705</v>
      </c>
      <c r="F279" s="1180">
        <v>19705</v>
      </c>
      <c r="G279" s="1257">
        <f>SUM(F279/E279)</f>
        <v>1</v>
      </c>
      <c r="H279" s="469"/>
    </row>
    <row r="280" spans="1:8" ht="12.75" thickBot="1">
      <c r="A280" s="383"/>
      <c r="B280" s="439" t="s">
        <v>141</v>
      </c>
      <c r="C280" s="378">
        <f>SUM(C273:C278)</f>
        <v>10000</v>
      </c>
      <c r="D280" s="1107">
        <f>SUM(D273:D279)</f>
        <v>18233</v>
      </c>
      <c r="E280" s="1107">
        <f>SUM(E273:E279)</f>
        <v>30233</v>
      </c>
      <c r="F280" s="1107">
        <f>SUM(F273:F279)</f>
        <v>30233</v>
      </c>
      <c r="G280" s="1259">
        <f>SUM(F280/E280)</f>
        <v>1</v>
      </c>
      <c r="H280" s="455"/>
    </row>
    <row r="281" spans="1:8" ht="12">
      <c r="A281" s="360"/>
      <c r="B281" s="382" t="s">
        <v>96</v>
      </c>
      <c r="C281" s="380">
        <f>SUM(C289+C297+C305+C313+C321)</f>
        <v>2692711</v>
      </c>
      <c r="D281" s="1182">
        <f>SUM(D289+D297+D305+D313+D321)</f>
        <v>2975945</v>
      </c>
      <c r="E281" s="1182">
        <f>SUM(E289+E297+E305+E313+E321)</f>
        <v>2975945</v>
      </c>
      <c r="F281" s="1182">
        <f>SUM(F289+F297+F305+F313+F321)</f>
        <v>3098839</v>
      </c>
      <c r="G281" s="423">
        <f>SUM(F281/E281)</f>
        <v>1.0412957900767654</v>
      </c>
      <c r="H281" s="420"/>
    </row>
    <row r="282" spans="1:8" ht="12">
      <c r="A282" s="360">
        <v>3211</v>
      </c>
      <c r="B282" s="463" t="s">
        <v>27</v>
      </c>
      <c r="C282" s="368"/>
      <c r="D282" s="1172"/>
      <c r="E282" s="1172"/>
      <c r="F282" s="1172"/>
      <c r="G282" s="1256"/>
      <c r="H282" s="450"/>
    </row>
    <row r="283" spans="1:8" ht="12">
      <c r="A283" s="360"/>
      <c r="B283" s="373" t="s">
        <v>119</v>
      </c>
      <c r="C283" s="368"/>
      <c r="D283" s="1172"/>
      <c r="E283" s="1172"/>
      <c r="F283" s="1172"/>
      <c r="G283" s="1255"/>
      <c r="H283" s="424"/>
    </row>
    <row r="284" spans="1:8" ht="12">
      <c r="A284" s="360"/>
      <c r="B284" s="183" t="s">
        <v>307</v>
      </c>
      <c r="C284" s="368"/>
      <c r="D284" s="1172"/>
      <c r="E284" s="1172"/>
      <c r="F284" s="1172"/>
      <c r="G284" s="1255"/>
      <c r="H284" s="578"/>
    </row>
    <row r="285" spans="1:8" ht="12">
      <c r="A285" s="360"/>
      <c r="B285" s="373" t="s">
        <v>293</v>
      </c>
      <c r="C285" s="761">
        <v>444500</v>
      </c>
      <c r="D285" s="1093">
        <v>465818</v>
      </c>
      <c r="E285" s="1093">
        <v>465818</v>
      </c>
      <c r="F285" s="1093">
        <v>465818</v>
      </c>
      <c r="G285" s="1255">
        <f>SUM(F285/E285)</f>
        <v>1</v>
      </c>
      <c r="H285" s="578"/>
    </row>
    <row r="286" spans="1:8" ht="12">
      <c r="A286" s="360"/>
      <c r="B286" s="477" t="s">
        <v>124</v>
      </c>
      <c r="C286" s="761"/>
      <c r="D286" s="1093"/>
      <c r="E286" s="1093"/>
      <c r="F286" s="1093"/>
      <c r="G286" s="1255"/>
      <c r="H286" s="578"/>
    </row>
    <row r="287" spans="1:8" ht="12">
      <c r="A287" s="360"/>
      <c r="B287" s="477" t="s">
        <v>302</v>
      </c>
      <c r="C287" s="368"/>
      <c r="D287" s="1172"/>
      <c r="E287" s="1172"/>
      <c r="F287" s="1172"/>
      <c r="G287" s="1255"/>
      <c r="H287" s="578"/>
    </row>
    <row r="288" spans="1:8" ht="12.75" thickBot="1">
      <c r="A288" s="360"/>
      <c r="B288" s="435" t="s">
        <v>92</v>
      </c>
      <c r="C288" s="762"/>
      <c r="D288" s="1176"/>
      <c r="E288" s="1176"/>
      <c r="F288" s="1176"/>
      <c r="G288" s="1257"/>
      <c r="H288" s="578"/>
    </row>
    <row r="289" spans="1:8" ht="12.75" thickBot="1">
      <c r="A289" s="383"/>
      <c r="B289" s="439" t="s">
        <v>141</v>
      </c>
      <c r="C289" s="1107">
        <f>SUM(C285:C288)</f>
        <v>444500</v>
      </c>
      <c r="D289" s="1107">
        <f>SUM(D285:D288)</f>
        <v>465818</v>
      </c>
      <c r="E289" s="1107">
        <f>SUM(E285:E288)</f>
        <v>465818</v>
      </c>
      <c r="F289" s="1107">
        <f>SUM(F285:F288)</f>
        <v>465818</v>
      </c>
      <c r="G289" s="1280">
        <f>SUM(F289/E289)</f>
        <v>1</v>
      </c>
      <c r="H289" s="455"/>
    </row>
    <row r="290" spans="1:8" ht="12">
      <c r="A290" s="360">
        <v>3212</v>
      </c>
      <c r="B290" s="463" t="s">
        <v>445</v>
      </c>
      <c r="C290" s="368"/>
      <c r="D290" s="1172"/>
      <c r="E290" s="1172"/>
      <c r="F290" s="1172"/>
      <c r="G290" s="1262"/>
      <c r="H290" s="450"/>
    </row>
    <row r="291" spans="1:8" ht="12">
      <c r="A291" s="360"/>
      <c r="B291" s="373" t="s">
        <v>119</v>
      </c>
      <c r="C291" s="761"/>
      <c r="D291" s="1093"/>
      <c r="E291" s="1093"/>
      <c r="F291" s="1093"/>
      <c r="G291" s="1255"/>
      <c r="H291" s="424"/>
    </row>
    <row r="292" spans="1:8" ht="12">
      <c r="A292" s="360"/>
      <c r="B292" s="183" t="s">
        <v>307</v>
      </c>
      <c r="C292" s="761"/>
      <c r="D292" s="1093"/>
      <c r="E292" s="1093"/>
      <c r="F292" s="1093"/>
      <c r="G292" s="1255"/>
      <c r="H292" s="466"/>
    </row>
    <row r="293" spans="1:8" ht="12">
      <c r="A293" s="360"/>
      <c r="B293" s="373" t="s">
        <v>293</v>
      </c>
      <c r="C293" s="761">
        <v>1302182</v>
      </c>
      <c r="D293" s="1093">
        <v>1345090</v>
      </c>
      <c r="E293" s="1093">
        <v>1345090</v>
      </c>
      <c r="F293" s="1093">
        <v>1416994</v>
      </c>
      <c r="G293" s="1255">
        <f>SUM(F293/E293)</f>
        <v>1.053456646023686</v>
      </c>
      <c r="H293" s="819"/>
    </row>
    <row r="294" spans="1:8" ht="12">
      <c r="A294" s="360"/>
      <c r="B294" s="477" t="s">
        <v>124</v>
      </c>
      <c r="C294" s="761"/>
      <c r="D294" s="1093"/>
      <c r="E294" s="1093"/>
      <c r="F294" s="1093"/>
      <c r="G294" s="1255"/>
      <c r="H294" s="466"/>
    </row>
    <row r="295" spans="1:8" ht="12">
      <c r="A295" s="360"/>
      <c r="B295" s="477" t="s">
        <v>302</v>
      </c>
      <c r="C295" s="368"/>
      <c r="D295" s="1172"/>
      <c r="E295" s="1172"/>
      <c r="F295" s="1172"/>
      <c r="G295" s="1255"/>
      <c r="H295" s="466"/>
    </row>
    <row r="296" spans="1:8" ht="12.75" thickBot="1">
      <c r="A296" s="360"/>
      <c r="B296" s="435" t="s">
        <v>92</v>
      </c>
      <c r="C296" s="762"/>
      <c r="D296" s="1176"/>
      <c r="E296" s="1176"/>
      <c r="F296" s="1176"/>
      <c r="G296" s="1257"/>
      <c r="H296" s="453"/>
    </row>
    <row r="297" spans="1:8" ht="12.75" thickBot="1">
      <c r="A297" s="383"/>
      <c r="B297" s="439" t="s">
        <v>141</v>
      </c>
      <c r="C297" s="1107">
        <f>SUM(C291:C296)</f>
        <v>1302182</v>
      </c>
      <c r="D297" s="1107">
        <f>SUM(D291:D296)</f>
        <v>1345090</v>
      </c>
      <c r="E297" s="1107">
        <f>SUM(E291:E296)</f>
        <v>1345090</v>
      </c>
      <c r="F297" s="1107">
        <f>SUM(F291:F296)</f>
        <v>1416994</v>
      </c>
      <c r="G297" s="1280">
        <f>SUM(F297/E297)</f>
        <v>1.053456646023686</v>
      </c>
      <c r="H297" s="455"/>
    </row>
    <row r="298" spans="1:8" ht="12">
      <c r="A298" s="360">
        <v>3213</v>
      </c>
      <c r="B298" s="385" t="s">
        <v>358</v>
      </c>
      <c r="C298" s="368"/>
      <c r="D298" s="1172"/>
      <c r="E298" s="1172"/>
      <c r="F298" s="1172"/>
      <c r="G298" s="1262"/>
      <c r="H298" s="420"/>
    </row>
    <row r="299" spans="1:8" ht="12">
      <c r="A299" s="360"/>
      <c r="B299" s="373" t="s">
        <v>119</v>
      </c>
      <c r="C299" s="368"/>
      <c r="D299" s="1172"/>
      <c r="E299" s="1172"/>
      <c r="F299" s="1172"/>
      <c r="G299" s="1255"/>
      <c r="H299" s="424"/>
    </row>
    <row r="300" spans="1:8" ht="12">
      <c r="A300" s="360"/>
      <c r="B300" s="183" t="s">
        <v>307</v>
      </c>
      <c r="C300" s="368"/>
      <c r="D300" s="1172"/>
      <c r="E300" s="1172"/>
      <c r="F300" s="1172"/>
      <c r="G300" s="1255"/>
      <c r="H300" s="578"/>
    </row>
    <row r="301" spans="1:8" ht="12">
      <c r="A301" s="360"/>
      <c r="B301" s="373" t="s">
        <v>293</v>
      </c>
      <c r="C301" s="761">
        <v>495300</v>
      </c>
      <c r="D301" s="1093">
        <v>517765</v>
      </c>
      <c r="E301" s="1093">
        <v>517765</v>
      </c>
      <c r="F301" s="1093">
        <v>517765</v>
      </c>
      <c r="G301" s="1255">
        <f>SUM(F301/E301)</f>
        <v>1</v>
      </c>
      <c r="H301" s="466"/>
    </row>
    <row r="302" spans="1:8" ht="12">
      <c r="A302" s="360"/>
      <c r="B302" s="477" t="s">
        <v>124</v>
      </c>
      <c r="C302" s="761"/>
      <c r="D302" s="1093"/>
      <c r="E302" s="1093"/>
      <c r="F302" s="1093"/>
      <c r="G302" s="1255"/>
      <c r="H302" s="466"/>
    </row>
    <row r="303" spans="1:8" ht="12">
      <c r="A303" s="360"/>
      <c r="B303" s="477" t="s">
        <v>302</v>
      </c>
      <c r="C303" s="368"/>
      <c r="D303" s="1172"/>
      <c r="E303" s="1172"/>
      <c r="F303" s="1172"/>
      <c r="G303" s="1255"/>
      <c r="H303" s="424"/>
    </row>
    <row r="304" spans="1:8" ht="12.75" thickBot="1">
      <c r="A304" s="360"/>
      <c r="B304" s="435" t="s">
        <v>92</v>
      </c>
      <c r="C304" s="762"/>
      <c r="D304" s="1176"/>
      <c r="E304" s="1176"/>
      <c r="F304" s="1176"/>
      <c r="G304" s="1257"/>
      <c r="H304" s="453"/>
    </row>
    <row r="305" spans="1:8" ht="12.75" thickBot="1">
      <c r="A305" s="383"/>
      <c r="B305" s="439" t="s">
        <v>141</v>
      </c>
      <c r="C305" s="1107">
        <f>SUM(C301:C304)</f>
        <v>495300</v>
      </c>
      <c r="D305" s="1107">
        <f>SUM(D301:D304)</f>
        <v>517765</v>
      </c>
      <c r="E305" s="1107">
        <f>SUM(E301:E304)</f>
        <v>517765</v>
      </c>
      <c r="F305" s="1107">
        <f>SUM(F301:F304)</f>
        <v>517765</v>
      </c>
      <c r="G305" s="1280">
        <f>SUM(F305/E305)</f>
        <v>1</v>
      </c>
      <c r="H305" s="469"/>
    </row>
    <row r="306" spans="1:8" ht="12">
      <c r="A306" s="360">
        <v>3214</v>
      </c>
      <c r="B306" s="385" t="s">
        <v>1216</v>
      </c>
      <c r="C306" s="368"/>
      <c r="D306" s="1172"/>
      <c r="E306" s="1172"/>
      <c r="F306" s="1172"/>
      <c r="G306" s="1262"/>
      <c r="H306" s="420"/>
    </row>
    <row r="307" spans="1:8" ht="12">
      <c r="A307" s="360"/>
      <c r="B307" s="373" t="s">
        <v>119</v>
      </c>
      <c r="C307" s="368"/>
      <c r="D307" s="1172"/>
      <c r="E307" s="1172"/>
      <c r="F307" s="1172"/>
      <c r="G307" s="1255"/>
      <c r="H307" s="424"/>
    </row>
    <row r="308" spans="1:8" ht="12">
      <c r="A308" s="360"/>
      <c r="B308" s="183" t="s">
        <v>307</v>
      </c>
      <c r="C308" s="368"/>
      <c r="D308" s="1172"/>
      <c r="E308" s="1172"/>
      <c r="F308" s="1172"/>
      <c r="G308" s="1255"/>
      <c r="H308" s="424"/>
    </row>
    <row r="309" spans="1:8" ht="12">
      <c r="A309" s="360"/>
      <c r="B309" s="373" t="s">
        <v>293</v>
      </c>
      <c r="C309" s="761"/>
      <c r="D309" s="1093"/>
      <c r="E309" s="1093"/>
      <c r="F309" s="1093"/>
      <c r="G309" s="1255"/>
      <c r="H309" s="578"/>
    </row>
    <row r="310" spans="1:8" ht="12">
      <c r="A310" s="360"/>
      <c r="B310" s="477" t="s">
        <v>124</v>
      </c>
      <c r="C310" s="761"/>
      <c r="D310" s="1093"/>
      <c r="E310" s="1093"/>
      <c r="F310" s="1093"/>
      <c r="G310" s="1255"/>
      <c r="H310" s="466"/>
    </row>
    <row r="311" spans="1:8" ht="12">
      <c r="A311" s="360"/>
      <c r="B311" s="478" t="s">
        <v>262</v>
      </c>
      <c r="C311" s="761"/>
      <c r="D311" s="1093">
        <v>10000</v>
      </c>
      <c r="E311" s="1093">
        <v>10000</v>
      </c>
      <c r="F311" s="1093">
        <v>31590</v>
      </c>
      <c r="G311" s="1255">
        <f>SUM(F311/E311)</f>
        <v>3.159</v>
      </c>
      <c r="H311" s="818"/>
    </row>
    <row r="312" spans="1:8" ht="12.75" thickBot="1">
      <c r="A312" s="360"/>
      <c r="B312" s="849" t="s">
        <v>261</v>
      </c>
      <c r="C312" s="523"/>
      <c r="D312" s="1092"/>
      <c r="E312" s="1092"/>
      <c r="F312" s="1092">
        <v>25400</v>
      </c>
      <c r="G312" s="1257"/>
      <c r="H312" s="850"/>
    </row>
    <row r="313" spans="1:8" ht="12.75" thickBot="1">
      <c r="A313" s="383"/>
      <c r="B313" s="439" t="s">
        <v>141</v>
      </c>
      <c r="C313" s="1107">
        <f>SUM(C311:C312)</f>
        <v>0</v>
      </c>
      <c r="D313" s="1107">
        <f>SUM(D311:D312)</f>
        <v>10000</v>
      </c>
      <c r="E313" s="1107">
        <f>SUM(E311:E312)</f>
        <v>10000</v>
      </c>
      <c r="F313" s="1107">
        <f>SUM(F311:F312)</f>
        <v>56990</v>
      </c>
      <c r="G313" s="1280">
        <f>SUM(F313/E313)</f>
        <v>5.699</v>
      </c>
      <c r="H313" s="455"/>
    </row>
    <row r="314" spans="1:8" ht="12">
      <c r="A314" s="425">
        <v>3216</v>
      </c>
      <c r="B314" s="459" t="s">
        <v>38</v>
      </c>
      <c r="C314" s="427"/>
      <c r="D314" s="1164"/>
      <c r="E314" s="1164"/>
      <c r="F314" s="1164"/>
      <c r="G314" s="1262"/>
      <c r="H314" s="481"/>
    </row>
    <row r="315" spans="1:8" ht="12">
      <c r="A315" s="425"/>
      <c r="B315" s="433" t="s">
        <v>119</v>
      </c>
      <c r="C315" s="427"/>
      <c r="D315" s="1164"/>
      <c r="E315" s="1164"/>
      <c r="F315" s="1164"/>
      <c r="G315" s="1255"/>
      <c r="H315" s="482"/>
    </row>
    <row r="316" spans="1:8" ht="12">
      <c r="A316" s="425"/>
      <c r="B316" s="432" t="s">
        <v>307</v>
      </c>
      <c r="C316" s="427"/>
      <c r="D316" s="1164"/>
      <c r="E316" s="1164"/>
      <c r="F316" s="1164"/>
      <c r="G316" s="1255"/>
      <c r="H316" s="482"/>
    </row>
    <row r="317" spans="1:8" ht="12">
      <c r="A317" s="425"/>
      <c r="B317" s="433" t="s">
        <v>293</v>
      </c>
      <c r="C317" s="444">
        <v>450729</v>
      </c>
      <c r="D317" s="1163">
        <v>636054</v>
      </c>
      <c r="E317" s="1163">
        <v>636054</v>
      </c>
      <c r="F317" s="1163">
        <v>640054</v>
      </c>
      <c r="G317" s="1255">
        <f>SUM(F317/E317)</f>
        <v>1.0062887742235722</v>
      </c>
      <c r="H317" s="581"/>
    </row>
    <row r="318" spans="1:8" ht="12">
      <c r="A318" s="425"/>
      <c r="B318" s="484" t="s">
        <v>124</v>
      </c>
      <c r="C318" s="444"/>
      <c r="D318" s="1163"/>
      <c r="E318" s="1163"/>
      <c r="F318" s="1163"/>
      <c r="G318" s="1255"/>
      <c r="H318" s="581"/>
    </row>
    <row r="319" spans="1:8" ht="12">
      <c r="A319" s="425"/>
      <c r="B319" s="477" t="s">
        <v>302</v>
      </c>
      <c r="C319" s="444"/>
      <c r="D319" s="1163"/>
      <c r="E319" s="1163"/>
      <c r="F319" s="1163"/>
      <c r="G319" s="1255"/>
      <c r="H319" s="775"/>
    </row>
    <row r="320" spans="1:8" ht="12.75" thickBot="1">
      <c r="A320" s="425"/>
      <c r="B320" s="435" t="s">
        <v>262</v>
      </c>
      <c r="C320" s="764"/>
      <c r="D320" s="1179">
        <v>1218</v>
      </c>
      <c r="E320" s="1179">
        <v>1218</v>
      </c>
      <c r="F320" s="1179">
        <v>1218</v>
      </c>
      <c r="G320" s="1257">
        <f>SUM(F320/E320)</f>
        <v>1</v>
      </c>
      <c r="H320" s="485"/>
    </row>
    <row r="321" spans="1:8" ht="12.75" thickBot="1">
      <c r="A321" s="447"/>
      <c r="B321" s="439" t="s">
        <v>141</v>
      </c>
      <c r="C321" s="1109">
        <f>SUM(C317:C320)</f>
        <v>450729</v>
      </c>
      <c r="D321" s="1109">
        <f>SUM(D317:D320)</f>
        <v>637272</v>
      </c>
      <c r="E321" s="1109">
        <f>SUM(E317:E320)</f>
        <v>637272</v>
      </c>
      <c r="F321" s="1109">
        <f>SUM(F317:F320)</f>
        <v>641272</v>
      </c>
      <c r="G321" s="1259">
        <f>SUM(F321/E321)</f>
        <v>1.006276754666767</v>
      </c>
      <c r="H321" s="486"/>
    </row>
    <row r="322" spans="1:8" ht="12.75" thickBot="1">
      <c r="A322" s="360">
        <v>3220</v>
      </c>
      <c r="B322" s="377" t="s">
        <v>380</v>
      </c>
      <c r="C322" s="378">
        <f>SUM(C330+C338)</f>
        <v>37000</v>
      </c>
      <c r="D322" s="1107">
        <f>SUM(D330+D338)</f>
        <v>37902</v>
      </c>
      <c r="E322" s="1107">
        <f>SUM(E330+E338)</f>
        <v>37902</v>
      </c>
      <c r="F322" s="1107">
        <f>SUM(F330+F338)</f>
        <v>37902</v>
      </c>
      <c r="G322" s="1259">
        <f>SUM(F322/E322)</f>
        <v>1</v>
      </c>
      <c r="H322" s="455"/>
    </row>
    <row r="323" spans="1:8" ht="12">
      <c r="A323" s="360">
        <v>3223</v>
      </c>
      <c r="B323" s="385" t="s">
        <v>85</v>
      </c>
      <c r="C323" s="368"/>
      <c r="D323" s="1172"/>
      <c r="E323" s="1172"/>
      <c r="F323" s="1172"/>
      <c r="G323" s="1262"/>
      <c r="H323" s="420"/>
    </row>
    <row r="324" spans="1:8" ht="12">
      <c r="A324" s="360"/>
      <c r="B324" s="372" t="s">
        <v>119</v>
      </c>
      <c r="C324" s="761"/>
      <c r="D324" s="1093"/>
      <c r="E324" s="1093"/>
      <c r="F324" s="1093"/>
      <c r="G324" s="1255"/>
      <c r="H324" s="450"/>
    </row>
    <row r="325" spans="1:8" ht="12">
      <c r="A325" s="360"/>
      <c r="B325" s="183" t="s">
        <v>307</v>
      </c>
      <c r="C325" s="761"/>
      <c r="D325" s="1093"/>
      <c r="E325" s="1093"/>
      <c r="F325" s="1093"/>
      <c r="G325" s="1255"/>
      <c r="H325" s="577"/>
    </row>
    <row r="326" spans="1:8" ht="12">
      <c r="A326" s="360"/>
      <c r="B326" s="373" t="s">
        <v>293</v>
      </c>
      <c r="C326" s="761">
        <v>20500</v>
      </c>
      <c r="D326" s="1093">
        <v>21402</v>
      </c>
      <c r="E326" s="1093">
        <v>21402</v>
      </c>
      <c r="F326" s="1093">
        <v>21402</v>
      </c>
      <c r="G326" s="1255">
        <f>SUM(F326/E326)</f>
        <v>1</v>
      </c>
      <c r="H326" s="466"/>
    </row>
    <row r="327" spans="1:8" ht="12">
      <c r="A327" s="360"/>
      <c r="B327" s="301" t="s">
        <v>124</v>
      </c>
      <c r="C327" s="761"/>
      <c r="D327" s="1093"/>
      <c r="E327" s="1093"/>
      <c r="F327" s="1093"/>
      <c r="G327" s="1255"/>
      <c r="H327" s="466"/>
    </row>
    <row r="328" spans="1:8" ht="12">
      <c r="A328" s="360"/>
      <c r="B328" s="301" t="s">
        <v>302</v>
      </c>
      <c r="C328" s="368"/>
      <c r="D328" s="1172"/>
      <c r="E328" s="1172"/>
      <c r="F328" s="1172"/>
      <c r="G328" s="1255"/>
      <c r="H328" s="424"/>
    </row>
    <row r="329" spans="1:8" ht="12.75" thickBot="1">
      <c r="A329" s="360"/>
      <c r="B329" s="435" t="s">
        <v>281</v>
      </c>
      <c r="C329" s="765">
        <v>4500</v>
      </c>
      <c r="D329" s="1180">
        <v>4500</v>
      </c>
      <c r="E329" s="1180">
        <v>4500</v>
      </c>
      <c r="F329" s="1180">
        <v>4500</v>
      </c>
      <c r="G329" s="1257">
        <f>SUM(F329/E329)</f>
        <v>1</v>
      </c>
      <c r="H329" s="453"/>
    </row>
    <row r="330" spans="1:8" ht="12.75" thickBot="1">
      <c r="A330" s="383"/>
      <c r="B330" s="439" t="s">
        <v>141</v>
      </c>
      <c r="C330" s="378">
        <f>SUM(C324:C329)</f>
        <v>25000</v>
      </c>
      <c r="D330" s="1107">
        <f>SUM(D324:D329)</f>
        <v>25902</v>
      </c>
      <c r="E330" s="1107">
        <f>SUM(E324:E329)</f>
        <v>25902</v>
      </c>
      <c r="F330" s="1107">
        <f>SUM(F324:F329)</f>
        <v>25902</v>
      </c>
      <c r="G330" s="1280">
        <f>SUM(F330/E330)</f>
        <v>1</v>
      </c>
      <c r="H330" s="455"/>
    </row>
    <row r="331" spans="1:8" ht="12">
      <c r="A331" s="360">
        <v>3224</v>
      </c>
      <c r="B331" s="385" t="s">
        <v>446</v>
      </c>
      <c r="C331" s="368"/>
      <c r="D331" s="1172"/>
      <c r="E331" s="1172"/>
      <c r="F331" s="1172"/>
      <c r="G331" s="1262"/>
      <c r="H331" s="420" t="s">
        <v>168</v>
      </c>
    </row>
    <row r="332" spans="1:8" ht="12">
      <c r="A332" s="360"/>
      <c r="B332" s="372" t="s">
        <v>119</v>
      </c>
      <c r="C332" s="761"/>
      <c r="D332" s="1093"/>
      <c r="E332" s="1093"/>
      <c r="F332" s="1093"/>
      <c r="G332" s="1255"/>
      <c r="H332" s="450"/>
    </row>
    <row r="333" spans="1:8" ht="12">
      <c r="A333" s="360"/>
      <c r="B333" s="183" t="s">
        <v>307</v>
      </c>
      <c r="C333" s="761"/>
      <c r="D333" s="1093"/>
      <c r="E333" s="1093"/>
      <c r="F333" s="1093"/>
      <c r="G333" s="1255"/>
      <c r="H333" s="577"/>
    </row>
    <row r="334" spans="1:8" ht="12">
      <c r="A334" s="360"/>
      <c r="B334" s="373" t="s">
        <v>293</v>
      </c>
      <c r="C334" s="761"/>
      <c r="D334" s="1093"/>
      <c r="E334" s="1093"/>
      <c r="F334" s="1093"/>
      <c r="G334" s="1255"/>
      <c r="H334" s="818"/>
    </row>
    <row r="335" spans="1:8" ht="12">
      <c r="A335" s="360"/>
      <c r="B335" s="301" t="s">
        <v>124</v>
      </c>
      <c r="C335" s="761"/>
      <c r="D335" s="1093"/>
      <c r="E335" s="1093"/>
      <c r="F335" s="1093"/>
      <c r="G335" s="1255"/>
      <c r="H335" s="578"/>
    </row>
    <row r="336" spans="1:8" ht="12">
      <c r="A336" s="360"/>
      <c r="B336" s="301" t="s">
        <v>302</v>
      </c>
      <c r="C336" s="761">
        <v>12000</v>
      </c>
      <c r="D336" s="1093">
        <v>12000</v>
      </c>
      <c r="E336" s="1093">
        <v>12000</v>
      </c>
      <c r="F336" s="1093">
        <v>12000</v>
      </c>
      <c r="G336" s="1255">
        <f>SUM(F336/E336)</f>
        <v>1</v>
      </c>
      <c r="H336" s="424"/>
    </row>
    <row r="337" spans="1:8" ht="12.75" thickBot="1">
      <c r="A337" s="360"/>
      <c r="B337" s="435" t="s">
        <v>92</v>
      </c>
      <c r="C337" s="389"/>
      <c r="D337" s="1178"/>
      <c r="E337" s="1178"/>
      <c r="F337" s="1178"/>
      <c r="G337" s="1257"/>
      <c r="H337" s="453"/>
    </row>
    <row r="338" spans="1:8" ht="12.75" thickBot="1">
      <c r="A338" s="383"/>
      <c r="B338" s="439" t="s">
        <v>141</v>
      </c>
      <c r="C338" s="378">
        <f>SUM(C332:C337)</f>
        <v>12000</v>
      </c>
      <c r="D338" s="1107">
        <f>SUM(D332:D337)</f>
        <v>12000</v>
      </c>
      <c r="E338" s="1107">
        <f>SUM(E332:E337)</f>
        <v>12000</v>
      </c>
      <c r="F338" s="1107">
        <f>SUM(F332:F337)</f>
        <v>12000</v>
      </c>
      <c r="G338" s="1259">
        <f>SUM(F338/E338)</f>
        <v>1</v>
      </c>
      <c r="H338" s="455"/>
    </row>
    <row r="339" spans="1:8" ht="12" customHeight="1" thickBot="1">
      <c r="A339" s="360">
        <v>3300</v>
      </c>
      <c r="B339" s="475" t="s">
        <v>56</v>
      </c>
      <c r="C339" s="378">
        <f>SUM(C347+C355+C364+C373+C382+C390+C398+C406+C422+C456+C464+C472+C512+C520+C529+C537+C545+C553+C561+C569+C577+C585+C593+C602+C610+C618+C626+C634+C642+C650+C414+C430+C438+C447)</f>
        <v>540215</v>
      </c>
      <c r="D339" s="1107">
        <f>SUM(D347+D355+D364+D373+D382+D390+D398+D406+D422+D456+D464+D472+D512+D520+D529+D537+D545+D553+D561+D569+D577+D585+D593+D602+D610+D618+D626+D634+D642+D650+D414+D430+D438+D447)</f>
        <v>605446</v>
      </c>
      <c r="E339" s="1107">
        <f>SUM(E347+E355+E364+E373+E382+E390+E398+E406+E422+E456+E464+E472+E512+E520+E529+E537+E545+E553+E561+E569+E577+E585+E593+E602+E610+E618+E626+E634+E642+E650+E414+E430+E438+E447+E488+E496+E504)</f>
        <v>743928</v>
      </c>
      <c r="F339" s="1107">
        <f>SUM(F347+F355+F364+F373+F382+F390+F398+F406+F422+F456+F464+F472+F512+F520+F529+F537+F545+F553+F561+F569+F577+F585+F593+F602+F610+F618+F626+F634+F642+F650+F414+F430+F438+F447+F488+F496+F504)</f>
        <v>745771</v>
      </c>
      <c r="G339" s="1280">
        <f>SUM(F339/E339)</f>
        <v>1.0024773902850814</v>
      </c>
      <c r="H339" s="487"/>
    </row>
    <row r="340" spans="1:8" ht="12" customHeight="1">
      <c r="A340" s="360">
        <v>3301</v>
      </c>
      <c r="B340" s="390" t="s">
        <v>156</v>
      </c>
      <c r="C340" s="368"/>
      <c r="D340" s="1172"/>
      <c r="E340" s="1172"/>
      <c r="F340" s="1172"/>
      <c r="G340" s="1262"/>
      <c r="H340" s="420" t="s">
        <v>24</v>
      </c>
    </row>
    <row r="341" spans="1:8" ht="12" customHeight="1">
      <c r="A341" s="75"/>
      <c r="B341" s="372" t="s">
        <v>119</v>
      </c>
      <c r="C341" s="761">
        <v>1000</v>
      </c>
      <c r="D341" s="1093">
        <v>1346</v>
      </c>
      <c r="E341" s="1093">
        <v>1946</v>
      </c>
      <c r="F341" s="1093">
        <v>1946</v>
      </c>
      <c r="G341" s="1255">
        <f>SUM(F341/E341)</f>
        <v>1</v>
      </c>
      <c r="H341" s="451"/>
    </row>
    <row r="342" spans="1:8" ht="12" customHeight="1">
      <c r="A342" s="75"/>
      <c r="B342" s="183" t="s">
        <v>307</v>
      </c>
      <c r="C342" s="761">
        <v>300</v>
      </c>
      <c r="D342" s="1093">
        <v>429</v>
      </c>
      <c r="E342" s="1093">
        <v>534</v>
      </c>
      <c r="F342" s="1093">
        <v>534</v>
      </c>
      <c r="G342" s="1255">
        <f>SUM(F342/E342)</f>
        <v>1</v>
      </c>
      <c r="H342" s="466"/>
    </row>
    <row r="343" spans="1:8" ht="12" customHeight="1">
      <c r="A343" s="360"/>
      <c r="B343" s="373" t="s">
        <v>293</v>
      </c>
      <c r="C343" s="300">
        <v>6200</v>
      </c>
      <c r="D343" s="1173">
        <v>8200</v>
      </c>
      <c r="E343" s="1173">
        <v>7495</v>
      </c>
      <c r="F343" s="1173">
        <v>5495</v>
      </c>
      <c r="G343" s="1255">
        <f>SUM(F343/E343)</f>
        <v>0.733155436957972</v>
      </c>
      <c r="H343" s="466"/>
    </row>
    <row r="344" spans="1:8" ht="12" customHeight="1">
      <c r="A344" s="360"/>
      <c r="B344" s="301" t="s">
        <v>124</v>
      </c>
      <c r="C344" s="300"/>
      <c r="D344" s="1173"/>
      <c r="E344" s="1173"/>
      <c r="F344" s="1173"/>
      <c r="G344" s="1255"/>
      <c r="H344" s="466"/>
    </row>
    <row r="345" spans="1:8" ht="12" customHeight="1">
      <c r="A345" s="75"/>
      <c r="B345" s="301" t="s">
        <v>302</v>
      </c>
      <c r="C345" s="761">
        <v>2500</v>
      </c>
      <c r="D345" s="1093">
        <v>2500</v>
      </c>
      <c r="E345" s="1093">
        <v>2500</v>
      </c>
      <c r="F345" s="1093">
        <v>2500</v>
      </c>
      <c r="G345" s="1255">
        <f>SUM(F345/E345)</f>
        <v>1</v>
      </c>
      <c r="H345" s="452"/>
    </row>
    <row r="346" spans="1:8" ht="12" customHeight="1" thickBot="1">
      <c r="A346" s="75"/>
      <c r="B346" s="435" t="s">
        <v>281</v>
      </c>
      <c r="C346" s="765">
        <v>3000</v>
      </c>
      <c r="D346" s="1180">
        <v>4000</v>
      </c>
      <c r="E346" s="1180">
        <v>4000</v>
      </c>
      <c r="F346" s="1180">
        <v>6000</v>
      </c>
      <c r="G346" s="1257">
        <f>SUM(F346/E346)</f>
        <v>1.5</v>
      </c>
      <c r="H346" s="488"/>
    </row>
    <row r="347" spans="1:8" ht="13.5" customHeight="1" thickBot="1">
      <c r="A347" s="383"/>
      <c r="B347" s="439" t="s">
        <v>141</v>
      </c>
      <c r="C347" s="1107">
        <f>SUM(C341:C346)</f>
        <v>13000</v>
      </c>
      <c r="D347" s="1107">
        <f>SUM(D341:D346)</f>
        <v>16475</v>
      </c>
      <c r="E347" s="1107">
        <f>SUM(E341:E346)</f>
        <v>16475</v>
      </c>
      <c r="F347" s="1107">
        <f>SUM(F341:F346)</f>
        <v>16475</v>
      </c>
      <c r="G347" s="1280">
        <f>SUM(F347/E347)</f>
        <v>1</v>
      </c>
      <c r="H347" s="455"/>
    </row>
    <row r="348" spans="1:8" ht="12">
      <c r="A348" s="360">
        <v>3302</v>
      </c>
      <c r="B348" s="390" t="s">
        <v>396</v>
      </c>
      <c r="C348" s="368"/>
      <c r="D348" s="1172"/>
      <c r="E348" s="1172"/>
      <c r="F348" s="1172"/>
      <c r="G348" s="1262"/>
      <c r="H348" s="450"/>
    </row>
    <row r="349" spans="1:8" ht="12">
      <c r="A349" s="75"/>
      <c r="B349" s="372" t="s">
        <v>119</v>
      </c>
      <c r="C349" s="368"/>
      <c r="D349" s="1172"/>
      <c r="E349" s="1172"/>
      <c r="F349" s="1172"/>
      <c r="G349" s="1255"/>
      <c r="H349" s="451"/>
    </row>
    <row r="350" spans="1:8" ht="12">
      <c r="A350" s="75"/>
      <c r="B350" s="183" t="s">
        <v>307</v>
      </c>
      <c r="C350" s="761"/>
      <c r="D350" s="1093"/>
      <c r="E350" s="1093"/>
      <c r="F350" s="1093"/>
      <c r="G350" s="1255"/>
      <c r="H350" s="578"/>
    </row>
    <row r="351" spans="1:8" ht="12">
      <c r="A351" s="360"/>
      <c r="B351" s="373" t="s">
        <v>293</v>
      </c>
      <c r="C351" s="300">
        <v>220239</v>
      </c>
      <c r="D351" s="1173">
        <v>241439</v>
      </c>
      <c r="E351" s="1173">
        <v>241439</v>
      </c>
      <c r="F351" s="1173">
        <v>241439</v>
      </c>
      <c r="G351" s="1255">
        <f>SUM(F351/E351)</f>
        <v>1</v>
      </c>
      <c r="H351" s="578"/>
    </row>
    <row r="352" spans="1:8" ht="12">
      <c r="A352" s="360"/>
      <c r="B352" s="301" t="s">
        <v>124</v>
      </c>
      <c r="C352" s="300"/>
      <c r="D352" s="1173"/>
      <c r="E352" s="1173"/>
      <c r="F352" s="1173"/>
      <c r="G352" s="1255"/>
      <c r="H352" s="466"/>
    </row>
    <row r="353" spans="1:8" ht="12">
      <c r="A353" s="75"/>
      <c r="B353" s="301" t="s">
        <v>302</v>
      </c>
      <c r="C353" s="761"/>
      <c r="D353" s="1093"/>
      <c r="E353" s="1093"/>
      <c r="F353" s="1093"/>
      <c r="G353" s="1255"/>
      <c r="H353" s="452"/>
    </row>
    <row r="354" spans="1:8" ht="12.75" thickBot="1">
      <c r="A354" s="75"/>
      <c r="B354" s="435" t="s">
        <v>92</v>
      </c>
      <c r="C354" s="762"/>
      <c r="D354" s="1176"/>
      <c r="E354" s="1176"/>
      <c r="F354" s="1176"/>
      <c r="G354" s="1257"/>
      <c r="H354" s="488"/>
    </row>
    <row r="355" spans="1:8" ht="12.75" thickBot="1">
      <c r="A355" s="383"/>
      <c r="B355" s="439" t="s">
        <v>141</v>
      </c>
      <c r="C355" s="1107">
        <f>SUM(C349:C354)</f>
        <v>220239</v>
      </c>
      <c r="D355" s="1107">
        <f>SUM(D349:D354)</f>
        <v>241439</v>
      </c>
      <c r="E355" s="1107">
        <f>SUM(E349:E354)</f>
        <v>241439</v>
      </c>
      <c r="F355" s="1107">
        <f>SUM(F349:F354)</f>
        <v>241439</v>
      </c>
      <c r="G355" s="1280">
        <f>SUM(F355/E355)</f>
        <v>1</v>
      </c>
      <c r="H355" s="455"/>
    </row>
    <row r="356" spans="1:8" ht="12" customHeight="1">
      <c r="A356" s="75">
        <v>3305</v>
      </c>
      <c r="B356" s="462" t="s">
        <v>209</v>
      </c>
      <c r="C356" s="368"/>
      <c r="D356" s="1172"/>
      <c r="E356" s="1172"/>
      <c r="F356" s="1172"/>
      <c r="G356" s="1262"/>
      <c r="H356" s="489"/>
    </row>
    <row r="357" spans="1:8" ht="12" customHeight="1">
      <c r="A357" s="371"/>
      <c r="B357" s="372" t="s">
        <v>119</v>
      </c>
      <c r="C357" s="300"/>
      <c r="D357" s="1173"/>
      <c r="E357" s="1173"/>
      <c r="F357" s="1173"/>
      <c r="G357" s="1255"/>
      <c r="H357" s="490"/>
    </row>
    <row r="358" spans="1:8" ht="12" customHeight="1">
      <c r="A358" s="371"/>
      <c r="B358" s="183" t="s">
        <v>307</v>
      </c>
      <c r="C358" s="300"/>
      <c r="D358" s="1173"/>
      <c r="E358" s="1173"/>
      <c r="F358" s="1173"/>
      <c r="G358" s="1255"/>
      <c r="H358" s="493"/>
    </row>
    <row r="359" spans="1:8" ht="12" customHeight="1">
      <c r="A359" s="371"/>
      <c r="B359" s="373" t="s">
        <v>293</v>
      </c>
      <c r="C359" s="300"/>
      <c r="D359" s="1173"/>
      <c r="E359" s="1173"/>
      <c r="F359" s="1173"/>
      <c r="G359" s="1255"/>
      <c r="H359" s="578"/>
    </row>
    <row r="360" spans="1:8" ht="12" customHeight="1">
      <c r="A360" s="371"/>
      <c r="B360" s="301" t="s">
        <v>124</v>
      </c>
      <c r="C360" s="300">
        <v>11000</v>
      </c>
      <c r="D360" s="1173">
        <v>11000</v>
      </c>
      <c r="E360" s="1173">
        <v>11000</v>
      </c>
      <c r="F360" s="1173">
        <v>11000</v>
      </c>
      <c r="G360" s="1255">
        <f>SUM(F360/E360)</f>
        <v>1</v>
      </c>
      <c r="H360" s="582"/>
    </row>
    <row r="361" spans="1:8" ht="12" customHeight="1">
      <c r="A361" s="371"/>
      <c r="B361" s="301" t="s">
        <v>302</v>
      </c>
      <c r="C361" s="761"/>
      <c r="D361" s="1093"/>
      <c r="E361" s="1093"/>
      <c r="F361" s="1093"/>
      <c r="G361" s="1255"/>
      <c r="H361" s="490"/>
    </row>
    <row r="362" spans="1:8" ht="12" customHeight="1">
      <c r="A362" s="371"/>
      <c r="B362" s="301" t="s">
        <v>124</v>
      </c>
      <c r="C362" s="300"/>
      <c r="D362" s="1173"/>
      <c r="E362" s="1173"/>
      <c r="F362" s="1173"/>
      <c r="G362" s="1255"/>
      <c r="H362" s="494"/>
    </row>
    <row r="363" spans="1:8" ht="12" customHeight="1" thickBot="1">
      <c r="A363" s="371"/>
      <c r="B363" s="435" t="s">
        <v>92</v>
      </c>
      <c r="C363" s="763"/>
      <c r="D363" s="1177"/>
      <c r="E363" s="1177"/>
      <c r="F363" s="1177"/>
      <c r="G363" s="1257"/>
      <c r="H363" s="469"/>
    </row>
    <row r="364" spans="1:8" ht="12" customHeight="1" thickBot="1">
      <c r="A364" s="383"/>
      <c r="B364" s="439" t="s">
        <v>141</v>
      </c>
      <c r="C364" s="378">
        <f>SUM(C357:C363)</f>
        <v>11000</v>
      </c>
      <c r="D364" s="1107">
        <f>SUM(D357:D363)</f>
        <v>11000</v>
      </c>
      <c r="E364" s="1107">
        <f>SUM(E357:E363)</f>
        <v>11000</v>
      </c>
      <c r="F364" s="1107">
        <f>SUM(F357:F363)</f>
        <v>11000</v>
      </c>
      <c r="G364" s="1280">
        <f>SUM(F364/E364)</f>
        <v>1</v>
      </c>
      <c r="H364" s="492"/>
    </row>
    <row r="365" spans="1:8" ht="12" customHeight="1">
      <c r="A365" s="75">
        <v>3306</v>
      </c>
      <c r="B365" s="462" t="s">
        <v>210</v>
      </c>
      <c r="C365" s="368"/>
      <c r="D365" s="1172"/>
      <c r="E365" s="1172"/>
      <c r="F365" s="1172"/>
      <c r="G365" s="1262"/>
      <c r="H365" s="489"/>
    </row>
    <row r="366" spans="1:8" ht="12" customHeight="1">
      <c r="A366" s="371"/>
      <c r="B366" s="372" t="s">
        <v>119</v>
      </c>
      <c r="C366" s="300"/>
      <c r="D366" s="1173"/>
      <c r="E366" s="1173"/>
      <c r="F366" s="1173"/>
      <c r="G366" s="1255"/>
      <c r="H366" s="490"/>
    </row>
    <row r="367" spans="1:8" ht="12" customHeight="1">
      <c r="A367" s="371"/>
      <c r="B367" s="183" t="s">
        <v>307</v>
      </c>
      <c r="C367" s="300"/>
      <c r="D367" s="1173"/>
      <c r="E367" s="1173"/>
      <c r="F367" s="1173"/>
      <c r="G367" s="1255"/>
      <c r="H367" s="493"/>
    </row>
    <row r="368" spans="1:8" ht="12" customHeight="1">
      <c r="A368" s="371"/>
      <c r="B368" s="373" t="s">
        <v>293</v>
      </c>
      <c r="C368" s="300">
        <v>350</v>
      </c>
      <c r="D368" s="1173">
        <v>350</v>
      </c>
      <c r="E368" s="1173">
        <v>350</v>
      </c>
      <c r="F368" s="1173">
        <v>350</v>
      </c>
      <c r="G368" s="1255">
        <f>SUM(F368/E368)</f>
        <v>1</v>
      </c>
      <c r="H368" s="582"/>
    </row>
    <row r="369" spans="1:8" ht="12" customHeight="1">
      <c r="A369" s="371"/>
      <c r="B369" s="301" t="s">
        <v>124</v>
      </c>
      <c r="C369" s="300">
        <v>9650</v>
      </c>
      <c r="D369" s="1173">
        <v>19650</v>
      </c>
      <c r="E369" s="1173">
        <v>39650</v>
      </c>
      <c r="F369" s="1173">
        <v>39650</v>
      </c>
      <c r="G369" s="1255">
        <f>SUM(F369/E369)</f>
        <v>1</v>
      </c>
      <c r="H369" s="578"/>
    </row>
    <row r="370" spans="1:8" ht="12" customHeight="1">
      <c r="A370" s="371"/>
      <c r="B370" s="301" t="s">
        <v>302</v>
      </c>
      <c r="C370" s="761"/>
      <c r="D370" s="1093"/>
      <c r="E370" s="1093"/>
      <c r="F370" s="1093"/>
      <c r="G370" s="1255"/>
      <c r="H370" s="490"/>
    </row>
    <row r="371" spans="1:8" ht="12" customHeight="1">
      <c r="A371" s="371"/>
      <c r="B371" s="301" t="s">
        <v>124</v>
      </c>
      <c r="C371" s="300"/>
      <c r="D371" s="1173"/>
      <c r="E371" s="1173"/>
      <c r="F371" s="1173"/>
      <c r="G371" s="1255"/>
      <c r="H371" s="494"/>
    </row>
    <row r="372" spans="1:8" ht="12" customHeight="1" thickBot="1">
      <c r="A372" s="371"/>
      <c r="B372" s="435" t="s">
        <v>92</v>
      </c>
      <c r="C372" s="763"/>
      <c r="D372" s="1177"/>
      <c r="E372" s="1177"/>
      <c r="F372" s="1177"/>
      <c r="G372" s="1257"/>
      <c r="H372" s="469"/>
    </row>
    <row r="373" spans="1:8" ht="12" customHeight="1" thickBot="1">
      <c r="A373" s="383"/>
      <c r="B373" s="439" t="s">
        <v>141</v>
      </c>
      <c r="C373" s="378">
        <f>SUM(C368:C369)</f>
        <v>10000</v>
      </c>
      <c r="D373" s="1107">
        <f>SUM(D368:D369)</f>
        <v>20000</v>
      </c>
      <c r="E373" s="1107">
        <f>SUM(E368:E369)</f>
        <v>40000</v>
      </c>
      <c r="F373" s="1107">
        <f>SUM(F368:F369)</f>
        <v>40000</v>
      </c>
      <c r="G373" s="1280">
        <f>SUM(F373/E373)</f>
        <v>1</v>
      </c>
      <c r="H373" s="492"/>
    </row>
    <row r="374" spans="1:8" ht="12" customHeight="1">
      <c r="A374" s="75">
        <v>3307</v>
      </c>
      <c r="B374" s="462" t="s">
        <v>211</v>
      </c>
      <c r="C374" s="368"/>
      <c r="D374" s="1172"/>
      <c r="E374" s="1172"/>
      <c r="F374" s="1172"/>
      <c r="G374" s="1262"/>
      <c r="H374" s="489"/>
    </row>
    <row r="375" spans="1:8" ht="12" customHeight="1">
      <c r="A375" s="371"/>
      <c r="B375" s="372" t="s">
        <v>119</v>
      </c>
      <c r="C375" s="300"/>
      <c r="D375" s="1173"/>
      <c r="E375" s="1173"/>
      <c r="F375" s="1173"/>
      <c r="G375" s="1255"/>
      <c r="H375" s="490"/>
    </row>
    <row r="376" spans="1:8" ht="12" customHeight="1">
      <c r="A376" s="371"/>
      <c r="B376" s="183" t="s">
        <v>307</v>
      </c>
      <c r="C376" s="300"/>
      <c r="D376" s="1173"/>
      <c r="E376" s="1173"/>
      <c r="F376" s="1173"/>
      <c r="G376" s="1255"/>
      <c r="H376" s="493"/>
    </row>
    <row r="377" spans="1:8" ht="12" customHeight="1">
      <c r="A377" s="371"/>
      <c r="B377" s="373" t="s">
        <v>293</v>
      </c>
      <c r="C377" s="300"/>
      <c r="D377" s="1173"/>
      <c r="E377" s="1173"/>
      <c r="F377" s="1173"/>
      <c r="G377" s="1255"/>
      <c r="H377" s="491"/>
    </row>
    <row r="378" spans="1:8" ht="12" customHeight="1">
      <c r="A378" s="371"/>
      <c r="B378" s="301" t="s">
        <v>124</v>
      </c>
      <c r="C378" s="300">
        <v>4000</v>
      </c>
      <c r="D378" s="1173">
        <v>4000</v>
      </c>
      <c r="E378" s="1173">
        <v>4000</v>
      </c>
      <c r="F378" s="1173">
        <v>4000</v>
      </c>
      <c r="G378" s="1255">
        <f>SUM(F378/E378)</f>
        <v>1</v>
      </c>
      <c r="H378" s="582"/>
    </row>
    <row r="379" spans="1:8" ht="12" customHeight="1">
      <c r="A379" s="371"/>
      <c r="B379" s="301" t="s">
        <v>302</v>
      </c>
      <c r="C379" s="761"/>
      <c r="D379" s="1093">
        <v>1063</v>
      </c>
      <c r="E379" s="1093">
        <v>1063</v>
      </c>
      <c r="F379" s="1093">
        <v>1063</v>
      </c>
      <c r="G379" s="1255">
        <f>SUM(F379/E379)</f>
        <v>1</v>
      </c>
      <c r="H379" s="578"/>
    </row>
    <row r="380" spans="1:8" ht="12" customHeight="1">
      <c r="A380" s="371"/>
      <c r="B380" s="301" t="s">
        <v>124</v>
      </c>
      <c r="C380" s="300"/>
      <c r="D380" s="1173"/>
      <c r="E380" s="1173"/>
      <c r="F380" s="1173"/>
      <c r="G380" s="1255"/>
      <c r="H380" s="494"/>
    </row>
    <row r="381" spans="1:8" ht="12" customHeight="1" thickBot="1">
      <c r="A381" s="371"/>
      <c r="B381" s="435" t="s">
        <v>92</v>
      </c>
      <c r="C381" s="763"/>
      <c r="D381" s="1177"/>
      <c r="E381" s="1177"/>
      <c r="F381" s="1177"/>
      <c r="G381" s="1257"/>
      <c r="H381" s="469"/>
    </row>
    <row r="382" spans="1:8" ht="12" customHeight="1" thickBot="1">
      <c r="A382" s="383"/>
      <c r="B382" s="439" t="s">
        <v>141</v>
      </c>
      <c r="C382" s="378">
        <f>SUM(C375:C381)</f>
        <v>4000</v>
      </c>
      <c r="D382" s="1107">
        <f>SUM(D375:D381)</f>
        <v>5063</v>
      </c>
      <c r="E382" s="1107">
        <f>SUM(E375:E381)</f>
        <v>5063</v>
      </c>
      <c r="F382" s="1107">
        <f>SUM(F375:F381)</f>
        <v>5063</v>
      </c>
      <c r="G382" s="1280">
        <f>SUM(F382/E382)</f>
        <v>1</v>
      </c>
      <c r="H382" s="492"/>
    </row>
    <row r="383" spans="1:8" ht="12.75" customHeight="1">
      <c r="A383" s="75">
        <v>3310</v>
      </c>
      <c r="B383" s="213" t="s">
        <v>415</v>
      </c>
      <c r="C383" s="368"/>
      <c r="D383" s="1172"/>
      <c r="E383" s="1172"/>
      <c r="F383" s="1172"/>
      <c r="G383" s="1262"/>
      <c r="H383" s="451"/>
    </row>
    <row r="384" spans="1:8" ht="12.75" customHeight="1">
      <c r="A384" s="371"/>
      <c r="B384" s="372" t="s">
        <v>119</v>
      </c>
      <c r="C384" s="300"/>
      <c r="D384" s="1173"/>
      <c r="E384" s="1173"/>
      <c r="F384" s="1173"/>
      <c r="G384" s="1255"/>
      <c r="H384" s="451"/>
    </row>
    <row r="385" spans="1:8" ht="12.75" customHeight="1">
      <c r="A385" s="371"/>
      <c r="B385" s="183" t="s">
        <v>307</v>
      </c>
      <c r="C385" s="300"/>
      <c r="D385" s="1173"/>
      <c r="E385" s="1173"/>
      <c r="F385" s="1173"/>
      <c r="G385" s="1255"/>
      <c r="H385" s="451"/>
    </row>
    <row r="386" spans="1:8" ht="12.75" customHeight="1">
      <c r="A386" s="371"/>
      <c r="B386" s="373" t="s">
        <v>293</v>
      </c>
      <c r="C386" s="300"/>
      <c r="D386" s="1173"/>
      <c r="E386" s="1173"/>
      <c r="F386" s="1173"/>
      <c r="G386" s="1255"/>
      <c r="H386" s="578"/>
    </row>
    <row r="387" spans="1:8" ht="12.75" customHeight="1">
      <c r="A387" s="371"/>
      <c r="B387" s="301" t="s">
        <v>124</v>
      </c>
      <c r="C387" s="300">
        <v>14000</v>
      </c>
      <c r="D387" s="1173">
        <v>14000</v>
      </c>
      <c r="E387" s="1173">
        <v>14000</v>
      </c>
      <c r="F387" s="1173">
        <v>14000</v>
      </c>
      <c r="G387" s="1255">
        <f>SUM(F387/E387)</f>
        <v>1</v>
      </c>
      <c r="H387" s="582"/>
    </row>
    <row r="388" spans="1:8" ht="12.75" customHeight="1">
      <c r="A388" s="371"/>
      <c r="B388" s="301" t="s">
        <v>302</v>
      </c>
      <c r="C388" s="761"/>
      <c r="D388" s="1093"/>
      <c r="E388" s="1093"/>
      <c r="F388" s="1093"/>
      <c r="G388" s="1255"/>
      <c r="H388" s="582"/>
    </row>
    <row r="389" spans="1:8" ht="12.75" customHeight="1" thickBot="1">
      <c r="A389" s="371"/>
      <c r="B389" s="435" t="s">
        <v>92</v>
      </c>
      <c r="C389" s="763"/>
      <c r="D389" s="1177"/>
      <c r="E389" s="1177"/>
      <c r="F389" s="1177"/>
      <c r="G389" s="1257"/>
      <c r="H389" s="469"/>
    </row>
    <row r="390" spans="1:8" ht="12.75" customHeight="1" thickBot="1">
      <c r="A390" s="383"/>
      <c r="B390" s="439" t="s">
        <v>141</v>
      </c>
      <c r="C390" s="378">
        <f>SUM(C384:C389)</f>
        <v>14000</v>
      </c>
      <c r="D390" s="1107">
        <f>SUM(D384:D389)</f>
        <v>14000</v>
      </c>
      <c r="E390" s="1107">
        <f>SUM(E384:E389)</f>
        <v>14000</v>
      </c>
      <c r="F390" s="1107">
        <f>SUM(F384:F389)</f>
        <v>14000</v>
      </c>
      <c r="G390" s="1280">
        <f>SUM(F390/E390)</f>
        <v>1</v>
      </c>
      <c r="H390" s="455"/>
    </row>
    <row r="391" spans="1:8" ht="12" customHeight="1">
      <c r="A391" s="75">
        <v>3311</v>
      </c>
      <c r="B391" s="213" t="s">
        <v>142</v>
      </c>
      <c r="C391" s="368"/>
      <c r="D391" s="1172"/>
      <c r="E391" s="1172"/>
      <c r="F391" s="1172"/>
      <c r="G391" s="1262"/>
      <c r="H391" s="451"/>
    </row>
    <row r="392" spans="1:8" ht="12" customHeight="1">
      <c r="A392" s="371"/>
      <c r="B392" s="372" t="s">
        <v>119</v>
      </c>
      <c r="C392" s="300"/>
      <c r="D392" s="1173"/>
      <c r="E392" s="1173"/>
      <c r="F392" s="1173"/>
      <c r="G392" s="1255"/>
      <c r="H392" s="451"/>
    </row>
    <row r="393" spans="1:8" ht="12" customHeight="1">
      <c r="A393" s="371"/>
      <c r="B393" s="183" t="s">
        <v>307</v>
      </c>
      <c r="C393" s="300"/>
      <c r="D393" s="1173"/>
      <c r="E393" s="1173"/>
      <c r="F393" s="1173"/>
      <c r="G393" s="1255"/>
      <c r="H393" s="451"/>
    </row>
    <row r="394" spans="1:8" ht="12" customHeight="1">
      <c r="A394" s="371"/>
      <c r="B394" s="373" t="s">
        <v>293</v>
      </c>
      <c r="C394" s="300"/>
      <c r="D394" s="1173"/>
      <c r="E394" s="1173"/>
      <c r="F394" s="1173"/>
      <c r="G394" s="1255"/>
      <c r="H394" s="578"/>
    </row>
    <row r="395" spans="1:8" ht="12" customHeight="1">
      <c r="A395" s="371"/>
      <c r="B395" s="301" t="s">
        <v>124</v>
      </c>
      <c r="C395" s="300">
        <v>9000</v>
      </c>
      <c r="D395" s="1173">
        <v>9001</v>
      </c>
      <c r="E395" s="1173">
        <v>9001</v>
      </c>
      <c r="F395" s="1173">
        <v>9001</v>
      </c>
      <c r="G395" s="1255">
        <f>SUM(F395/E395)</f>
        <v>1</v>
      </c>
      <c r="H395" s="631"/>
    </row>
    <row r="396" spans="1:8" ht="12" customHeight="1">
      <c r="A396" s="371"/>
      <c r="B396" s="301" t="s">
        <v>302</v>
      </c>
      <c r="C396" s="761"/>
      <c r="D396" s="1093"/>
      <c r="E396" s="1093"/>
      <c r="F396" s="1093"/>
      <c r="G396" s="1255"/>
      <c r="H396" s="491"/>
    </row>
    <row r="397" spans="1:8" ht="12" customHeight="1" thickBot="1">
      <c r="A397" s="371"/>
      <c r="B397" s="435" t="s">
        <v>92</v>
      </c>
      <c r="C397" s="763"/>
      <c r="D397" s="1177"/>
      <c r="E397" s="1177"/>
      <c r="F397" s="1177"/>
      <c r="G397" s="1257"/>
      <c r="H397" s="469"/>
    </row>
    <row r="398" spans="1:8" ht="12.75" thickBot="1">
      <c r="A398" s="383"/>
      <c r="B398" s="439" t="s">
        <v>141</v>
      </c>
      <c r="C398" s="1107">
        <f>SUM(C392:C397)</f>
        <v>9000</v>
      </c>
      <c r="D398" s="1107">
        <f>SUM(D392:D397)</f>
        <v>9001</v>
      </c>
      <c r="E398" s="1107">
        <f>SUM(E392:E397)</f>
        <v>9001</v>
      </c>
      <c r="F398" s="1107">
        <f>SUM(F392:F397)</f>
        <v>9001</v>
      </c>
      <c r="G398" s="1280">
        <f>SUM(F398/E398)</f>
        <v>1</v>
      </c>
      <c r="H398" s="455"/>
    </row>
    <row r="399" spans="1:8" ht="12">
      <c r="A399" s="384">
        <v>3312</v>
      </c>
      <c r="B399" s="213" t="s">
        <v>398</v>
      </c>
      <c r="C399" s="368"/>
      <c r="D399" s="1172"/>
      <c r="E399" s="1172"/>
      <c r="F399" s="1172"/>
      <c r="G399" s="1262"/>
      <c r="H399" s="451"/>
    </row>
    <row r="400" spans="1:8" ht="12">
      <c r="A400" s="371"/>
      <c r="B400" s="372" t="s">
        <v>119</v>
      </c>
      <c r="C400" s="300"/>
      <c r="D400" s="1173"/>
      <c r="E400" s="1173"/>
      <c r="F400" s="1173"/>
      <c r="G400" s="1255"/>
      <c r="H400" s="451"/>
    </row>
    <row r="401" spans="1:8" ht="12.75">
      <c r="A401" s="371"/>
      <c r="B401" s="183" t="s">
        <v>307</v>
      </c>
      <c r="C401" s="300"/>
      <c r="D401" s="1173"/>
      <c r="E401" s="1173"/>
      <c r="F401" s="1173"/>
      <c r="G401" s="1255"/>
      <c r="H401" s="491"/>
    </row>
    <row r="402" spans="1:8" ht="12">
      <c r="A402" s="371"/>
      <c r="B402" s="373" t="s">
        <v>293</v>
      </c>
      <c r="C402" s="300">
        <v>900</v>
      </c>
      <c r="D402" s="1173">
        <v>900</v>
      </c>
      <c r="E402" s="1173">
        <v>900</v>
      </c>
      <c r="F402" s="1173">
        <v>900</v>
      </c>
      <c r="G402" s="1255">
        <f>SUM(F402/E402)</f>
        <v>1</v>
      </c>
      <c r="H402" s="578"/>
    </row>
    <row r="403" spans="1:8" ht="12">
      <c r="A403" s="371"/>
      <c r="B403" s="301" t="s">
        <v>124</v>
      </c>
      <c r="C403" s="300">
        <v>19100</v>
      </c>
      <c r="D403" s="1173">
        <v>19304</v>
      </c>
      <c r="E403" s="1173">
        <v>29304</v>
      </c>
      <c r="F403" s="1173">
        <v>29304</v>
      </c>
      <c r="G403" s="1255">
        <f>SUM(F403/E403)</f>
        <v>1</v>
      </c>
      <c r="H403" s="451"/>
    </row>
    <row r="404" spans="1:8" ht="12">
      <c r="A404" s="371"/>
      <c r="B404" s="301" t="s">
        <v>302</v>
      </c>
      <c r="C404" s="761"/>
      <c r="D404" s="1093"/>
      <c r="E404" s="1093"/>
      <c r="F404" s="1093"/>
      <c r="G404" s="1255"/>
      <c r="H404" s="451"/>
    </row>
    <row r="405" spans="1:8" ht="12.75" thickBot="1">
      <c r="A405" s="371"/>
      <c r="B405" s="435" t="s">
        <v>92</v>
      </c>
      <c r="C405" s="763"/>
      <c r="D405" s="1177"/>
      <c r="E405" s="1177"/>
      <c r="F405" s="1177"/>
      <c r="G405" s="1257"/>
      <c r="H405" s="469"/>
    </row>
    <row r="406" spans="1:8" ht="12.75" thickBot="1">
      <c r="A406" s="383"/>
      <c r="B406" s="439" t="s">
        <v>141</v>
      </c>
      <c r="C406" s="378">
        <f>SUM(C400:C405)</f>
        <v>20000</v>
      </c>
      <c r="D406" s="1107">
        <f>SUM(D400:D405)</f>
        <v>20204</v>
      </c>
      <c r="E406" s="1107">
        <f>SUM(E400:E405)</f>
        <v>30204</v>
      </c>
      <c r="F406" s="1107">
        <f>SUM(F400:F405)</f>
        <v>30204</v>
      </c>
      <c r="G406" s="1280">
        <f>SUM(F406/E406)</f>
        <v>1</v>
      </c>
      <c r="H406" s="455"/>
    </row>
    <row r="407" spans="1:8" ht="12">
      <c r="A407" s="384">
        <v>3313</v>
      </c>
      <c r="B407" s="213" t="s">
        <v>10</v>
      </c>
      <c r="C407" s="368"/>
      <c r="D407" s="1172"/>
      <c r="E407" s="1172"/>
      <c r="F407" s="1172"/>
      <c r="G407" s="1262"/>
      <c r="H407" s="451"/>
    </row>
    <row r="408" spans="1:8" ht="12">
      <c r="A408" s="371"/>
      <c r="B408" s="372" t="s">
        <v>119</v>
      </c>
      <c r="C408" s="300"/>
      <c r="D408" s="1173"/>
      <c r="E408" s="1173"/>
      <c r="F408" s="1173"/>
      <c r="G408" s="1255"/>
      <c r="H408" s="451"/>
    </row>
    <row r="409" spans="1:8" ht="12.75">
      <c r="A409" s="371"/>
      <c r="B409" s="183" t="s">
        <v>307</v>
      </c>
      <c r="C409" s="300"/>
      <c r="D409" s="1173"/>
      <c r="E409" s="1173"/>
      <c r="F409" s="1173"/>
      <c r="G409" s="1255"/>
      <c r="H409" s="491"/>
    </row>
    <row r="410" spans="1:8" ht="12">
      <c r="A410" s="371"/>
      <c r="B410" s="373" t="s">
        <v>293</v>
      </c>
      <c r="C410" s="300">
        <v>190</v>
      </c>
      <c r="D410" s="1173">
        <v>190</v>
      </c>
      <c r="E410" s="1173">
        <v>190</v>
      </c>
      <c r="F410" s="1173">
        <v>190</v>
      </c>
      <c r="G410" s="1255">
        <f>SUM(F410/E410)</f>
        <v>1</v>
      </c>
      <c r="H410" s="578"/>
    </row>
    <row r="411" spans="1:8" ht="12">
      <c r="A411" s="371"/>
      <c r="B411" s="301" t="s">
        <v>124</v>
      </c>
      <c r="C411" s="300">
        <v>6810</v>
      </c>
      <c r="D411" s="1173">
        <v>6810</v>
      </c>
      <c r="E411" s="1173">
        <v>6810</v>
      </c>
      <c r="F411" s="1173">
        <v>6810</v>
      </c>
      <c r="G411" s="1255">
        <f>SUM(F411/E411)</f>
        <v>1</v>
      </c>
      <c r="H411" s="451"/>
    </row>
    <row r="412" spans="1:8" ht="12">
      <c r="A412" s="371"/>
      <c r="B412" s="301" t="s">
        <v>302</v>
      </c>
      <c r="C412" s="761"/>
      <c r="D412" s="1093"/>
      <c r="E412" s="1093"/>
      <c r="F412" s="1093"/>
      <c r="G412" s="1255"/>
      <c r="H412" s="451"/>
    </row>
    <row r="413" spans="1:8" ht="12.75" thickBot="1">
      <c r="A413" s="371"/>
      <c r="B413" s="435" t="s">
        <v>92</v>
      </c>
      <c r="C413" s="763"/>
      <c r="D413" s="1177"/>
      <c r="E413" s="1177"/>
      <c r="F413" s="1177"/>
      <c r="G413" s="1257"/>
      <c r="H413" s="469"/>
    </row>
    <row r="414" spans="1:8" ht="12.75" thickBot="1">
      <c r="A414" s="383"/>
      <c r="B414" s="439" t="s">
        <v>141</v>
      </c>
      <c r="C414" s="378">
        <f>SUM(C408:C413)</f>
        <v>7000</v>
      </c>
      <c r="D414" s="1107">
        <f>SUM(D408:D413)</f>
        <v>7000</v>
      </c>
      <c r="E414" s="1107">
        <f>SUM(E408:E413)</f>
        <v>7000</v>
      </c>
      <c r="F414" s="1107">
        <f>SUM(F408:F413)</f>
        <v>7000</v>
      </c>
      <c r="G414" s="1280">
        <f>SUM(F414/E414)</f>
        <v>1</v>
      </c>
      <c r="H414" s="455"/>
    </row>
    <row r="415" spans="1:8" ht="12">
      <c r="A415" s="384">
        <v>3315</v>
      </c>
      <c r="B415" s="213" t="s">
        <v>11</v>
      </c>
      <c r="C415" s="368"/>
      <c r="D415" s="1172"/>
      <c r="E415" s="1172"/>
      <c r="F415" s="1172"/>
      <c r="G415" s="1262"/>
      <c r="H415" s="451"/>
    </row>
    <row r="416" spans="1:8" ht="12">
      <c r="A416" s="371"/>
      <c r="B416" s="372" t="s">
        <v>119</v>
      </c>
      <c r="C416" s="300"/>
      <c r="D416" s="1173"/>
      <c r="E416" s="1173"/>
      <c r="F416" s="1173"/>
      <c r="G416" s="1255"/>
      <c r="H416" s="451"/>
    </row>
    <row r="417" spans="1:8" ht="12">
      <c r="A417" s="371"/>
      <c r="B417" s="183" t="s">
        <v>307</v>
      </c>
      <c r="C417" s="300"/>
      <c r="D417" s="1173"/>
      <c r="E417" s="1173"/>
      <c r="F417" s="1173"/>
      <c r="G417" s="1255"/>
      <c r="H417" s="578"/>
    </row>
    <row r="418" spans="1:8" ht="12">
      <c r="A418" s="371"/>
      <c r="B418" s="373" t="s">
        <v>293</v>
      </c>
      <c r="C418" s="300"/>
      <c r="D418" s="1173"/>
      <c r="E418" s="1173"/>
      <c r="F418" s="1173"/>
      <c r="G418" s="1255"/>
      <c r="H418" s="578"/>
    </row>
    <row r="419" spans="1:8" ht="12">
      <c r="A419" s="371"/>
      <c r="B419" s="301" t="s">
        <v>124</v>
      </c>
      <c r="C419" s="300">
        <v>10000</v>
      </c>
      <c r="D419" s="1173">
        <v>10005</v>
      </c>
      <c r="E419" s="1173">
        <v>17005</v>
      </c>
      <c r="F419" s="1173">
        <v>17005</v>
      </c>
      <c r="G419" s="1255">
        <f>SUM(F419/E419)</f>
        <v>1</v>
      </c>
      <c r="H419" s="451"/>
    </row>
    <row r="420" spans="1:8" ht="12">
      <c r="A420" s="371"/>
      <c r="B420" s="301" t="s">
        <v>302</v>
      </c>
      <c r="C420" s="761"/>
      <c r="D420" s="1093"/>
      <c r="E420" s="1093"/>
      <c r="F420" s="1093"/>
      <c r="G420" s="1255"/>
      <c r="H420" s="451"/>
    </row>
    <row r="421" spans="1:8" ht="12.75" thickBot="1">
      <c r="A421" s="371"/>
      <c r="B421" s="435" t="s">
        <v>92</v>
      </c>
      <c r="C421" s="763"/>
      <c r="D421" s="1177"/>
      <c r="E421" s="1177"/>
      <c r="F421" s="1177"/>
      <c r="G421" s="1257"/>
      <c r="H421" s="469"/>
    </row>
    <row r="422" spans="1:8" ht="12.75" thickBot="1">
      <c r="A422" s="383"/>
      <c r="B422" s="439" t="s">
        <v>141</v>
      </c>
      <c r="C422" s="378">
        <f>SUM(C416:C421)</f>
        <v>10000</v>
      </c>
      <c r="D422" s="1107">
        <f>SUM(D416:D421)</f>
        <v>10005</v>
      </c>
      <c r="E422" s="1107">
        <f>SUM(E416:E421)</f>
        <v>17005</v>
      </c>
      <c r="F422" s="1107">
        <f>SUM(F416:F421)</f>
        <v>17005</v>
      </c>
      <c r="G422" s="1280">
        <f>SUM(F422/E422)</f>
        <v>1</v>
      </c>
      <c r="H422" s="455"/>
    </row>
    <row r="423" spans="1:8" ht="12">
      <c r="A423" s="384">
        <v>3316</v>
      </c>
      <c r="B423" s="213" t="s">
        <v>143</v>
      </c>
      <c r="C423" s="368"/>
      <c r="D423" s="1172"/>
      <c r="E423" s="1172"/>
      <c r="F423" s="1172"/>
      <c r="G423" s="1262"/>
      <c r="H423" s="451"/>
    </row>
    <row r="424" spans="1:8" ht="12">
      <c r="A424" s="371"/>
      <c r="B424" s="372" t="s">
        <v>119</v>
      </c>
      <c r="C424" s="300"/>
      <c r="D424" s="1173"/>
      <c r="E424" s="1173"/>
      <c r="F424" s="1173"/>
      <c r="G424" s="1255"/>
      <c r="H424" s="451"/>
    </row>
    <row r="425" spans="1:8" ht="12.75">
      <c r="A425" s="371"/>
      <c r="B425" s="183" t="s">
        <v>307</v>
      </c>
      <c r="C425" s="300"/>
      <c r="D425" s="1173"/>
      <c r="E425" s="1173"/>
      <c r="F425" s="1173"/>
      <c r="G425" s="1255"/>
      <c r="H425" s="491"/>
    </row>
    <row r="426" spans="1:8" ht="12">
      <c r="A426" s="371"/>
      <c r="B426" s="373" t="s">
        <v>293</v>
      </c>
      <c r="C426" s="300"/>
      <c r="D426" s="1173"/>
      <c r="E426" s="1173"/>
      <c r="F426" s="1173"/>
      <c r="G426" s="1255"/>
      <c r="H426" s="578"/>
    </row>
    <row r="427" spans="1:8" ht="12">
      <c r="A427" s="371"/>
      <c r="B427" s="301" t="s">
        <v>124</v>
      </c>
      <c r="C427" s="300">
        <v>5000</v>
      </c>
      <c r="D427" s="1173">
        <v>5000</v>
      </c>
      <c r="E427" s="1173">
        <v>7000</v>
      </c>
      <c r="F427" s="1173">
        <v>7000</v>
      </c>
      <c r="G427" s="1255">
        <f>SUM(F427/E427)</f>
        <v>1</v>
      </c>
      <c r="H427" s="451"/>
    </row>
    <row r="428" spans="1:8" ht="12">
      <c r="A428" s="371"/>
      <c r="B428" s="301" t="s">
        <v>302</v>
      </c>
      <c r="C428" s="761"/>
      <c r="D428" s="1093"/>
      <c r="E428" s="1093"/>
      <c r="F428" s="1093"/>
      <c r="G428" s="1255"/>
      <c r="H428" s="451"/>
    </row>
    <row r="429" spans="1:8" ht="12.75" thickBot="1">
      <c r="A429" s="371"/>
      <c r="B429" s="435" t="s">
        <v>92</v>
      </c>
      <c r="C429" s="763"/>
      <c r="D429" s="1177"/>
      <c r="E429" s="1177"/>
      <c r="F429" s="1177"/>
      <c r="G429" s="1257"/>
      <c r="H429" s="469"/>
    </row>
    <row r="430" spans="1:8" ht="12.75" thickBot="1">
      <c r="A430" s="383"/>
      <c r="B430" s="439" t="s">
        <v>141</v>
      </c>
      <c r="C430" s="378">
        <f>SUM(C424:C429)</f>
        <v>5000</v>
      </c>
      <c r="D430" s="1107">
        <f>SUM(D424:D429)</f>
        <v>5000</v>
      </c>
      <c r="E430" s="1107">
        <f>SUM(E424:E429)</f>
        <v>7000</v>
      </c>
      <c r="F430" s="1107">
        <f>SUM(F424:F429)</f>
        <v>7000</v>
      </c>
      <c r="G430" s="1280">
        <f>SUM(F430/E430)</f>
        <v>1</v>
      </c>
      <c r="H430" s="455"/>
    </row>
    <row r="431" spans="1:8" ht="12">
      <c r="A431" s="384">
        <v>3317</v>
      </c>
      <c r="B431" s="213" t="s">
        <v>399</v>
      </c>
      <c r="C431" s="368"/>
      <c r="D431" s="1172"/>
      <c r="E431" s="1172"/>
      <c r="F431" s="1172"/>
      <c r="G431" s="1262"/>
      <c r="H431" s="451"/>
    </row>
    <row r="432" spans="1:8" ht="12">
      <c r="A432" s="371"/>
      <c r="B432" s="372" t="s">
        <v>119</v>
      </c>
      <c r="C432" s="300"/>
      <c r="D432" s="1173"/>
      <c r="E432" s="1173"/>
      <c r="F432" s="1173"/>
      <c r="G432" s="1255"/>
      <c r="H432" s="451"/>
    </row>
    <row r="433" spans="1:8" ht="12">
      <c r="A433" s="371"/>
      <c r="B433" s="183" t="s">
        <v>307</v>
      </c>
      <c r="C433" s="300"/>
      <c r="D433" s="1173"/>
      <c r="E433" s="1173"/>
      <c r="F433" s="1173"/>
      <c r="G433" s="1255"/>
      <c r="H433" s="578"/>
    </row>
    <row r="434" spans="1:8" ht="12">
      <c r="A434" s="371"/>
      <c r="B434" s="373" t="s">
        <v>293</v>
      </c>
      <c r="C434" s="300">
        <v>2200</v>
      </c>
      <c r="D434" s="1173">
        <v>2200</v>
      </c>
      <c r="E434" s="1173">
        <v>2200</v>
      </c>
      <c r="F434" s="1173">
        <v>2200</v>
      </c>
      <c r="G434" s="1255">
        <f>SUM(F434/E434)</f>
        <v>1</v>
      </c>
      <c r="H434" s="578"/>
    </row>
    <row r="435" spans="1:8" ht="12">
      <c r="A435" s="371"/>
      <c r="B435" s="301" t="s">
        <v>124</v>
      </c>
      <c r="C435" s="300">
        <v>87800</v>
      </c>
      <c r="D435" s="1173">
        <v>87882</v>
      </c>
      <c r="E435" s="1173">
        <v>87882</v>
      </c>
      <c r="F435" s="1173">
        <v>87882</v>
      </c>
      <c r="G435" s="1255">
        <f>SUM(F435/E435)</f>
        <v>1</v>
      </c>
      <c r="H435" s="451"/>
    </row>
    <row r="436" spans="1:8" ht="12">
      <c r="A436" s="371"/>
      <c r="B436" s="301" t="s">
        <v>302</v>
      </c>
      <c r="C436" s="761"/>
      <c r="D436" s="1093"/>
      <c r="E436" s="1093"/>
      <c r="F436" s="1093"/>
      <c r="G436" s="1255"/>
      <c r="H436" s="451"/>
    </row>
    <row r="437" spans="1:8" ht="12.75" thickBot="1">
      <c r="A437" s="371"/>
      <c r="B437" s="435" t="s">
        <v>92</v>
      </c>
      <c r="C437" s="763"/>
      <c r="D437" s="1177"/>
      <c r="E437" s="1177"/>
      <c r="F437" s="1177"/>
      <c r="G437" s="1257"/>
      <c r="H437" s="469"/>
    </row>
    <row r="438" spans="1:8" ht="12.75" thickBot="1">
      <c r="A438" s="383"/>
      <c r="B438" s="439" t="s">
        <v>141</v>
      </c>
      <c r="C438" s="378">
        <f>SUM(C432:C437)</f>
        <v>90000</v>
      </c>
      <c r="D438" s="1107">
        <f>SUM(D432:D437)</f>
        <v>90082</v>
      </c>
      <c r="E438" s="1107">
        <f>SUM(E432:E437)</f>
        <v>90082</v>
      </c>
      <c r="F438" s="1107">
        <f>SUM(F432:F437)</f>
        <v>90082</v>
      </c>
      <c r="G438" s="1280">
        <f>SUM(F438/E438)</f>
        <v>1</v>
      </c>
      <c r="H438" s="455"/>
    </row>
    <row r="439" spans="1:8" ht="12.75" customHeight="1">
      <c r="A439" s="75">
        <v>3319</v>
      </c>
      <c r="B439" s="462" t="s">
        <v>17</v>
      </c>
      <c r="C439" s="368"/>
      <c r="D439" s="1172"/>
      <c r="E439" s="1172"/>
      <c r="F439" s="1172"/>
      <c r="G439" s="1262"/>
      <c r="H439" s="451"/>
    </row>
    <row r="440" spans="1:8" ht="12" customHeight="1">
      <c r="A440" s="371"/>
      <c r="B440" s="372" t="s">
        <v>119</v>
      </c>
      <c r="C440" s="300"/>
      <c r="D440" s="1173"/>
      <c r="E440" s="1173"/>
      <c r="F440" s="1173"/>
      <c r="G440" s="1255"/>
      <c r="H440" s="451"/>
    </row>
    <row r="441" spans="1:8" ht="12" customHeight="1">
      <c r="A441" s="371"/>
      <c r="B441" s="183" t="s">
        <v>307</v>
      </c>
      <c r="C441" s="300"/>
      <c r="D441" s="1173"/>
      <c r="E441" s="1173"/>
      <c r="F441" s="1173"/>
      <c r="G441" s="1255"/>
      <c r="H441" s="451"/>
    </row>
    <row r="442" spans="1:8" ht="12" customHeight="1">
      <c r="A442" s="371"/>
      <c r="B442" s="373" t="s">
        <v>293</v>
      </c>
      <c r="C442" s="300">
        <v>800</v>
      </c>
      <c r="D442" s="1173">
        <v>1150</v>
      </c>
      <c r="E442" s="1173">
        <v>1150</v>
      </c>
      <c r="F442" s="1173">
        <v>1150</v>
      </c>
      <c r="G442" s="1255">
        <f>SUM(F442/E442)</f>
        <v>1</v>
      </c>
      <c r="H442" s="578"/>
    </row>
    <row r="443" spans="1:8" ht="12" customHeight="1">
      <c r="A443" s="371"/>
      <c r="B443" s="301" t="s">
        <v>124</v>
      </c>
      <c r="C443" s="300"/>
      <c r="D443" s="1173">
        <v>238</v>
      </c>
      <c r="E443" s="1173">
        <v>2220</v>
      </c>
      <c r="F443" s="1173">
        <v>4063</v>
      </c>
      <c r="G443" s="1255">
        <f>SUM(F443/E443)</f>
        <v>1.8301801801801802</v>
      </c>
      <c r="H443" s="582"/>
    </row>
    <row r="444" spans="1:8" ht="12" customHeight="1">
      <c r="A444" s="371"/>
      <c r="B444" s="301" t="s">
        <v>302</v>
      </c>
      <c r="C444" s="761"/>
      <c r="D444" s="1093"/>
      <c r="E444" s="1093"/>
      <c r="F444" s="1093"/>
      <c r="G444" s="1255"/>
      <c r="H444" s="577"/>
    </row>
    <row r="445" spans="1:8" ht="12" customHeight="1">
      <c r="A445" s="371"/>
      <c r="B445" s="301" t="s">
        <v>124</v>
      </c>
      <c r="C445" s="300"/>
      <c r="D445" s="1173"/>
      <c r="E445" s="1173"/>
      <c r="F445" s="1173"/>
      <c r="G445" s="1255"/>
      <c r="H445" s="578"/>
    </row>
    <row r="446" spans="1:8" ht="12" customHeight="1" thickBot="1">
      <c r="A446" s="371"/>
      <c r="B446" s="435" t="s">
        <v>92</v>
      </c>
      <c r="C446" s="763"/>
      <c r="D446" s="1177"/>
      <c r="E446" s="1177"/>
      <c r="F446" s="1177"/>
      <c r="G446" s="1257"/>
      <c r="H446" s="469"/>
    </row>
    <row r="447" spans="1:8" ht="12" customHeight="1" thickBot="1">
      <c r="A447" s="383"/>
      <c r="B447" s="439" t="s">
        <v>141</v>
      </c>
      <c r="C447" s="1107">
        <f>SUM(C440:C446)</f>
        <v>800</v>
      </c>
      <c r="D447" s="1107">
        <f>SUM(D440:D446)</f>
        <v>1388</v>
      </c>
      <c r="E447" s="1107">
        <f>SUM(E440:E446)</f>
        <v>3370</v>
      </c>
      <c r="F447" s="1107">
        <f>SUM(F440:F446)</f>
        <v>5213</v>
      </c>
      <c r="G447" s="1280">
        <f>SUM(F447/E447)</f>
        <v>1.5468842729970327</v>
      </c>
      <c r="H447" s="455"/>
    </row>
    <row r="448" spans="1:8" ht="12" customHeight="1">
      <c r="A448" s="75">
        <v>3320</v>
      </c>
      <c r="B448" s="213" t="s">
        <v>8</v>
      </c>
      <c r="C448" s="368"/>
      <c r="D448" s="1172"/>
      <c r="E448" s="1172"/>
      <c r="F448" s="1172"/>
      <c r="G448" s="1262"/>
      <c r="H448" s="451"/>
    </row>
    <row r="449" spans="1:8" ht="12" customHeight="1">
      <c r="A449" s="371"/>
      <c r="B449" s="372" t="s">
        <v>119</v>
      </c>
      <c r="C449" s="300"/>
      <c r="D449" s="1173"/>
      <c r="E449" s="1173"/>
      <c r="F449" s="1173"/>
      <c r="G449" s="1255"/>
      <c r="H449" s="451"/>
    </row>
    <row r="450" spans="1:8" ht="12" customHeight="1">
      <c r="A450" s="371"/>
      <c r="B450" s="183" t="s">
        <v>307</v>
      </c>
      <c r="C450" s="300"/>
      <c r="D450" s="1173"/>
      <c r="E450" s="1173"/>
      <c r="F450" s="1173"/>
      <c r="G450" s="1255"/>
      <c r="H450" s="451"/>
    </row>
    <row r="451" spans="1:8" ht="12" customHeight="1">
      <c r="A451" s="371"/>
      <c r="B451" s="373" t="s">
        <v>293</v>
      </c>
      <c r="C451" s="300"/>
      <c r="D451" s="1173"/>
      <c r="E451" s="1173"/>
      <c r="F451" s="1173"/>
      <c r="G451" s="1255"/>
      <c r="H451" s="578"/>
    </row>
    <row r="452" spans="1:8" ht="12" customHeight="1">
      <c r="A452" s="371"/>
      <c r="B452" s="301" t="s">
        <v>124</v>
      </c>
      <c r="C452" s="300">
        <v>1000</v>
      </c>
      <c r="D452" s="1173">
        <v>1151</v>
      </c>
      <c r="E452" s="1173">
        <v>1151</v>
      </c>
      <c r="F452" s="1173">
        <v>1151</v>
      </c>
      <c r="G452" s="1255">
        <f>SUM(F452/E452)</f>
        <v>1</v>
      </c>
      <c r="H452" s="583"/>
    </row>
    <row r="453" spans="1:8" ht="12" customHeight="1">
      <c r="A453" s="371"/>
      <c r="B453" s="301" t="s">
        <v>302</v>
      </c>
      <c r="C453" s="761"/>
      <c r="D453" s="1093"/>
      <c r="E453" s="1093"/>
      <c r="F453" s="1093"/>
      <c r="G453" s="1255"/>
      <c r="H453" s="577"/>
    </row>
    <row r="454" spans="1:8" ht="12" customHeight="1">
      <c r="A454" s="371"/>
      <c r="B454" s="301" t="s">
        <v>124</v>
      </c>
      <c r="C454" s="300"/>
      <c r="D454" s="1173"/>
      <c r="E454" s="1173"/>
      <c r="F454" s="1173"/>
      <c r="G454" s="1255"/>
      <c r="H454" s="491"/>
    </row>
    <row r="455" spans="1:8" ht="12" customHeight="1" thickBot="1">
      <c r="A455" s="371"/>
      <c r="B455" s="435" t="s">
        <v>92</v>
      </c>
      <c r="C455" s="763"/>
      <c r="D455" s="1177"/>
      <c r="E455" s="1177"/>
      <c r="F455" s="1177"/>
      <c r="G455" s="1257"/>
      <c r="H455" s="469"/>
    </row>
    <row r="456" spans="1:8" ht="12" customHeight="1" thickBot="1">
      <c r="A456" s="383"/>
      <c r="B456" s="439" t="s">
        <v>141</v>
      </c>
      <c r="C456" s="1110">
        <f>SUM(C449:C455)</f>
        <v>1000</v>
      </c>
      <c r="D456" s="1110">
        <f>SUM(D449:D455)</f>
        <v>1151</v>
      </c>
      <c r="E456" s="1110">
        <f>SUM(E449:E455)</f>
        <v>1151</v>
      </c>
      <c r="F456" s="1110">
        <f>SUM(F449:F455)</f>
        <v>1151</v>
      </c>
      <c r="G456" s="1280">
        <f>SUM(F456/E456)</f>
        <v>1</v>
      </c>
      <c r="H456" s="455"/>
    </row>
    <row r="457" spans="1:8" ht="12" customHeight="1">
      <c r="A457" s="75">
        <v>3322</v>
      </c>
      <c r="B457" s="213" t="s">
        <v>413</v>
      </c>
      <c r="C457" s="368"/>
      <c r="D457" s="1172"/>
      <c r="E457" s="1172"/>
      <c r="F457" s="1172"/>
      <c r="G457" s="1262"/>
      <c r="H457" s="451"/>
    </row>
    <row r="458" spans="1:8" ht="12" customHeight="1">
      <c r="A458" s="371"/>
      <c r="B458" s="372" t="s">
        <v>119</v>
      </c>
      <c r="C458" s="300"/>
      <c r="D458" s="1173"/>
      <c r="E458" s="1173"/>
      <c r="F458" s="1173"/>
      <c r="G458" s="1255"/>
      <c r="H458" s="451"/>
    </row>
    <row r="459" spans="1:8" ht="12" customHeight="1">
      <c r="A459" s="371"/>
      <c r="B459" s="183" t="s">
        <v>307</v>
      </c>
      <c r="C459" s="300"/>
      <c r="D459" s="1173"/>
      <c r="E459" s="1173"/>
      <c r="F459" s="1173"/>
      <c r="G459" s="1255"/>
      <c r="H459" s="578"/>
    </row>
    <row r="460" spans="1:8" ht="12" customHeight="1">
      <c r="A460" s="371"/>
      <c r="B460" s="373" t="s">
        <v>293</v>
      </c>
      <c r="C460" s="300">
        <v>300</v>
      </c>
      <c r="D460" s="1173">
        <v>300</v>
      </c>
      <c r="E460" s="1173">
        <v>300</v>
      </c>
      <c r="F460" s="1173">
        <v>300</v>
      </c>
      <c r="G460" s="1255">
        <f>SUM(F460/E460)</f>
        <v>1</v>
      </c>
      <c r="H460" s="844"/>
    </row>
    <row r="461" spans="1:8" ht="12" customHeight="1">
      <c r="A461" s="371"/>
      <c r="B461" s="301" t="s">
        <v>124</v>
      </c>
      <c r="C461" s="300">
        <v>9200</v>
      </c>
      <c r="D461" s="1173">
        <v>9289</v>
      </c>
      <c r="E461" s="1173">
        <v>14289</v>
      </c>
      <c r="F461" s="1173">
        <v>14289</v>
      </c>
      <c r="G461" s="1255">
        <f>SUM(F461/E461)</f>
        <v>1</v>
      </c>
      <c r="H461" s="844"/>
    </row>
    <row r="462" spans="1:8" ht="12" customHeight="1">
      <c r="A462" s="371"/>
      <c r="B462" s="301" t="s">
        <v>302</v>
      </c>
      <c r="C462" s="761"/>
      <c r="D462" s="1093"/>
      <c r="E462" s="1093"/>
      <c r="F462" s="1093"/>
      <c r="G462" s="1255"/>
      <c r="H462" s="491"/>
    </row>
    <row r="463" spans="1:8" ht="12" customHeight="1" thickBot="1">
      <c r="A463" s="371"/>
      <c r="B463" s="435" t="s">
        <v>92</v>
      </c>
      <c r="C463" s="763"/>
      <c r="D463" s="1177"/>
      <c r="E463" s="1177"/>
      <c r="F463" s="1177"/>
      <c r="G463" s="1257"/>
      <c r="H463" s="498"/>
    </row>
    <row r="464" spans="1:8" ht="12" customHeight="1" thickBot="1">
      <c r="A464" s="383"/>
      <c r="B464" s="439" t="s">
        <v>141</v>
      </c>
      <c r="C464" s="766">
        <f>SUM(C458:C463)</f>
        <v>9500</v>
      </c>
      <c r="D464" s="1110">
        <f>SUM(D458:D463)</f>
        <v>9589</v>
      </c>
      <c r="E464" s="1110">
        <f>SUM(E458:E463)</f>
        <v>14589</v>
      </c>
      <c r="F464" s="1110">
        <f>SUM(F458:F463)</f>
        <v>14589</v>
      </c>
      <c r="G464" s="1280">
        <f>SUM(F464/E464)</f>
        <v>1</v>
      </c>
      <c r="H464" s="455"/>
    </row>
    <row r="465" spans="1:8" ht="12" customHeight="1">
      <c r="A465" s="75">
        <v>3323</v>
      </c>
      <c r="B465" s="213" t="s">
        <v>371</v>
      </c>
      <c r="C465" s="368"/>
      <c r="D465" s="1172"/>
      <c r="E465" s="1172"/>
      <c r="F465" s="1172"/>
      <c r="G465" s="1262"/>
      <c r="H465" s="451"/>
    </row>
    <row r="466" spans="1:8" ht="12" customHeight="1">
      <c r="A466" s="371"/>
      <c r="B466" s="372" t="s">
        <v>119</v>
      </c>
      <c r="C466" s="300"/>
      <c r="D466" s="1173"/>
      <c r="E466" s="1173"/>
      <c r="F466" s="1173"/>
      <c r="G466" s="1255"/>
      <c r="H466" s="451"/>
    </row>
    <row r="467" spans="1:8" ht="12" customHeight="1">
      <c r="A467" s="371"/>
      <c r="B467" s="183" t="s">
        <v>307</v>
      </c>
      <c r="C467" s="300"/>
      <c r="D467" s="1173"/>
      <c r="E467" s="1173"/>
      <c r="F467" s="1173"/>
      <c r="G467" s="1255"/>
      <c r="H467" s="491"/>
    </row>
    <row r="468" spans="1:8" ht="12" customHeight="1">
      <c r="A468" s="371"/>
      <c r="B468" s="373" t="s">
        <v>293</v>
      </c>
      <c r="C468" s="300">
        <v>50</v>
      </c>
      <c r="D468" s="1173">
        <v>50</v>
      </c>
      <c r="E468" s="1173">
        <v>50</v>
      </c>
      <c r="F468" s="1173">
        <v>50</v>
      </c>
      <c r="G468" s="1255">
        <f>SUM(F468/E468)</f>
        <v>1</v>
      </c>
      <c r="H468" s="578"/>
    </row>
    <row r="469" spans="1:8" ht="12" customHeight="1">
      <c r="A469" s="371"/>
      <c r="B469" s="301" t="s">
        <v>124</v>
      </c>
      <c r="C469" s="300">
        <v>7450</v>
      </c>
      <c r="D469" s="1173">
        <v>7450</v>
      </c>
      <c r="E469" s="1173">
        <v>7450</v>
      </c>
      <c r="F469" s="1173">
        <v>7450</v>
      </c>
      <c r="G469" s="1255">
        <f>SUM(F469/E469)</f>
        <v>1</v>
      </c>
      <c r="H469" s="497"/>
    </row>
    <row r="470" spans="1:8" ht="12" customHeight="1">
      <c r="A470" s="371"/>
      <c r="B470" s="301" t="s">
        <v>302</v>
      </c>
      <c r="C470" s="761"/>
      <c r="D470" s="1093"/>
      <c r="E470" s="1093"/>
      <c r="F470" s="1093"/>
      <c r="G470" s="1255"/>
      <c r="H470" s="491"/>
    </row>
    <row r="471" spans="1:8" ht="12" customHeight="1" thickBot="1">
      <c r="A471" s="371"/>
      <c r="B471" s="435" t="s">
        <v>92</v>
      </c>
      <c r="C471" s="763"/>
      <c r="D471" s="1177"/>
      <c r="E471" s="1177"/>
      <c r="F471" s="1177"/>
      <c r="G471" s="1257"/>
      <c r="H471" s="498"/>
    </row>
    <row r="472" spans="1:8" ht="12" customHeight="1" thickBot="1">
      <c r="A472" s="383"/>
      <c r="B472" s="439" t="s">
        <v>141</v>
      </c>
      <c r="C472" s="1107">
        <f>SUM(C466:C471)</f>
        <v>7500</v>
      </c>
      <c r="D472" s="1107">
        <f>SUM(D466:D471)</f>
        <v>7500</v>
      </c>
      <c r="E472" s="1107">
        <f>SUM(E466:E471)</f>
        <v>7500</v>
      </c>
      <c r="F472" s="1107">
        <f>SUM(F466:F471)</f>
        <v>7500</v>
      </c>
      <c r="G472" s="1280">
        <f>SUM(F472/E472)</f>
        <v>1</v>
      </c>
      <c r="H472" s="455"/>
    </row>
    <row r="473" spans="1:8" ht="12" customHeight="1">
      <c r="A473" s="75">
        <v>3324</v>
      </c>
      <c r="B473" s="213" t="s">
        <v>469</v>
      </c>
      <c r="C473" s="368"/>
      <c r="D473" s="1172"/>
      <c r="E473" s="1172"/>
      <c r="F473" s="1172"/>
      <c r="G473" s="1262"/>
      <c r="H473" s="451"/>
    </row>
    <row r="474" spans="1:8" ht="12" customHeight="1">
      <c r="A474" s="371"/>
      <c r="B474" s="372" t="s">
        <v>119</v>
      </c>
      <c r="C474" s="300"/>
      <c r="D474" s="1173"/>
      <c r="E474" s="1173"/>
      <c r="F474" s="1173"/>
      <c r="G474" s="1255"/>
      <c r="H474" s="451"/>
    </row>
    <row r="475" spans="1:8" ht="12" customHeight="1">
      <c r="A475" s="371"/>
      <c r="B475" s="183" t="s">
        <v>307</v>
      </c>
      <c r="C475" s="300"/>
      <c r="D475" s="1173"/>
      <c r="E475" s="1173"/>
      <c r="F475" s="1173"/>
      <c r="G475" s="1255"/>
      <c r="H475" s="491"/>
    </row>
    <row r="476" spans="1:8" ht="12" customHeight="1">
      <c r="A476" s="371"/>
      <c r="B476" s="373" t="s">
        <v>293</v>
      </c>
      <c r="C476" s="300">
        <v>2000</v>
      </c>
      <c r="D476" s="1173">
        <v>3550</v>
      </c>
      <c r="E476" s="1173">
        <v>3550</v>
      </c>
      <c r="F476" s="1173">
        <v>3550</v>
      </c>
      <c r="G476" s="1255">
        <f>SUM(F476/E476)</f>
        <v>1</v>
      </c>
      <c r="H476" s="578"/>
    </row>
    <row r="477" spans="1:8" ht="12" customHeight="1">
      <c r="A477" s="371"/>
      <c r="B477" s="301" t="s">
        <v>124</v>
      </c>
      <c r="C477" s="300"/>
      <c r="D477" s="1173"/>
      <c r="E477" s="1173"/>
      <c r="F477" s="1173"/>
      <c r="G477" s="1255"/>
      <c r="H477" s="497"/>
    </row>
    <row r="478" spans="1:8" ht="12" customHeight="1">
      <c r="A478" s="371"/>
      <c r="B478" s="301" t="s">
        <v>302</v>
      </c>
      <c r="C478" s="761"/>
      <c r="D478" s="1093"/>
      <c r="E478" s="1093"/>
      <c r="F478" s="1093"/>
      <c r="G478" s="1255"/>
      <c r="H478" s="491"/>
    </row>
    <row r="479" spans="1:8" ht="12" customHeight="1" thickBot="1">
      <c r="A479" s="371"/>
      <c r="B479" s="435" t="s">
        <v>92</v>
      </c>
      <c r="C479" s="763"/>
      <c r="D479" s="1177"/>
      <c r="E479" s="1177"/>
      <c r="F479" s="1177"/>
      <c r="G479" s="1257"/>
      <c r="H479" s="498"/>
    </row>
    <row r="480" spans="1:8" ht="12" customHeight="1" thickBot="1">
      <c r="A480" s="383"/>
      <c r="B480" s="439" t="s">
        <v>141</v>
      </c>
      <c r="C480" s="378">
        <f>SUM(C474:C479)</f>
        <v>2000</v>
      </c>
      <c r="D480" s="1107">
        <f>SUM(D474:D479)</f>
        <v>3550</v>
      </c>
      <c r="E480" s="1107">
        <f>SUM(E474:E479)</f>
        <v>3550</v>
      </c>
      <c r="F480" s="1107">
        <f>SUM(F474:F479)</f>
        <v>3550</v>
      </c>
      <c r="G480" s="1280">
        <f>SUM(F480/E480)</f>
        <v>1</v>
      </c>
      <c r="H480" s="455"/>
    </row>
    <row r="481" spans="1:8" ht="12" customHeight="1">
      <c r="A481" s="75">
        <v>3325</v>
      </c>
      <c r="B481" s="213" t="s">
        <v>1176</v>
      </c>
      <c r="C481" s="368"/>
      <c r="D481" s="1172"/>
      <c r="E481" s="1172"/>
      <c r="F481" s="1172"/>
      <c r="G481" s="1262"/>
      <c r="H481" s="451"/>
    </row>
    <row r="482" spans="1:8" ht="12" customHeight="1">
      <c r="A482" s="371"/>
      <c r="B482" s="372" t="s">
        <v>119</v>
      </c>
      <c r="C482" s="300"/>
      <c r="D482" s="1173"/>
      <c r="E482" s="1173"/>
      <c r="F482" s="1173"/>
      <c r="G482" s="1255"/>
      <c r="H482" s="451"/>
    </row>
    <row r="483" spans="1:8" ht="12" customHeight="1">
      <c r="A483" s="371"/>
      <c r="B483" s="183" t="s">
        <v>307</v>
      </c>
      <c r="C483" s="300"/>
      <c r="D483" s="1173"/>
      <c r="E483" s="1173"/>
      <c r="F483" s="1173"/>
      <c r="G483" s="1255"/>
      <c r="H483" s="491"/>
    </row>
    <row r="484" spans="1:8" ht="12" customHeight="1">
      <c r="A484" s="371"/>
      <c r="B484" s="373" t="s">
        <v>293</v>
      </c>
      <c r="C484" s="300"/>
      <c r="D484" s="1173"/>
      <c r="E484" s="1173">
        <v>1000</v>
      </c>
      <c r="F484" s="1173">
        <v>1981</v>
      </c>
      <c r="G484" s="1255">
        <f>SUM(F484/E484)</f>
        <v>1.981</v>
      </c>
      <c r="H484" s="578"/>
    </row>
    <row r="485" spans="1:8" ht="12" customHeight="1">
      <c r="A485" s="371"/>
      <c r="B485" s="301" t="s">
        <v>124</v>
      </c>
      <c r="C485" s="300"/>
      <c r="D485" s="1173"/>
      <c r="E485" s="1173">
        <v>59000</v>
      </c>
      <c r="F485" s="1173">
        <v>58019</v>
      </c>
      <c r="G485" s="1255">
        <f>SUM(F485/E485)</f>
        <v>0.9833728813559321</v>
      </c>
      <c r="H485" s="497"/>
    </row>
    <row r="486" spans="1:8" ht="12" customHeight="1">
      <c r="A486" s="371"/>
      <c r="B486" s="301" t="s">
        <v>302</v>
      </c>
      <c r="C486" s="761"/>
      <c r="D486" s="1093"/>
      <c r="E486" s="1093"/>
      <c r="F486" s="1093"/>
      <c r="G486" s="1255"/>
      <c r="H486" s="491"/>
    </row>
    <row r="487" spans="1:8" ht="12" customHeight="1" thickBot="1">
      <c r="A487" s="371"/>
      <c r="B487" s="435" t="s">
        <v>92</v>
      </c>
      <c r="C487" s="763"/>
      <c r="D487" s="1177"/>
      <c r="E487" s="1177"/>
      <c r="F487" s="1177"/>
      <c r="G487" s="1257"/>
      <c r="H487" s="498"/>
    </row>
    <row r="488" spans="1:8" ht="12" customHeight="1" thickBot="1">
      <c r="A488" s="383"/>
      <c r="B488" s="439" t="s">
        <v>141</v>
      </c>
      <c r="C488" s="378">
        <f>SUM(C482:C487)</f>
        <v>0</v>
      </c>
      <c r="D488" s="1107">
        <f>SUM(D482:D487)</f>
        <v>0</v>
      </c>
      <c r="E488" s="1107">
        <f>SUM(E482:E487)</f>
        <v>60000</v>
      </c>
      <c r="F488" s="1107">
        <f>SUM(F482:F487)</f>
        <v>60000</v>
      </c>
      <c r="G488" s="1280">
        <f>SUM(F488/E488)</f>
        <v>1</v>
      </c>
      <c r="H488" s="455"/>
    </row>
    <row r="489" spans="1:8" ht="12" customHeight="1">
      <c r="A489" s="75">
        <v>3326</v>
      </c>
      <c r="B489" s="213" t="s">
        <v>1177</v>
      </c>
      <c r="C489" s="368"/>
      <c r="D489" s="1172"/>
      <c r="E489" s="1172"/>
      <c r="F489" s="1172"/>
      <c r="G489" s="1262"/>
      <c r="H489" s="451"/>
    </row>
    <row r="490" spans="1:8" ht="12" customHeight="1">
      <c r="A490" s="371"/>
      <c r="B490" s="372" t="s">
        <v>119</v>
      </c>
      <c r="C490" s="300"/>
      <c r="D490" s="1173"/>
      <c r="E490" s="1173"/>
      <c r="F490" s="1173"/>
      <c r="G490" s="1255"/>
      <c r="H490" s="451"/>
    </row>
    <row r="491" spans="1:8" ht="12" customHeight="1">
      <c r="A491" s="371"/>
      <c r="B491" s="183" t="s">
        <v>307</v>
      </c>
      <c r="C491" s="300"/>
      <c r="D491" s="1173"/>
      <c r="E491" s="1173"/>
      <c r="F491" s="1173"/>
      <c r="G491" s="1255"/>
      <c r="H491" s="491"/>
    </row>
    <row r="492" spans="1:8" ht="12" customHeight="1">
      <c r="A492" s="371"/>
      <c r="B492" s="373" t="s">
        <v>293</v>
      </c>
      <c r="C492" s="300"/>
      <c r="D492" s="1173"/>
      <c r="E492" s="1173"/>
      <c r="F492" s="1173"/>
      <c r="G492" s="1255"/>
      <c r="H492" s="578"/>
    </row>
    <row r="493" spans="1:8" ht="12" customHeight="1">
      <c r="A493" s="371"/>
      <c r="B493" s="301" t="s">
        <v>124</v>
      </c>
      <c r="C493" s="300"/>
      <c r="D493" s="1173"/>
      <c r="E493" s="1173">
        <v>20000</v>
      </c>
      <c r="F493" s="1173">
        <v>20000</v>
      </c>
      <c r="G493" s="1255">
        <f>SUM(F493/E493)</f>
        <v>1</v>
      </c>
      <c r="H493" s="497"/>
    </row>
    <row r="494" spans="1:8" ht="12" customHeight="1">
      <c r="A494" s="371"/>
      <c r="B494" s="301" t="s">
        <v>302</v>
      </c>
      <c r="C494" s="761"/>
      <c r="D494" s="1093"/>
      <c r="E494" s="1093"/>
      <c r="F494" s="1093"/>
      <c r="G494" s="1255"/>
      <c r="H494" s="491"/>
    </row>
    <row r="495" spans="1:8" ht="12" customHeight="1" thickBot="1">
      <c r="A495" s="371"/>
      <c r="B495" s="435" t="s">
        <v>92</v>
      </c>
      <c r="C495" s="763"/>
      <c r="D495" s="1177"/>
      <c r="E495" s="1177"/>
      <c r="F495" s="1177"/>
      <c r="G495" s="1257"/>
      <c r="H495" s="498"/>
    </row>
    <row r="496" spans="1:8" ht="12" customHeight="1" thickBot="1">
      <c r="A496" s="383"/>
      <c r="B496" s="439" t="s">
        <v>141</v>
      </c>
      <c r="C496" s="378">
        <f>SUM(C490:C495)</f>
        <v>0</v>
      </c>
      <c r="D496" s="1107">
        <f>SUM(D490:D495)</f>
        <v>0</v>
      </c>
      <c r="E496" s="1107">
        <f>SUM(E490:E495)</f>
        <v>20000</v>
      </c>
      <c r="F496" s="1107">
        <f>SUM(F490:F495)</f>
        <v>20000</v>
      </c>
      <c r="G496" s="1280">
        <f>SUM(F496/E496)</f>
        <v>1</v>
      </c>
      <c r="H496" s="455"/>
    </row>
    <row r="497" spans="1:8" ht="12" customHeight="1">
      <c r="A497" s="75">
        <v>3327</v>
      </c>
      <c r="B497" s="213" t="s">
        <v>1178</v>
      </c>
      <c r="C497" s="368"/>
      <c r="D497" s="1172"/>
      <c r="E497" s="1172"/>
      <c r="F497" s="1172"/>
      <c r="G497" s="1262"/>
      <c r="H497" s="451"/>
    </row>
    <row r="498" spans="1:8" ht="12" customHeight="1">
      <c r="A498" s="371"/>
      <c r="B498" s="372" t="s">
        <v>119</v>
      </c>
      <c r="C498" s="300"/>
      <c r="D498" s="1173"/>
      <c r="E498" s="1173"/>
      <c r="F498" s="1173"/>
      <c r="G498" s="1255"/>
      <c r="H498" s="451"/>
    </row>
    <row r="499" spans="1:8" ht="12" customHeight="1">
      <c r="A499" s="371"/>
      <c r="B499" s="183" t="s">
        <v>307</v>
      </c>
      <c r="C499" s="300"/>
      <c r="D499" s="1173"/>
      <c r="E499" s="1173"/>
      <c r="F499" s="1173"/>
      <c r="G499" s="1255"/>
      <c r="H499" s="491"/>
    </row>
    <row r="500" spans="1:8" ht="12" customHeight="1">
      <c r="A500" s="371"/>
      <c r="B500" s="373" t="s">
        <v>293</v>
      </c>
      <c r="C500" s="300"/>
      <c r="D500" s="1173"/>
      <c r="E500" s="1173"/>
      <c r="F500" s="1173"/>
      <c r="G500" s="1255"/>
      <c r="H500" s="578"/>
    </row>
    <row r="501" spans="1:8" ht="12" customHeight="1">
      <c r="A501" s="371"/>
      <c r="B501" s="301" t="s">
        <v>124</v>
      </c>
      <c r="C501" s="300"/>
      <c r="D501" s="1173"/>
      <c r="E501" s="1173">
        <v>10000</v>
      </c>
      <c r="F501" s="1173">
        <v>10000</v>
      </c>
      <c r="G501" s="1255">
        <f>SUM(F501/E501)</f>
        <v>1</v>
      </c>
      <c r="H501" s="497"/>
    </row>
    <row r="502" spans="1:8" ht="12" customHeight="1">
      <c r="A502" s="371"/>
      <c r="B502" s="301" t="s">
        <v>302</v>
      </c>
      <c r="C502" s="761"/>
      <c r="D502" s="1093"/>
      <c r="E502" s="1093"/>
      <c r="F502" s="1093"/>
      <c r="G502" s="1255"/>
      <c r="H502" s="491"/>
    </row>
    <row r="503" spans="1:8" ht="12" customHeight="1" thickBot="1">
      <c r="A503" s="371"/>
      <c r="B503" s="435" t="s">
        <v>92</v>
      </c>
      <c r="C503" s="763"/>
      <c r="D503" s="1177"/>
      <c r="E503" s="1177"/>
      <c r="F503" s="1177"/>
      <c r="G503" s="1257"/>
      <c r="H503" s="498"/>
    </row>
    <row r="504" spans="1:8" ht="12" customHeight="1" thickBot="1">
      <c r="A504" s="383"/>
      <c r="B504" s="439" t="s">
        <v>141</v>
      </c>
      <c r="C504" s="378">
        <f>SUM(C498:C503)</f>
        <v>0</v>
      </c>
      <c r="D504" s="1107">
        <f>SUM(D498:D503)</f>
        <v>0</v>
      </c>
      <c r="E504" s="1107">
        <f>SUM(E498:E503)</f>
        <v>10000</v>
      </c>
      <c r="F504" s="1107">
        <f>SUM(F498:F503)</f>
        <v>10000</v>
      </c>
      <c r="G504" s="1280">
        <f>SUM(F504/E504)</f>
        <v>1</v>
      </c>
      <c r="H504" s="455"/>
    </row>
    <row r="505" spans="1:8" ht="12" customHeight="1">
      <c r="A505" s="499">
        <v>3340</v>
      </c>
      <c r="B505" s="463" t="s">
        <v>505</v>
      </c>
      <c r="C505" s="368"/>
      <c r="D505" s="1172"/>
      <c r="E505" s="1172"/>
      <c r="F505" s="1172"/>
      <c r="G505" s="1262"/>
      <c r="H505" s="451"/>
    </row>
    <row r="506" spans="1:8" ht="12" customHeight="1">
      <c r="A506" s="75"/>
      <c r="B506" s="372" t="s">
        <v>119</v>
      </c>
      <c r="C506" s="368"/>
      <c r="D506" s="1172"/>
      <c r="E506" s="1172"/>
      <c r="F506" s="1172"/>
      <c r="G506" s="1255"/>
      <c r="H506" s="451"/>
    </row>
    <row r="507" spans="1:8" ht="12" customHeight="1">
      <c r="A507" s="75"/>
      <c r="B507" s="183" t="s">
        <v>307</v>
      </c>
      <c r="C507" s="368"/>
      <c r="D507" s="1172"/>
      <c r="E507" s="1172"/>
      <c r="F507" s="1172"/>
      <c r="G507" s="1255"/>
      <c r="H507" s="578"/>
    </row>
    <row r="508" spans="1:8" ht="12" customHeight="1">
      <c r="A508" s="360"/>
      <c r="B508" s="373" t="s">
        <v>293</v>
      </c>
      <c r="C508" s="761">
        <v>7000</v>
      </c>
      <c r="D508" s="1093">
        <v>9884</v>
      </c>
      <c r="E508" s="1093">
        <v>9884</v>
      </c>
      <c r="F508" s="1093">
        <v>9884</v>
      </c>
      <c r="G508" s="1255">
        <f>SUM(F508/E508)</f>
        <v>1</v>
      </c>
      <c r="H508" s="631"/>
    </row>
    <row r="509" spans="1:8" ht="12" customHeight="1">
      <c r="A509" s="360"/>
      <c r="B509" s="301" t="s">
        <v>124</v>
      </c>
      <c r="C509" s="761"/>
      <c r="D509" s="1093"/>
      <c r="E509" s="1093"/>
      <c r="F509" s="1093"/>
      <c r="G509" s="1255"/>
      <c r="H509" s="496"/>
    </row>
    <row r="510" spans="1:8" ht="12" customHeight="1">
      <c r="A510" s="75"/>
      <c r="B510" s="301" t="s">
        <v>302</v>
      </c>
      <c r="C510" s="761"/>
      <c r="D510" s="1093"/>
      <c r="E510" s="1093"/>
      <c r="F510" s="1093"/>
      <c r="G510" s="1255"/>
      <c r="H510" s="451"/>
    </row>
    <row r="511" spans="1:8" ht="12" customHeight="1" thickBot="1">
      <c r="A511" s="75"/>
      <c r="B511" s="435" t="s">
        <v>92</v>
      </c>
      <c r="C511" s="762"/>
      <c r="D511" s="1176"/>
      <c r="E511" s="1176"/>
      <c r="F511" s="1176"/>
      <c r="G511" s="1257"/>
      <c r="H511" s="469"/>
    </row>
    <row r="512" spans="1:8" ht="12" customHeight="1" thickBot="1">
      <c r="A512" s="362"/>
      <c r="B512" s="439" t="s">
        <v>141</v>
      </c>
      <c r="C512" s="1107">
        <f>SUM(C506:C511)</f>
        <v>7000</v>
      </c>
      <c r="D512" s="1107">
        <f>SUM(D506:D511)</f>
        <v>9884</v>
      </c>
      <c r="E512" s="1107">
        <f>SUM(E506:E511)</f>
        <v>9884</v>
      </c>
      <c r="F512" s="1107">
        <f>SUM(F506:F511)</f>
        <v>9884</v>
      </c>
      <c r="G512" s="1280">
        <f>SUM(F512/E512)</f>
        <v>1</v>
      </c>
      <c r="H512" s="455"/>
    </row>
    <row r="513" spans="1:8" ht="12" customHeight="1">
      <c r="A513" s="499">
        <v>3341</v>
      </c>
      <c r="B513" s="463" t="s">
        <v>402</v>
      </c>
      <c r="C513" s="368"/>
      <c r="D513" s="1172"/>
      <c r="E513" s="1172"/>
      <c r="F513" s="1172"/>
      <c r="G513" s="1262"/>
      <c r="H513" s="451"/>
    </row>
    <row r="514" spans="1:8" ht="12" customHeight="1">
      <c r="A514" s="75"/>
      <c r="B514" s="372" t="s">
        <v>119</v>
      </c>
      <c r="C514" s="368"/>
      <c r="D514" s="1172"/>
      <c r="E514" s="1172"/>
      <c r="F514" s="1172"/>
      <c r="G514" s="1255"/>
      <c r="H514" s="451"/>
    </row>
    <row r="515" spans="1:8" ht="12" customHeight="1">
      <c r="A515" s="75"/>
      <c r="B515" s="183" t="s">
        <v>307</v>
      </c>
      <c r="C515" s="368"/>
      <c r="D515" s="1172"/>
      <c r="E515" s="1172"/>
      <c r="F515" s="1172"/>
      <c r="G515" s="1255"/>
      <c r="H515" s="578"/>
    </row>
    <row r="516" spans="1:8" ht="12" customHeight="1">
      <c r="A516" s="360"/>
      <c r="B516" s="373" t="s">
        <v>293</v>
      </c>
      <c r="C516" s="761">
        <v>1785</v>
      </c>
      <c r="D516" s="1093">
        <v>1785</v>
      </c>
      <c r="E516" s="1093">
        <v>1785</v>
      </c>
      <c r="F516" s="1093">
        <v>1785</v>
      </c>
      <c r="G516" s="1255">
        <f>SUM(F516/E516)</f>
        <v>1</v>
      </c>
      <c r="H516" s="582"/>
    </row>
    <row r="517" spans="1:8" ht="12" customHeight="1">
      <c r="A517" s="360"/>
      <c r="B517" s="301" t="s">
        <v>124</v>
      </c>
      <c r="C517" s="761"/>
      <c r="D517" s="1093"/>
      <c r="E517" s="1093"/>
      <c r="F517" s="1093"/>
      <c r="G517" s="1255"/>
      <c r="H517" s="496"/>
    </row>
    <row r="518" spans="1:8" ht="12" customHeight="1">
      <c r="A518" s="75"/>
      <c r="B518" s="301" t="s">
        <v>302</v>
      </c>
      <c r="C518" s="368"/>
      <c r="D518" s="1172"/>
      <c r="E518" s="1172"/>
      <c r="F518" s="1172"/>
      <c r="G518" s="1255"/>
      <c r="H518" s="451"/>
    </row>
    <row r="519" spans="1:8" ht="12" customHeight="1" thickBot="1">
      <c r="A519" s="75"/>
      <c r="B519" s="435" t="s">
        <v>92</v>
      </c>
      <c r="C519" s="762"/>
      <c r="D519" s="1176"/>
      <c r="E519" s="1176"/>
      <c r="F519" s="1176"/>
      <c r="G519" s="1257"/>
      <c r="H519" s="469"/>
    </row>
    <row r="520" spans="1:8" ht="12" customHeight="1" thickBot="1">
      <c r="A520" s="362"/>
      <c r="B520" s="439" t="s">
        <v>141</v>
      </c>
      <c r="C520" s="1107">
        <f>SUM(C514:C519)</f>
        <v>1785</v>
      </c>
      <c r="D520" s="1107">
        <f>SUM(D514:D519)</f>
        <v>1785</v>
      </c>
      <c r="E520" s="1107">
        <f>SUM(E514:E519)</f>
        <v>1785</v>
      </c>
      <c r="F520" s="1107">
        <f>SUM(F514:F519)</f>
        <v>1785</v>
      </c>
      <c r="G520" s="1280">
        <f>SUM(F520/E520)</f>
        <v>1</v>
      </c>
      <c r="H520" s="455"/>
    </row>
    <row r="521" spans="1:8" ht="12" customHeight="1">
      <c r="A521" s="499">
        <v>3342</v>
      </c>
      <c r="B521" s="463" t="s">
        <v>490</v>
      </c>
      <c r="C521" s="368"/>
      <c r="D521" s="1172"/>
      <c r="E521" s="1172"/>
      <c r="F521" s="1172"/>
      <c r="G521" s="1262"/>
      <c r="H521" s="451"/>
    </row>
    <row r="522" spans="1:8" ht="12" customHeight="1">
      <c r="A522" s="75"/>
      <c r="B522" s="372" t="s">
        <v>119</v>
      </c>
      <c r="C522" s="368"/>
      <c r="D522" s="1172"/>
      <c r="E522" s="1172"/>
      <c r="F522" s="1172"/>
      <c r="G522" s="1255"/>
      <c r="H522" s="451"/>
    </row>
    <row r="523" spans="1:8" ht="12" customHeight="1">
      <c r="A523" s="75"/>
      <c r="B523" s="183" t="s">
        <v>307</v>
      </c>
      <c r="C523" s="368"/>
      <c r="D523" s="1172"/>
      <c r="E523" s="1172"/>
      <c r="F523" s="1172"/>
      <c r="G523" s="1255"/>
      <c r="H523" s="451"/>
    </row>
    <row r="524" spans="1:8" ht="12" customHeight="1">
      <c r="A524" s="360"/>
      <c r="B524" s="373" t="s">
        <v>293</v>
      </c>
      <c r="C524" s="761">
        <v>880</v>
      </c>
      <c r="D524" s="1093">
        <v>880</v>
      </c>
      <c r="E524" s="1093">
        <v>880</v>
      </c>
      <c r="F524" s="1093">
        <v>880</v>
      </c>
      <c r="G524" s="1255">
        <f>SUM(F524/E524)</f>
        <v>1</v>
      </c>
      <c r="H524" s="578"/>
    </row>
    <row r="525" spans="1:8" ht="12" customHeight="1">
      <c r="A525" s="360"/>
      <c r="B525" s="301" t="s">
        <v>124</v>
      </c>
      <c r="C525" s="761"/>
      <c r="D525" s="1093"/>
      <c r="E525" s="1093"/>
      <c r="F525" s="1093"/>
      <c r="G525" s="1255"/>
      <c r="H525" s="496"/>
    </row>
    <row r="526" spans="1:8" ht="12" customHeight="1">
      <c r="A526" s="75"/>
      <c r="B526" s="301" t="s">
        <v>302</v>
      </c>
      <c r="C526" s="368"/>
      <c r="D526" s="1172"/>
      <c r="E526" s="1172"/>
      <c r="F526" s="1172"/>
      <c r="G526" s="1255"/>
      <c r="H526" s="451"/>
    </row>
    <row r="527" spans="1:8" ht="12" customHeight="1">
      <c r="A527" s="75"/>
      <c r="B527" s="301" t="s">
        <v>124</v>
      </c>
      <c r="C527" s="368"/>
      <c r="D527" s="1172"/>
      <c r="E527" s="1172"/>
      <c r="F527" s="1172"/>
      <c r="G527" s="1255"/>
      <c r="H527" s="452"/>
    </row>
    <row r="528" spans="1:8" ht="12" customHeight="1" thickBot="1">
      <c r="A528" s="75"/>
      <c r="B528" s="435" t="s">
        <v>92</v>
      </c>
      <c r="C528" s="762"/>
      <c r="D528" s="1176"/>
      <c r="E528" s="1176"/>
      <c r="F528" s="1176"/>
      <c r="G528" s="1257"/>
      <c r="H528" s="469"/>
    </row>
    <row r="529" spans="1:8" ht="12" customHeight="1" thickBot="1">
      <c r="A529" s="362"/>
      <c r="B529" s="439" t="s">
        <v>141</v>
      </c>
      <c r="C529" s="1107">
        <f>SUM(C522:C528)</f>
        <v>880</v>
      </c>
      <c r="D529" s="1107">
        <f>SUM(D522:D528)</f>
        <v>880</v>
      </c>
      <c r="E529" s="1107">
        <f>SUM(E522:E528)</f>
        <v>880</v>
      </c>
      <c r="F529" s="1107">
        <f>SUM(F522:F528)</f>
        <v>880</v>
      </c>
      <c r="G529" s="1280">
        <f>SUM(F529/E529)</f>
        <v>1</v>
      </c>
      <c r="H529" s="455"/>
    </row>
    <row r="530" spans="1:8" ht="12" customHeight="1">
      <c r="A530" s="499">
        <v>3343</v>
      </c>
      <c r="B530" s="463" t="s">
        <v>161</v>
      </c>
      <c r="C530" s="368"/>
      <c r="D530" s="1172"/>
      <c r="E530" s="1172"/>
      <c r="F530" s="1172"/>
      <c r="G530" s="1262"/>
      <c r="H530" s="451"/>
    </row>
    <row r="531" spans="1:8" ht="12" customHeight="1">
      <c r="A531" s="75"/>
      <c r="B531" s="372" t="s">
        <v>119</v>
      </c>
      <c r="C531" s="368"/>
      <c r="D531" s="1172"/>
      <c r="E531" s="1172"/>
      <c r="F531" s="1172"/>
      <c r="G531" s="1255"/>
      <c r="H531" s="451"/>
    </row>
    <row r="532" spans="1:8" ht="12" customHeight="1">
      <c r="A532" s="75"/>
      <c r="B532" s="183" t="s">
        <v>307</v>
      </c>
      <c r="C532" s="368"/>
      <c r="D532" s="1172"/>
      <c r="E532" s="1172"/>
      <c r="F532" s="1172"/>
      <c r="G532" s="1255"/>
      <c r="H532" s="578"/>
    </row>
    <row r="533" spans="1:8" ht="12" customHeight="1">
      <c r="A533" s="360"/>
      <c r="B533" s="373" t="s">
        <v>293</v>
      </c>
      <c r="C533" s="761">
        <v>250</v>
      </c>
      <c r="D533" s="1093">
        <v>250</v>
      </c>
      <c r="E533" s="1093">
        <v>250</v>
      </c>
      <c r="F533" s="1093">
        <v>250</v>
      </c>
      <c r="G533" s="1255">
        <f>SUM(F533/E533)</f>
        <v>1</v>
      </c>
      <c r="H533" s="582"/>
    </row>
    <row r="534" spans="1:8" ht="12" customHeight="1">
      <c r="A534" s="360"/>
      <c r="B534" s="301" t="s">
        <v>124</v>
      </c>
      <c r="C534" s="761"/>
      <c r="D534" s="1093"/>
      <c r="E534" s="1093"/>
      <c r="F534" s="1093"/>
      <c r="G534" s="1255"/>
      <c r="H534" s="583"/>
    </row>
    <row r="535" spans="1:8" ht="12.75" customHeight="1">
      <c r="A535" s="75"/>
      <c r="B535" s="301" t="s">
        <v>302</v>
      </c>
      <c r="C535" s="368"/>
      <c r="D535" s="1172"/>
      <c r="E535" s="1172"/>
      <c r="F535" s="1172"/>
      <c r="G535" s="1255"/>
      <c r="H535" s="577"/>
    </row>
    <row r="536" spans="1:8" ht="12" customHeight="1" thickBot="1">
      <c r="A536" s="75"/>
      <c r="B536" s="435" t="s">
        <v>92</v>
      </c>
      <c r="C536" s="762"/>
      <c r="D536" s="1176"/>
      <c r="E536" s="1176"/>
      <c r="F536" s="1176"/>
      <c r="G536" s="1257"/>
      <c r="H536" s="469"/>
    </row>
    <row r="537" spans="1:8" ht="12" customHeight="1" thickBot="1">
      <c r="A537" s="362"/>
      <c r="B537" s="439" t="s">
        <v>141</v>
      </c>
      <c r="C537" s="1107">
        <f>SUM(C531:C536)</f>
        <v>250</v>
      </c>
      <c r="D537" s="1107">
        <f>SUM(D531:D536)</f>
        <v>250</v>
      </c>
      <c r="E537" s="1107">
        <f>SUM(E531:E536)</f>
        <v>250</v>
      </c>
      <c r="F537" s="1107">
        <f>SUM(F531:F536)</f>
        <v>250</v>
      </c>
      <c r="G537" s="1280">
        <f>SUM(F537/E537)</f>
        <v>1</v>
      </c>
      <c r="H537" s="455"/>
    </row>
    <row r="538" spans="1:8" ht="12" customHeight="1">
      <c r="A538" s="75">
        <v>3344</v>
      </c>
      <c r="B538" s="370" t="s">
        <v>282</v>
      </c>
      <c r="C538" s="368"/>
      <c r="D538" s="1172"/>
      <c r="E538" s="1172"/>
      <c r="F538" s="1172"/>
      <c r="G538" s="1262"/>
      <c r="H538" s="451"/>
    </row>
    <row r="539" spans="1:8" ht="12" customHeight="1">
      <c r="A539" s="75"/>
      <c r="B539" s="74" t="s">
        <v>119</v>
      </c>
      <c r="C539" s="368"/>
      <c r="D539" s="1172"/>
      <c r="E539" s="1172"/>
      <c r="F539" s="1172"/>
      <c r="G539" s="1255"/>
      <c r="H539" s="451"/>
    </row>
    <row r="540" spans="1:8" ht="12" customHeight="1">
      <c r="A540" s="75"/>
      <c r="B540" s="183" t="s">
        <v>307</v>
      </c>
      <c r="C540" s="368"/>
      <c r="D540" s="1172"/>
      <c r="E540" s="1172"/>
      <c r="F540" s="1172"/>
      <c r="G540" s="1255"/>
      <c r="H540" s="578"/>
    </row>
    <row r="541" spans="1:8" ht="12" customHeight="1">
      <c r="A541" s="75"/>
      <c r="B541" s="74" t="s">
        <v>293</v>
      </c>
      <c r="C541" s="761">
        <v>1027</v>
      </c>
      <c r="D541" s="1093">
        <v>1540</v>
      </c>
      <c r="E541" s="1093">
        <v>1540</v>
      </c>
      <c r="F541" s="1093">
        <v>1540</v>
      </c>
      <c r="G541" s="1255">
        <f>SUM(F541/E541)</f>
        <v>1</v>
      </c>
      <c r="H541" s="582"/>
    </row>
    <row r="542" spans="1:8" ht="12" customHeight="1">
      <c r="A542" s="75"/>
      <c r="B542" s="183" t="s">
        <v>124</v>
      </c>
      <c r="C542" s="761"/>
      <c r="D542" s="1093"/>
      <c r="E542" s="1093"/>
      <c r="F542" s="1093"/>
      <c r="G542" s="1255"/>
      <c r="H542" s="496"/>
    </row>
    <row r="543" spans="1:8" ht="12" customHeight="1">
      <c r="A543" s="75"/>
      <c r="B543" s="301" t="s">
        <v>302</v>
      </c>
      <c r="C543" s="368"/>
      <c r="D543" s="1172"/>
      <c r="E543" s="1172"/>
      <c r="F543" s="1172"/>
      <c r="G543" s="1255"/>
      <c r="H543" s="451"/>
    </row>
    <row r="544" spans="1:8" ht="12" customHeight="1" thickBot="1">
      <c r="A544" s="75"/>
      <c r="B544" s="435" t="s">
        <v>92</v>
      </c>
      <c r="C544" s="762"/>
      <c r="D544" s="1176"/>
      <c r="E544" s="1176"/>
      <c r="F544" s="1176"/>
      <c r="G544" s="1257"/>
      <c r="H544" s="453"/>
    </row>
    <row r="545" spans="1:8" ht="12" customHeight="1" thickBot="1">
      <c r="A545" s="383"/>
      <c r="B545" s="439" t="s">
        <v>141</v>
      </c>
      <c r="C545" s="1110">
        <f>SUM(C539:C544)</f>
        <v>1027</v>
      </c>
      <c r="D545" s="1110">
        <f>SUM(D539:D544)</f>
        <v>1540</v>
      </c>
      <c r="E545" s="1110">
        <f>SUM(E539:E544)</f>
        <v>1540</v>
      </c>
      <c r="F545" s="1110">
        <f>SUM(F539:F544)</f>
        <v>1540</v>
      </c>
      <c r="G545" s="1280">
        <f>SUM(F545/E545)</f>
        <v>1</v>
      </c>
      <c r="H545" s="469"/>
    </row>
    <row r="546" spans="1:8" ht="12" customHeight="1">
      <c r="A546" s="75">
        <v>3345</v>
      </c>
      <c r="B546" s="382" t="s">
        <v>162</v>
      </c>
      <c r="C546" s="368"/>
      <c r="D546" s="1172"/>
      <c r="E546" s="1172"/>
      <c r="F546" s="1172"/>
      <c r="G546" s="1262"/>
      <c r="H546" s="450"/>
    </row>
    <row r="547" spans="1:8" ht="12" customHeight="1">
      <c r="A547" s="75"/>
      <c r="B547" s="372" t="s">
        <v>119</v>
      </c>
      <c r="C547" s="368"/>
      <c r="D547" s="1172"/>
      <c r="E547" s="1172"/>
      <c r="F547" s="1172"/>
      <c r="G547" s="1255"/>
      <c r="H547" s="424"/>
    </row>
    <row r="548" spans="1:8" ht="12" customHeight="1">
      <c r="A548" s="75"/>
      <c r="B548" s="183" t="s">
        <v>307</v>
      </c>
      <c r="C548" s="368"/>
      <c r="D548" s="1172"/>
      <c r="E548" s="1172"/>
      <c r="F548" s="1172"/>
      <c r="G548" s="1255"/>
      <c r="H548" s="424"/>
    </row>
    <row r="549" spans="1:8" ht="12" customHeight="1">
      <c r="A549" s="75"/>
      <c r="B549" s="373" t="s">
        <v>293</v>
      </c>
      <c r="C549" s="761">
        <v>300</v>
      </c>
      <c r="D549" s="1093">
        <v>300</v>
      </c>
      <c r="E549" s="1093">
        <v>300</v>
      </c>
      <c r="F549" s="1093">
        <v>300</v>
      </c>
      <c r="G549" s="1255">
        <f>SUM(F549/E549)</f>
        <v>1</v>
      </c>
      <c r="H549" s="578"/>
    </row>
    <row r="550" spans="1:8" ht="12" customHeight="1">
      <c r="A550" s="75"/>
      <c r="B550" s="301" t="s">
        <v>124</v>
      </c>
      <c r="C550" s="761"/>
      <c r="D550" s="1093"/>
      <c r="E550" s="1093"/>
      <c r="F550" s="1093"/>
      <c r="G550" s="1255"/>
      <c r="H550" s="491"/>
    </row>
    <row r="551" spans="1:8" ht="12" customHeight="1">
      <c r="A551" s="75"/>
      <c r="B551" s="301" t="s">
        <v>302</v>
      </c>
      <c r="C551" s="368"/>
      <c r="D551" s="1172"/>
      <c r="E551" s="1172"/>
      <c r="F551" s="1172"/>
      <c r="G551" s="1255"/>
      <c r="H551" s="424"/>
    </row>
    <row r="552" spans="1:8" ht="12" customHeight="1" thickBot="1">
      <c r="A552" s="75"/>
      <c r="B552" s="435" t="s">
        <v>92</v>
      </c>
      <c r="C552" s="762"/>
      <c r="D552" s="1176"/>
      <c r="E552" s="1176"/>
      <c r="F552" s="1176"/>
      <c r="G552" s="1257"/>
      <c r="H552" s="469"/>
    </row>
    <row r="553" spans="1:8" ht="13.5" customHeight="1" thickBot="1">
      <c r="A553" s="383"/>
      <c r="B553" s="439" t="s">
        <v>141</v>
      </c>
      <c r="C553" s="1110">
        <f>SUM(C549:C552)</f>
        <v>300</v>
      </c>
      <c r="D553" s="1110">
        <f>SUM(D549:D552)</f>
        <v>300</v>
      </c>
      <c r="E553" s="1110">
        <f>SUM(E549:E552)</f>
        <v>300</v>
      </c>
      <c r="F553" s="1110">
        <f>SUM(F549:F552)</f>
        <v>300</v>
      </c>
      <c r="G553" s="1280">
        <f>SUM(F553/E553)</f>
        <v>1</v>
      </c>
      <c r="H553" s="455"/>
    </row>
    <row r="554" spans="1:8" ht="12" customHeight="1">
      <c r="A554" s="75">
        <v>3346</v>
      </c>
      <c r="B554" s="462" t="s">
        <v>121</v>
      </c>
      <c r="C554" s="368"/>
      <c r="D554" s="1172"/>
      <c r="E554" s="1172"/>
      <c r="F554" s="1172"/>
      <c r="G554" s="1262"/>
      <c r="H554" s="451"/>
    </row>
    <row r="555" spans="1:8" ht="12" customHeight="1">
      <c r="A555" s="371"/>
      <c r="B555" s="372" t="s">
        <v>119</v>
      </c>
      <c r="C555" s="368"/>
      <c r="D555" s="1172"/>
      <c r="E555" s="1172"/>
      <c r="F555" s="1172"/>
      <c r="G555" s="1255"/>
      <c r="H555" s="451"/>
    </row>
    <row r="556" spans="1:8" ht="12" customHeight="1">
      <c r="A556" s="371"/>
      <c r="B556" s="183" t="s">
        <v>307</v>
      </c>
      <c r="C556" s="368"/>
      <c r="D556" s="1172"/>
      <c r="E556" s="1172"/>
      <c r="F556" s="1172"/>
      <c r="G556" s="1255"/>
      <c r="H556" s="451"/>
    </row>
    <row r="557" spans="1:8" ht="12" customHeight="1">
      <c r="A557" s="371"/>
      <c r="B557" s="373" t="s">
        <v>293</v>
      </c>
      <c r="C557" s="761">
        <v>3933</v>
      </c>
      <c r="D557" s="1093">
        <v>4368</v>
      </c>
      <c r="E557" s="1093">
        <v>4368</v>
      </c>
      <c r="F557" s="1093">
        <v>4368</v>
      </c>
      <c r="G557" s="1255">
        <f>SUM(F557/E557)</f>
        <v>1</v>
      </c>
      <c r="H557" s="578"/>
    </row>
    <row r="558" spans="1:8" ht="12" customHeight="1">
      <c r="A558" s="371"/>
      <c r="B558" s="301" t="s">
        <v>124</v>
      </c>
      <c r="C558" s="761"/>
      <c r="D558" s="1093"/>
      <c r="E558" s="1093"/>
      <c r="F558" s="1093"/>
      <c r="G558" s="1255"/>
      <c r="H558" s="496"/>
    </row>
    <row r="559" spans="1:8" ht="12" customHeight="1">
      <c r="A559" s="371"/>
      <c r="B559" s="301" t="s">
        <v>302</v>
      </c>
      <c r="C559" s="368"/>
      <c r="D559" s="1172"/>
      <c r="E559" s="1172"/>
      <c r="F559" s="1172"/>
      <c r="G559" s="1255"/>
      <c r="H559" s="451"/>
    </row>
    <row r="560" spans="1:8" ht="12" customHeight="1" thickBot="1">
      <c r="A560" s="371"/>
      <c r="B560" s="435" t="s">
        <v>92</v>
      </c>
      <c r="C560" s="762"/>
      <c r="D560" s="1176"/>
      <c r="E560" s="1176"/>
      <c r="F560" s="1176"/>
      <c r="G560" s="1257"/>
      <c r="H560" s="469"/>
    </row>
    <row r="561" spans="1:8" ht="12" customHeight="1" thickBot="1">
      <c r="A561" s="383"/>
      <c r="B561" s="439" t="s">
        <v>141</v>
      </c>
      <c r="C561" s="1107">
        <f>SUM(C557:C560)</f>
        <v>3933</v>
      </c>
      <c r="D561" s="1107">
        <f>SUM(D557:D560)</f>
        <v>4368</v>
      </c>
      <c r="E561" s="1107">
        <f>SUM(E557:E560)</f>
        <v>4368</v>
      </c>
      <c r="F561" s="1107">
        <f>SUM(F557:F560)</f>
        <v>4368</v>
      </c>
      <c r="G561" s="1280">
        <f>SUM(F561/E561)</f>
        <v>1</v>
      </c>
      <c r="H561" s="455"/>
    </row>
    <row r="562" spans="1:8" ht="12" customHeight="1">
      <c r="A562" s="75">
        <v>3347</v>
      </c>
      <c r="B562" s="462" t="s">
        <v>122</v>
      </c>
      <c r="C562" s="368"/>
      <c r="D562" s="1172"/>
      <c r="E562" s="1172"/>
      <c r="F562" s="1172"/>
      <c r="G562" s="1262"/>
      <c r="H562" s="451"/>
    </row>
    <row r="563" spans="1:8" ht="12" customHeight="1">
      <c r="A563" s="371"/>
      <c r="B563" s="372" t="s">
        <v>119</v>
      </c>
      <c r="C563" s="368"/>
      <c r="D563" s="1172"/>
      <c r="E563" s="1172"/>
      <c r="F563" s="1172"/>
      <c r="G563" s="1255"/>
      <c r="H563" s="451"/>
    </row>
    <row r="564" spans="1:8" ht="12" customHeight="1">
      <c r="A564" s="371"/>
      <c r="B564" s="183" t="s">
        <v>307</v>
      </c>
      <c r="C564" s="368"/>
      <c r="D564" s="1172"/>
      <c r="E564" s="1172"/>
      <c r="F564" s="1172"/>
      <c r="G564" s="1255"/>
      <c r="H564" s="451"/>
    </row>
    <row r="565" spans="1:8" ht="12" customHeight="1">
      <c r="A565" s="371"/>
      <c r="B565" s="373" t="s">
        <v>293</v>
      </c>
      <c r="C565" s="761">
        <v>2000</v>
      </c>
      <c r="D565" s="1093">
        <v>2000</v>
      </c>
      <c r="E565" s="1093">
        <v>2000</v>
      </c>
      <c r="F565" s="1093">
        <v>2000</v>
      </c>
      <c r="G565" s="1255">
        <f>SUM(F565/E565)</f>
        <v>1</v>
      </c>
      <c r="H565" s="578"/>
    </row>
    <row r="566" spans="1:8" ht="12" customHeight="1">
      <c r="A566" s="371"/>
      <c r="B566" s="301" t="s">
        <v>124</v>
      </c>
      <c r="C566" s="761"/>
      <c r="D566" s="1093"/>
      <c r="E566" s="1093"/>
      <c r="F566" s="1093"/>
      <c r="G566" s="1255"/>
      <c r="H566" s="496"/>
    </row>
    <row r="567" spans="1:8" ht="12" customHeight="1">
      <c r="A567" s="371"/>
      <c r="B567" s="301" t="s">
        <v>302</v>
      </c>
      <c r="C567" s="368"/>
      <c r="D567" s="1172"/>
      <c r="E567" s="1172"/>
      <c r="F567" s="1172"/>
      <c r="G567" s="1255"/>
      <c r="H567" s="451"/>
    </row>
    <row r="568" spans="1:8" ht="12" customHeight="1" thickBot="1">
      <c r="A568" s="371"/>
      <c r="B568" s="435" t="s">
        <v>92</v>
      </c>
      <c r="C568" s="387"/>
      <c r="D568" s="1183"/>
      <c r="E568" s="1183"/>
      <c r="F568" s="1183"/>
      <c r="G568" s="1257"/>
      <c r="H568" s="469"/>
    </row>
    <row r="569" spans="1:8" ht="12" customHeight="1" thickBot="1">
      <c r="A569" s="383"/>
      <c r="B569" s="439" t="s">
        <v>141</v>
      </c>
      <c r="C569" s="1107">
        <f>SUM(C565:C568)</f>
        <v>2000</v>
      </c>
      <c r="D569" s="1107">
        <f>SUM(D565:D568)</f>
        <v>2000</v>
      </c>
      <c r="E569" s="1107">
        <f>SUM(E565:E568)</f>
        <v>2000</v>
      </c>
      <c r="F569" s="1107">
        <f>SUM(F565:F568)</f>
        <v>2000</v>
      </c>
      <c r="G569" s="1280">
        <f>SUM(F569/E569)</f>
        <v>1</v>
      </c>
      <c r="H569" s="455"/>
    </row>
    <row r="570" spans="1:8" ht="12" customHeight="1">
      <c r="A570" s="75">
        <v>3348</v>
      </c>
      <c r="B570" s="462" t="s">
        <v>182</v>
      </c>
      <c r="C570" s="368"/>
      <c r="D570" s="1172"/>
      <c r="E570" s="1172"/>
      <c r="F570" s="1172"/>
      <c r="G570" s="1262"/>
      <c r="H570" s="451"/>
    </row>
    <row r="571" spans="1:8" ht="12" customHeight="1">
      <c r="A571" s="371"/>
      <c r="B571" s="372" t="s">
        <v>119</v>
      </c>
      <c r="C571" s="368"/>
      <c r="D571" s="1172"/>
      <c r="E571" s="1172"/>
      <c r="F571" s="1172"/>
      <c r="G571" s="1255"/>
      <c r="H571" s="451"/>
    </row>
    <row r="572" spans="1:8" ht="12" customHeight="1">
      <c r="A572" s="371"/>
      <c r="B572" s="183" t="s">
        <v>307</v>
      </c>
      <c r="C572" s="368"/>
      <c r="D572" s="1172"/>
      <c r="E572" s="1172"/>
      <c r="F572" s="1172"/>
      <c r="G572" s="1255"/>
      <c r="H572" s="451"/>
    </row>
    <row r="573" spans="1:8" ht="12" customHeight="1">
      <c r="A573" s="371"/>
      <c r="B573" s="373" t="s">
        <v>293</v>
      </c>
      <c r="C573" s="761">
        <v>400</v>
      </c>
      <c r="D573" s="1093">
        <v>400</v>
      </c>
      <c r="E573" s="1093">
        <v>400</v>
      </c>
      <c r="F573" s="1093">
        <v>400</v>
      </c>
      <c r="G573" s="1255">
        <f>SUM(F573/E573)</f>
        <v>1</v>
      </c>
      <c r="H573" s="578"/>
    </row>
    <row r="574" spans="1:8" ht="12" customHeight="1">
      <c r="A574" s="371"/>
      <c r="B574" s="301" t="s">
        <v>124</v>
      </c>
      <c r="C574" s="761"/>
      <c r="D574" s="1093"/>
      <c r="E574" s="1093"/>
      <c r="F574" s="1093"/>
      <c r="G574" s="1255"/>
      <c r="H574" s="496"/>
    </row>
    <row r="575" spans="1:8" ht="12" customHeight="1">
      <c r="A575" s="371"/>
      <c r="B575" s="301" t="s">
        <v>302</v>
      </c>
      <c r="C575" s="368"/>
      <c r="D575" s="1172"/>
      <c r="E575" s="1172"/>
      <c r="F575" s="1172"/>
      <c r="G575" s="1255"/>
      <c r="H575" s="451"/>
    </row>
    <row r="576" spans="1:8" ht="12" customHeight="1" thickBot="1">
      <c r="A576" s="371"/>
      <c r="B576" s="435" t="s">
        <v>92</v>
      </c>
      <c r="C576" s="762"/>
      <c r="D576" s="1176"/>
      <c r="E576" s="1176"/>
      <c r="F576" s="1176"/>
      <c r="G576" s="1257"/>
      <c r="H576" s="469"/>
    </row>
    <row r="577" spans="1:8" ht="12" customHeight="1" thickBot="1">
      <c r="A577" s="383"/>
      <c r="B577" s="439" t="s">
        <v>141</v>
      </c>
      <c r="C577" s="1107">
        <f>SUM(C573:C576)</f>
        <v>400</v>
      </c>
      <c r="D577" s="1107">
        <f>SUM(D573:D576)</f>
        <v>400</v>
      </c>
      <c r="E577" s="1107">
        <f>SUM(E573:E576)</f>
        <v>400</v>
      </c>
      <c r="F577" s="1107">
        <f>SUM(F573:F576)</f>
        <v>400</v>
      </c>
      <c r="G577" s="1280">
        <f>SUM(F577/E577)</f>
        <v>1</v>
      </c>
      <c r="H577" s="455"/>
    </row>
    <row r="578" spans="1:8" ht="12" customHeight="1">
      <c r="A578" s="75">
        <v>3349</v>
      </c>
      <c r="B578" s="462" t="s">
        <v>386</v>
      </c>
      <c r="C578" s="368"/>
      <c r="D578" s="1172"/>
      <c r="E578" s="1172"/>
      <c r="F578" s="1172"/>
      <c r="G578" s="1262"/>
      <c r="H578" s="451"/>
    </row>
    <row r="579" spans="1:8" ht="12" customHeight="1">
      <c r="A579" s="371"/>
      <c r="B579" s="372" t="s">
        <v>119</v>
      </c>
      <c r="C579" s="368"/>
      <c r="D579" s="1172"/>
      <c r="E579" s="1172"/>
      <c r="F579" s="1172"/>
      <c r="G579" s="1255"/>
      <c r="H579" s="451"/>
    </row>
    <row r="580" spans="1:8" ht="12" customHeight="1">
      <c r="A580" s="371"/>
      <c r="B580" s="183" t="s">
        <v>307</v>
      </c>
      <c r="C580" s="368"/>
      <c r="D580" s="1172"/>
      <c r="E580" s="1172"/>
      <c r="F580" s="1172"/>
      <c r="G580" s="1255"/>
      <c r="H580" s="451"/>
    </row>
    <row r="581" spans="1:8" ht="12" customHeight="1">
      <c r="A581" s="371"/>
      <c r="B581" s="373" t="s">
        <v>293</v>
      </c>
      <c r="C581" s="761">
        <v>2880</v>
      </c>
      <c r="D581" s="1093">
        <v>3120</v>
      </c>
      <c r="E581" s="1093">
        <v>3120</v>
      </c>
      <c r="F581" s="1093">
        <v>3120</v>
      </c>
      <c r="G581" s="1255">
        <f>SUM(F581/E581)</f>
        <v>1</v>
      </c>
      <c r="H581" s="578"/>
    </row>
    <row r="582" spans="1:8" ht="12" customHeight="1">
      <c r="A582" s="371"/>
      <c r="B582" s="301" t="s">
        <v>124</v>
      </c>
      <c r="C582" s="761"/>
      <c r="D582" s="1093"/>
      <c r="E582" s="1093"/>
      <c r="F582" s="1093"/>
      <c r="G582" s="1255"/>
      <c r="H582" s="496"/>
    </row>
    <row r="583" spans="1:8" ht="12" customHeight="1">
      <c r="A583" s="371"/>
      <c r="B583" s="301" t="s">
        <v>302</v>
      </c>
      <c r="C583" s="368"/>
      <c r="D583" s="1172"/>
      <c r="E583" s="1172"/>
      <c r="F583" s="1172"/>
      <c r="G583" s="1255"/>
      <c r="H583" s="451"/>
    </row>
    <row r="584" spans="1:8" ht="12" customHeight="1" thickBot="1">
      <c r="A584" s="371"/>
      <c r="B584" s="435" t="s">
        <v>92</v>
      </c>
      <c r="C584" s="762"/>
      <c r="D584" s="1176"/>
      <c r="E584" s="1176"/>
      <c r="F584" s="1176"/>
      <c r="G584" s="1257"/>
      <c r="H584" s="469"/>
    </row>
    <row r="585" spans="1:8" ht="12" customHeight="1" thickBot="1">
      <c r="A585" s="383"/>
      <c r="B585" s="439" t="s">
        <v>141</v>
      </c>
      <c r="C585" s="1107">
        <f>SUM(C581:C584)</f>
        <v>2880</v>
      </c>
      <c r="D585" s="1107">
        <f>SUM(D581:D584)</f>
        <v>3120</v>
      </c>
      <c r="E585" s="1107">
        <f>SUM(E581:E584)</f>
        <v>3120</v>
      </c>
      <c r="F585" s="1107">
        <f>SUM(F581:F584)</f>
        <v>3120</v>
      </c>
      <c r="G585" s="1280">
        <f>SUM(F585/E585)</f>
        <v>1</v>
      </c>
      <c r="H585" s="455"/>
    </row>
    <row r="586" spans="1:8" ht="12">
      <c r="A586" s="384">
        <v>3351</v>
      </c>
      <c r="B586" s="213" t="s">
        <v>414</v>
      </c>
      <c r="C586" s="368"/>
      <c r="D586" s="1172"/>
      <c r="E586" s="1172"/>
      <c r="F586" s="1172"/>
      <c r="G586" s="1262"/>
      <c r="H586" s="420"/>
    </row>
    <row r="587" spans="1:8" ht="12">
      <c r="A587" s="371"/>
      <c r="B587" s="372" t="s">
        <v>119</v>
      </c>
      <c r="C587" s="300"/>
      <c r="D587" s="1173"/>
      <c r="E587" s="1173"/>
      <c r="F587" s="1173"/>
      <c r="G587" s="1255"/>
      <c r="H587" s="424"/>
    </row>
    <row r="588" spans="1:8" ht="12">
      <c r="A588" s="371"/>
      <c r="B588" s="183" t="s">
        <v>307</v>
      </c>
      <c r="C588" s="300"/>
      <c r="D588" s="1173"/>
      <c r="E588" s="1173"/>
      <c r="F588" s="1173"/>
      <c r="G588" s="1255"/>
      <c r="H588" s="424"/>
    </row>
    <row r="589" spans="1:8" ht="12">
      <c r="A589" s="371"/>
      <c r="B589" s="373" t="s">
        <v>293</v>
      </c>
      <c r="C589" s="761">
        <v>1300</v>
      </c>
      <c r="D589" s="1093">
        <v>1300</v>
      </c>
      <c r="E589" s="1093">
        <v>1300</v>
      </c>
      <c r="F589" s="1093">
        <v>1300</v>
      </c>
      <c r="G589" s="1255">
        <f>SUM(F589/E589)</f>
        <v>1</v>
      </c>
      <c r="H589" s="578"/>
    </row>
    <row r="590" spans="1:8" ht="12">
      <c r="A590" s="371"/>
      <c r="B590" s="301" t="s">
        <v>124</v>
      </c>
      <c r="C590" s="761">
        <v>23200</v>
      </c>
      <c r="D590" s="1093">
        <v>23200</v>
      </c>
      <c r="E590" s="1093">
        <v>23200</v>
      </c>
      <c r="F590" s="1093">
        <v>23200</v>
      </c>
      <c r="G590" s="1255">
        <f>SUM(F590/E590)</f>
        <v>1</v>
      </c>
      <c r="H590" s="424"/>
    </row>
    <row r="591" spans="1:8" ht="12">
      <c r="A591" s="371"/>
      <c r="B591" s="301" t="s">
        <v>302</v>
      </c>
      <c r="C591" s="300"/>
      <c r="D591" s="1173"/>
      <c r="E591" s="1173"/>
      <c r="F591" s="1173"/>
      <c r="G591" s="1255"/>
      <c r="H591" s="424"/>
    </row>
    <row r="592" spans="1:8" ht="12.75" thickBot="1">
      <c r="A592" s="371"/>
      <c r="B592" s="435" t="s">
        <v>92</v>
      </c>
      <c r="C592" s="763"/>
      <c r="D592" s="1177"/>
      <c r="E592" s="1177"/>
      <c r="F592" s="1177"/>
      <c r="G592" s="1257"/>
      <c r="H592" s="453"/>
    </row>
    <row r="593" spans="1:8" ht="12.75" thickBot="1">
      <c r="A593" s="383"/>
      <c r="B593" s="439" t="s">
        <v>141</v>
      </c>
      <c r="C593" s="378">
        <f>SUM(C587:C592)</f>
        <v>24500</v>
      </c>
      <c r="D593" s="1107">
        <f>SUM(D587:D592)</f>
        <v>24500</v>
      </c>
      <c r="E593" s="1107">
        <f>SUM(E587:E592)</f>
        <v>24500</v>
      </c>
      <c r="F593" s="1107">
        <f>SUM(F587:F592)</f>
        <v>24500</v>
      </c>
      <c r="G593" s="1280">
        <f>SUM(F593/E593)</f>
        <v>1</v>
      </c>
      <c r="H593" s="469"/>
    </row>
    <row r="594" spans="1:8" ht="12">
      <c r="A594" s="75">
        <v>3352</v>
      </c>
      <c r="B594" s="462" t="s">
        <v>491</v>
      </c>
      <c r="C594" s="368"/>
      <c r="D594" s="1172"/>
      <c r="E594" s="1172"/>
      <c r="F594" s="1172"/>
      <c r="G594" s="1262"/>
      <c r="H594" s="451"/>
    </row>
    <row r="595" spans="1:8" ht="12">
      <c r="A595" s="371"/>
      <c r="B595" s="372" t="s">
        <v>119</v>
      </c>
      <c r="C595" s="300"/>
      <c r="D595" s="1173"/>
      <c r="E595" s="1173"/>
      <c r="F595" s="1173"/>
      <c r="G595" s="1255"/>
      <c r="H595" s="451"/>
    </row>
    <row r="596" spans="1:8" ht="12">
      <c r="A596" s="371"/>
      <c r="B596" s="183" t="s">
        <v>307</v>
      </c>
      <c r="C596" s="300"/>
      <c r="D596" s="1173"/>
      <c r="E596" s="1173"/>
      <c r="F596" s="1173"/>
      <c r="G596" s="1255"/>
      <c r="H596" s="451"/>
    </row>
    <row r="597" spans="1:8" ht="12">
      <c r="A597" s="371"/>
      <c r="B597" s="373" t="s">
        <v>293</v>
      </c>
      <c r="C597" s="761">
        <v>22000</v>
      </c>
      <c r="D597" s="1093">
        <v>25282</v>
      </c>
      <c r="E597" s="1093">
        <v>25282</v>
      </c>
      <c r="F597" s="1093">
        <v>25282</v>
      </c>
      <c r="G597" s="1255">
        <f>SUM(F597/E597)</f>
        <v>1</v>
      </c>
      <c r="H597" s="578"/>
    </row>
    <row r="598" spans="1:8" ht="12">
      <c r="A598" s="371"/>
      <c r="B598" s="301" t="s">
        <v>124</v>
      </c>
      <c r="C598" s="761"/>
      <c r="D598" s="1093"/>
      <c r="E598" s="1093"/>
      <c r="F598" s="1093"/>
      <c r="G598" s="1255"/>
      <c r="H598" s="578"/>
    </row>
    <row r="599" spans="1:8" ht="12">
      <c r="A599" s="371"/>
      <c r="B599" s="301" t="s">
        <v>302</v>
      </c>
      <c r="C599" s="761"/>
      <c r="D599" s="1093"/>
      <c r="E599" s="1093"/>
      <c r="F599" s="1093"/>
      <c r="G599" s="1255"/>
      <c r="H599" s="451"/>
    </row>
    <row r="600" spans="1:8" ht="12">
      <c r="A600" s="371"/>
      <c r="B600" s="301" t="s">
        <v>124</v>
      </c>
      <c r="C600" s="300"/>
      <c r="D600" s="1173"/>
      <c r="E600" s="1173"/>
      <c r="F600" s="1173"/>
      <c r="G600" s="1255"/>
      <c r="H600" s="452"/>
    </row>
    <row r="601" spans="1:8" ht="12.75" thickBot="1">
      <c r="A601" s="371"/>
      <c r="B601" s="435" t="s">
        <v>92</v>
      </c>
      <c r="C601" s="760"/>
      <c r="D601" s="1175"/>
      <c r="E601" s="1175"/>
      <c r="F601" s="1175"/>
      <c r="G601" s="1257"/>
      <c r="H601" s="469"/>
    </row>
    <row r="602" spans="1:8" ht="12.75" thickBot="1">
      <c r="A602" s="383"/>
      <c r="B602" s="439" t="s">
        <v>141</v>
      </c>
      <c r="C602" s="766">
        <f>SUM(C595:C601)</f>
        <v>22000</v>
      </c>
      <c r="D602" s="1110">
        <f>SUM(D595:D601)</f>
        <v>25282</v>
      </c>
      <c r="E602" s="1110">
        <f>SUM(E595:E601)</f>
        <v>25282</v>
      </c>
      <c r="F602" s="1110">
        <f>SUM(F595:F601)</f>
        <v>25282</v>
      </c>
      <c r="G602" s="1280">
        <f>SUM(F602/E602)</f>
        <v>1</v>
      </c>
      <c r="H602" s="455"/>
    </row>
    <row r="603" spans="1:8" ht="12" customHeight="1">
      <c r="A603" s="75">
        <v>3355</v>
      </c>
      <c r="B603" s="213" t="s">
        <v>40</v>
      </c>
      <c r="C603" s="368"/>
      <c r="D603" s="1172"/>
      <c r="E603" s="1172"/>
      <c r="F603" s="1172"/>
      <c r="G603" s="1262"/>
      <c r="H603" s="451"/>
    </row>
    <row r="604" spans="1:8" ht="12" customHeight="1">
      <c r="A604" s="371"/>
      <c r="B604" s="372" t="s">
        <v>119</v>
      </c>
      <c r="C604" s="761">
        <v>2200</v>
      </c>
      <c r="D604" s="1093">
        <v>2521</v>
      </c>
      <c r="E604" s="1093">
        <v>2521</v>
      </c>
      <c r="F604" s="1093">
        <v>2636</v>
      </c>
      <c r="G604" s="1255">
        <f>SUM(F604/E604)</f>
        <v>1.045616818722729</v>
      </c>
      <c r="H604" s="451"/>
    </row>
    <row r="605" spans="1:8" ht="12" customHeight="1">
      <c r="A605" s="371"/>
      <c r="B605" s="183" t="s">
        <v>307</v>
      </c>
      <c r="C605" s="761">
        <v>800</v>
      </c>
      <c r="D605" s="1093">
        <v>941</v>
      </c>
      <c r="E605" s="1093">
        <v>941</v>
      </c>
      <c r="F605" s="1093">
        <v>941</v>
      </c>
      <c r="G605" s="1255">
        <f>SUM(F605/E605)</f>
        <v>1</v>
      </c>
      <c r="H605" s="578"/>
    </row>
    <row r="606" spans="1:8" ht="12" customHeight="1">
      <c r="A606" s="371"/>
      <c r="B606" s="373" t="s">
        <v>293</v>
      </c>
      <c r="C606" s="761">
        <v>9000</v>
      </c>
      <c r="D606" s="1093">
        <v>12554</v>
      </c>
      <c r="E606" s="1093">
        <v>15004</v>
      </c>
      <c r="F606" s="1093">
        <v>14889</v>
      </c>
      <c r="G606" s="1255">
        <f>SUM(F606/E606)</f>
        <v>0.9923353772327379</v>
      </c>
      <c r="H606" s="577"/>
    </row>
    <row r="607" spans="1:8" ht="12" customHeight="1">
      <c r="A607" s="371"/>
      <c r="B607" s="301" t="s">
        <v>124</v>
      </c>
      <c r="C607" s="761"/>
      <c r="D607" s="1093"/>
      <c r="E607" s="1093"/>
      <c r="F607" s="1093"/>
      <c r="G607" s="1255"/>
      <c r="H607" s="451"/>
    </row>
    <row r="608" spans="1:8" ht="12" customHeight="1">
      <c r="A608" s="371"/>
      <c r="B608" s="301" t="s">
        <v>302</v>
      </c>
      <c r="C608" s="761"/>
      <c r="D608" s="1093"/>
      <c r="E608" s="1093">
        <v>50</v>
      </c>
      <c r="F608" s="1093">
        <v>50</v>
      </c>
      <c r="G608" s="1255">
        <f>SUM(F608/E608)</f>
        <v>1</v>
      </c>
      <c r="H608" s="451"/>
    </row>
    <row r="609" spans="1:8" ht="12" customHeight="1" thickBot="1">
      <c r="A609" s="371"/>
      <c r="B609" s="435" t="s">
        <v>92</v>
      </c>
      <c r="C609" s="765"/>
      <c r="D609" s="1180"/>
      <c r="E609" s="1180"/>
      <c r="F609" s="1180"/>
      <c r="G609" s="1257"/>
      <c r="H609" s="469"/>
    </row>
    <row r="610" spans="1:8" ht="12" customHeight="1" thickBot="1">
      <c r="A610" s="383"/>
      <c r="B610" s="439" t="s">
        <v>141</v>
      </c>
      <c r="C610" s="378">
        <f>SUM(C604:C609)</f>
        <v>12000</v>
      </c>
      <c r="D610" s="1107">
        <f>SUM(D604:D609)</f>
        <v>16016</v>
      </c>
      <c r="E610" s="1107">
        <f>SUM(E604:E609)</f>
        <v>18516</v>
      </c>
      <c r="F610" s="1107">
        <f>SUM(F604:F609)</f>
        <v>18516</v>
      </c>
      <c r="G610" s="1280">
        <f>SUM(F610/E610)</f>
        <v>1</v>
      </c>
      <c r="H610" s="455"/>
    </row>
    <row r="611" spans="1:8" ht="12" customHeight="1">
      <c r="A611" s="75">
        <v>3356</v>
      </c>
      <c r="B611" s="213" t="s">
        <v>22</v>
      </c>
      <c r="C611" s="368"/>
      <c r="D611" s="1172"/>
      <c r="E611" s="1172"/>
      <c r="F611" s="1172"/>
      <c r="G611" s="1262"/>
      <c r="H611" s="451"/>
    </row>
    <row r="612" spans="1:8" ht="12" customHeight="1">
      <c r="A612" s="371"/>
      <c r="B612" s="372" t="s">
        <v>119</v>
      </c>
      <c r="C612" s="761"/>
      <c r="D612" s="1093"/>
      <c r="E612" s="1093"/>
      <c r="F612" s="1093"/>
      <c r="G612" s="1255"/>
      <c r="H612" s="451"/>
    </row>
    <row r="613" spans="1:8" ht="12" customHeight="1">
      <c r="A613" s="371"/>
      <c r="B613" s="183" t="s">
        <v>307</v>
      </c>
      <c r="C613" s="761"/>
      <c r="D613" s="1093"/>
      <c r="E613" s="1093"/>
      <c r="F613" s="1093"/>
      <c r="G613" s="1255"/>
      <c r="H613" s="451"/>
    </row>
    <row r="614" spans="1:8" ht="12" customHeight="1">
      <c r="A614" s="371"/>
      <c r="B614" s="373" t="s">
        <v>293</v>
      </c>
      <c r="C614" s="761"/>
      <c r="D614" s="1093"/>
      <c r="E614" s="1093"/>
      <c r="F614" s="1093"/>
      <c r="G614" s="1255"/>
      <c r="H614" s="577"/>
    </row>
    <row r="615" spans="1:8" ht="12" customHeight="1">
      <c r="A615" s="371"/>
      <c r="B615" s="301" t="s">
        <v>124</v>
      </c>
      <c r="C615" s="761"/>
      <c r="D615" s="1093"/>
      <c r="E615" s="1093"/>
      <c r="F615" s="1093"/>
      <c r="G615" s="1255"/>
      <c r="H615" s="451"/>
    </row>
    <row r="616" spans="1:8" ht="12" customHeight="1">
      <c r="A616" s="371"/>
      <c r="B616" s="301" t="s">
        <v>302</v>
      </c>
      <c r="C616" s="761">
        <v>15000</v>
      </c>
      <c r="D616" s="1093">
        <v>25708</v>
      </c>
      <c r="E616" s="1093">
        <v>25708</v>
      </c>
      <c r="F616" s="1093">
        <v>25708</v>
      </c>
      <c r="G616" s="1255">
        <f>SUM(F616/E616)</f>
        <v>1</v>
      </c>
      <c r="H616" s="451"/>
    </row>
    <row r="617" spans="1:8" ht="12" customHeight="1" thickBot="1">
      <c r="A617" s="371"/>
      <c r="B617" s="435" t="s">
        <v>92</v>
      </c>
      <c r="C617" s="762"/>
      <c r="D617" s="1176"/>
      <c r="E617" s="1176"/>
      <c r="F617" s="1176"/>
      <c r="G617" s="1257"/>
      <c r="H617" s="469"/>
    </row>
    <row r="618" spans="1:8" ht="12" customHeight="1" thickBot="1">
      <c r="A618" s="383"/>
      <c r="B618" s="439" t="s">
        <v>141</v>
      </c>
      <c r="C618" s="378">
        <f>SUM(C612:C617)</f>
        <v>15000</v>
      </c>
      <c r="D618" s="1107">
        <f>SUM(D612:D617)</f>
        <v>25708</v>
      </c>
      <c r="E618" s="1107">
        <f>SUM(E612:E617)</f>
        <v>25708</v>
      </c>
      <c r="F618" s="1107">
        <f>SUM(F612:F617)</f>
        <v>25708</v>
      </c>
      <c r="G618" s="1280">
        <f>SUM(F618/E618)</f>
        <v>1</v>
      </c>
      <c r="H618" s="455"/>
    </row>
    <row r="619" spans="1:8" ht="12" customHeight="1">
      <c r="A619" s="75">
        <v>3357</v>
      </c>
      <c r="B619" s="213" t="s">
        <v>41</v>
      </c>
      <c r="C619" s="368"/>
      <c r="D619" s="1172"/>
      <c r="E619" s="1172"/>
      <c r="F619" s="1172"/>
      <c r="G619" s="1262"/>
      <c r="H619" s="451"/>
    </row>
    <row r="620" spans="1:8" ht="12" customHeight="1">
      <c r="A620" s="371"/>
      <c r="B620" s="372" t="s">
        <v>119</v>
      </c>
      <c r="C620" s="761">
        <v>950</v>
      </c>
      <c r="D620" s="1093">
        <v>1084</v>
      </c>
      <c r="E620" s="1093">
        <v>1084</v>
      </c>
      <c r="F620" s="1093">
        <v>732</v>
      </c>
      <c r="G620" s="1255">
        <f>SUM(F620/E620)</f>
        <v>0.6752767527675276</v>
      </c>
      <c r="H620" s="451"/>
    </row>
    <row r="621" spans="1:8" ht="12" customHeight="1">
      <c r="A621" s="371"/>
      <c r="B621" s="183" t="s">
        <v>307</v>
      </c>
      <c r="C621" s="761">
        <v>500</v>
      </c>
      <c r="D621" s="1093">
        <v>635</v>
      </c>
      <c r="E621" s="1093">
        <v>635</v>
      </c>
      <c r="F621" s="1093">
        <v>573</v>
      </c>
      <c r="G621" s="1255">
        <f>SUM(F621/E621)</f>
        <v>0.9023622047244094</v>
      </c>
      <c r="H621" s="451"/>
    </row>
    <row r="622" spans="1:8" ht="12" customHeight="1">
      <c r="A622" s="371"/>
      <c r="B622" s="373" t="s">
        <v>293</v>
      </c>
      <c r="C622" s="761">
        <v>4550</v>
      </c>
      <c r="D622" s="1093">
        <v>10456</v>
      </c>
      <c r="E622" s="1093">
        <v>7456</v>
      </c>
      <c r="F622" s="1093">
        <v>7870</v>
      </c>
      <c r="G622" s="1255">
        <f>SUM(F622/E622)</f>
        <v>1.0555257510729614</v>
      </c>
      <c r="H622" s="578"/>
    </row>
    <row r="623" spans="1:8" ht="12" customHeight="1">
      <c r="A623" s="371"/>
      <c r="B623" s="301" t="s">
        <v>124</v>
      </c>
      <c r="C623" s="761"/>
      <c r="D623" s="1093"/>
      <c r="E623" s="1093"/>
      <c r="F623" s="1093"/>
      <c r="G623" s="1255"/>
      <c r="H623" s="451"/>
    </row>
    <row r="624" spans="1:8" ht="12" customHeight="1">
      <c r="A624" s="371"/>
      <c r="B624" s="301" t="s">
        <v>302</v>
      </c>
      <c r="C624" s="368"/>
      <c r="D624" s="1172"/>
      <c r="E624" s="1093">
        <v>3000</v>
      </c>
      <c r="F624" s="1093">
        <v>3000</v>
      </c>
      <c r="G624" s="1255">
        <f>SUM(F624/E624)</f>
        <v>1</v>
      </c>
      <c r="H624" s="451"/>
    </row>
    <row r="625" spans="1:8" ht="12" customHeight="1" thickBot="1">
      <c r="A625" s="371"/>
      <c r="B625" s="435" t="s">
        <v>92</v>
      </c>
      <c r="C625" s="765"/>
      <c r="D625" s="1180"/>
      <c r="E625" s="1180"/>
      <c r="F625" s="1180"/>
      <c r="G625" s="1257"/>
      <c r="H625" s="469"/>
    </row>
    <row r="626" spans="1:8" ht="12" customHeight="1" thickBot="1">
      <c r="A626" s="383"/>
      <c r="B626" s="439" t="s">
        <v>141</v>
      </c>
      <c r="C626" s="1107">
        <f>SUM(C620:C625)</f>
        <v>6000</v>
      </c>
      <c r="D626" s="1107">
        <f>SUM(D620:D625)</f>
        <v>12175</v>
      </c>
      <c r="E626" s="1107">
        <f>SUM(E620:E625)</f>
        <v>12175</v>
      </c>
      <c r="F626" s="1107">
        <f>SUM(F620:F625)</f>
        <v>12175</v>
      </c>
      <c r="G626" s="1280">
        <f>SUM(F626/E626)</f>
        <v>1</v>
      </c>
      <c r="H626" s="455"/>
    </row>
    <row r="627" spans="1:8" ht="12" customHeight="1">
      <c r="A627" s="75">
        <v>3358</v>
      </c>
      <c r="B627" s="213" t="s">
        <v>366</v>
      </c>
      <c r="C627" s="368"/>
      <c r="D627" s="1172"/>
      <c r="E627" s="1172"/>
      <c r="F627" s="1172"/>
      <c r="G627" s="1262"/>
      <c r="H627" s="451"/>
    </row>
    <row r="628" spans="1:8" ht="12" customHeight="1">
      <c r="A628" s="371"/>
      <c r="B628" s="372" t="s">
        <v>119</v>
      </c>
      <c r="C628" s="761"/>
      <c r="D628" s="1093"/>
      <c r="E628" s="1093"/>
      <c r="F628" s="1093"/>
      <c r="G628" s="1255"/>
      <c r="H628" s="451"/>
    </row>
    <row r="629" spans="1:8" ht="12" customHeight="1">
      <c r="A629" s="371"/>
      <c r="B629" s="183" t="s">
        <v>307</v>
      </c>
      <c r="C629" s="761"/>
      <c r="D629" s="1093"/>
      <c r="E629" s="1093"/>
      <c r="F629" s="1093"/>
      <c r="G629" s="1255"/>
      <c r="H629" s="578"/>
    </row>
    <row r="630" spans="1:8" ht="12" customHeight="1">
      <c r="A630" s="371"/>
      <c r="B630" s="373" t="s">
        <v>293</v>
      </c>
      <c r="C630" s="761">
        <v>1000</v>
      </c>
      <c r="D630" s="1093">
        <v>1000</v>
      </c>
      <c r="E630" s="1093">
        <v>1000</v>
      </c>
      <c r="F630" s="1093">
        <v>1000</v>
      </c>
      <c r="G630" s="1255">
        <f>SUM(F630/E630)</f>
        <v>1</v>
      </c>
      <c r="H630" s="578"/>
    </row>
    <row r="631" spans="1:8" ht="12" customHeight="1">
      <c r="A631" s="371"/>
      <c r="B631" s="301" t="s">
        <v>124</v>
      </c>
      <c r="C631" s="761"/>
      <c r="D631" s="1093"/>
      <c r="E631" s="1093"/>
      <c r="F631" s="1093"/>
      <c r="G631" s="1255"/>
      <c r="H631" s="451"/>
    </row>
    <row r="632" spans="1:8" ht="12" customHeight="1">
      <c r="A632" s="371"/>
      <c r="B632" s="301" t="s">
        <v>302</v>
      </c>
      <c r="C632" s="368"/>
      <c r="D632" s="1172"/>
      <c r="E632" s="1172"/>
      <c r="F632" s="1172"/>
      <c r="G632" s="1255"/>
      <c r="H632" s="451"/>
    </row>
    <row r="633" spans="1:8" ht="12" customHeight="1" thickBot="1">
      <c r="A633" s="371"/>
      <c r="B633" s="435" t="s">
        <v>92</v>
      </c>
      <c r="C633" s="762"/>
      <c r="D633" s="1176"/>
      <c r="E633" s="1176"/>
      <c r="F633" s="1176"/>
      <c r="G633" s="1257"/>
      <c r="H633" s="469"/>
    </row>
    <row r="634" spans="1:8" ht="12" customHeight="1" thickBot="1">
      <c r="A634" s="383"/>
      <c r="B634" s="439" t="s">
        <v>141</v>
      </c>
      <c r="C634" s="378">
        <f>SUM(C628:C633)</f>
        <v>1000</v>
      </c>
      <c r="D634" s="1107">
        <f>SUM(D628:D633)</f>
        <v>1000</v>
      </c>
      <c r="E634" s="1107">
        <f>SUM(E628:E633)</f>
        <v>1000</v>
      </c>
      <c r="F634" s="1107">
        <f>SUM(F628:F633)</f>
        <v>1000</v>
      </c>
      <c r="G634" s="1280">
        <f>SUM(F634/E634)</f>
        <v>1</v>
      </c>
      <c r="H634" s="455"/>
    </row>
    <row r="635" spans="1:8" ht="12" customHeight="1">
      <c r="A635" s="75">
        <v>3360</v>
      </c>
      <c r="B635" s="213" t="s">
        <v>403</v>
      </c>
      <c r="C635" s="368"/>
      <c r="D635" s="1172"/>
      <c r="E635" s="1172"/>
      <c r="F635" s="1172"/>
      <c r="G635" s="1262"/>
      <c r="H635" s="451"/>
    </row>
    <row r="636" spans="1:8" ht="12" customHeight="1">
      <c r="A636" s="371"/>
      <c r="B636" s="372" t="s">
        <v>119</v>
      </c>
      <c r="C636" s="761">
        <v>2362</v>
      </c>
      <c r="D636" s="1093">
        <v>2362</v>
      </c>
      <c r="E636" s="1093">
        <v>862</v>
      </c>
      <c r="F636" s="1093">
        <v>862</v>
      </c>
      <c r="G636" s="1255">
        <f>SUM(F636/E636)</f>
        <v>1</v>
      </c>
      <c r="H636" s="451"/>
    </row>
    <row r="637" spans="1:8" ht="12" customHeight="1">
      <c r="A637" s="371"/>
      <c r="B637" s="183" t="s">
        <v>307</v>
      </c>
      <c r="C637" s="761">
        <v>1221</v>
      </c>
      <c r="D637" s="1093">
        <v>1221</v>
      </c>
      <c r="E637" s="1093">
        <v>721</v>
      </c>
      <c r="F637" s="1093">
        <v>721</v>
      </c>
      <c r="G637" s="1255">
        <f>SUM(F637/E637)</f>
        <v>1</v>
      </c>
      <c r="H637" s="578"/>
    </row>
    <row r="638" spans="1:8" ht="12" customHeight="1">
      <c r="A638" s="371"/>
      <c r="B638" s="373" t="s">
        <v>293</v>
      </c>
      <c r="C638" s="761">
        <v>638</v>
      </c>
      <c r="D638" s="1093">
        <v>638</v>
      </c>
      <c r="E638" s="1093">
        <v>2638</v>
      </c>
      <c r="F638" s="1093">
        <v>2638</v>
      </c>
      <c r="G638" s="1255">
        <f>SUM(F638/E638)</f>
        <v>1</v>
      </c>
      <c r="H638" s="578"/>
    </row>
    <row r="639" spans="1:8" ht="12" customHeight="1">
      <c r="A639" s="371"/>
      <c r="B639" s="301" t="s">
        <v>124</v>
      </c>
      <c r="C639" s="761"/>
      <c r="D639" s="1093"/>
      <c r="E639" s="1093"/>
      <c r="F639" s="1093"/>
      <c r="G639" s="1255"/>
      <c r="H639" s="451"/>
    </row>
    <row r="640" spans="1:8" ht="12" customHeight="1">
      <c r="A640" s="371"/>
      <c r="B640" s="301" t="s">
        <v>302</v>
      </c>
      <c r="C640" s="761"/>
      <c r="D640" s="1093"/>
      <c r="E640" s="1093"/>
      <c r="F640" s="1093"/>
      <c r="G640" s="1255"/>
      <c r="H640" s="451"/>
    </row>
    <row r="641" spans="1:8" ht="12" customHeight="1" thickBot="1">
      <c r="A641" s="371"/>
      <c r="B641" s="435" t="s">
        <v>92</v>
      </c>
      <c r="C641" s="389"/>
      <c r="D641" s="1178"/>
      <c r="E641" s="1178"/>
      <c r="F641" s="1178"/>
      <c r="G641" s="1257"/>
      <c r="H641" s="469"/>
    </row>
    <row r="642" spans="1:8" ht="12" customHeight="1" thickBot="1">
      <c r="A642" s="383"/>
      <c r="B642" s="439" t="s">
        <v>141</v>
      </c>
      <c r="C642" s="378">
        <f>SUM(C636:C641)</f>
        <v>4221</v>
      </c>
      <c r="D642" s="1107">
        <f>SUM(D636:D641)</f>
        <v>4221</v>
      </c>
      <c r="E642" s="1107">
        <f>SUM(E636:E641)</f>
        <v>4221</v>
      </c>
      <c r="F642" s="1107">
        <f>SUM(F636:F641)</f>
        <v>4221</v>
      </c>
      <c r="G642" s="1280">
        <f>SUM(F642/E642)</f>
        <v>1</v>
      </c>
      <c r="H642" s="455"/>
    </row>
    <row r="643" spans="1:8" ht="12" customHeight="1">
      <c r="A643" s="75">
        <v>3362</v>
      </c>
      <c r="B643" s="213" t="s">
        <v>504</v>
      </c>
      <c r="C643" s="368"/>
      <c r="D643" s="1172"/>
      <c r="E643" s="1172"/>
      <c r="F643" s="1172"/>
      <c r="G643" s="1262"/>
      <c r="H643" s="451"/>
    </row>
    <row r="644" spans="1:8" ht="12" customHeight="1">
      <c r="A644" s="371"/>
      <c r="B644" s="648" t="s">
        <v>119</v>
      </c>
      <c r="C644" s="761">
        <v>130</v>
      </c>
      <c r="D644" s="1093">
        <v>130</v>
      </c>
      <c r="E644" s="1093">
        <v>130</v>
      </c>
      <c r="F644" s="1093">
        <v>130</v>
      </c>
      <c r="G644" s="1255">
        <f>SUM(F644/E644)</f>
        <v>1</v>
      </c>
      <c r="H644" s="451"/>
    </row>
    <row r="645" spans="1:8" ht="12" customHeight="1">
      <c r="A645" s="371"/>
      <c r="B645" s="183" t="s">
        <v>307</v>
      </c>
      <c r="C645" s="761">
        <v>70</v>
      </c>
      <c r="D645" s="1093">
        <v>70</v>
      </c>
      <c r="E645" s="1093">
        <v>70</v>
      </c>
      <c r="F645" s="1093">
        <v>70</v>
      </c>
      <c r="G645" s="1255">
        <f>SUM(F645/E645)</f>
        <v>1</v>
      </c>
      <c r="H645" s="451"/>
    </row>
    <row r="646" spans="1:8" ht="12" customHeight="1">
      <c r="A646" s="371"/>
      <c r="B646" s="373" t="s">
        <v>293</v>
      </c>
      <c r="C646" s="761">
        <v>2800</v>
      </c>
      <c r="D646" s="1093">
        <v>2920</v>
      </c>
      <c r="E646" s="1093">
        <v>2320</v>
      </c>
      <c r="F646" s="1093">
        <v>2320</v>
      </c>
      <c r="G646" s="1255">
        <f>SUM(F646/E646)</f>
        <v>1</v>
      </c>
      <c r="H646" s="578"/>
    </row>
    <row r="647" spans="1:8" ht="12" customHeight="1">
      <c r="A647" s="371"/>
      <c r="B647" s="301" t="s">
        <v>124</v>
      </c>
      <c r="C647" s="761"/>
      <c r="D647" s="1093"/>
      <c r="E647" s="1093"/>
      <c r="F647" s="1093"/>
      <c r="G647" s="1255"/>
      <c r="H647" s="451"/>
    </row>
    <row r="648" spans="1:8" ht="12" customHeight="1">
      <c r="A648" s="371"/>
      <c r="B648" s="301" t="s">
        <v>302</v>
      </c>
      <c r="C648" s="761"/>
      <c r="D648" s="1093"/>
      <c r="E648" s="1093">
        <v>600</v>
      </c>
      <c r="F648" s="1093">
        <v>600</v>
      </c>
      <c r="G648" s="1255">
        <f>SUM(F648/E648)</f>
        <v>1</v>
      </c>
      <c r="H648" s="451"/>
    </row>
    <row r="649" spans="1:8" ht="12" customHeight="1" thickBot="1">
      <c r="A649" s="371"/>
      <c r="B649" s="435" t="s">
        <v>281</v>
      </c>
      <c r="C649" s="765"/>
      <c r="D649" s="1180"/>
      <c r="E649" s="1180"/>
      <c r="F649" s="1180"/>
      <c r="G649" s="1257"/>
      <c r="H649" s="469"/>
    </row>
    <row r="650" spans="1:8" ht="12" customHeight="1" thickBot="1">
      <c r="A650" s="383"/>
      <c r="B650" s="439" t="s">
        <v>141</v>
      </c>
      <c r="C650" s="1107">
        <f>SUM(C644:C649)</f>
        <v>3000</v>
      </c>
      <c r="D650" s="1107">
        <f>SUM(D644:D649)</f>
        <v>3120</v>
      </c>
      <c r="E650" s="1107">
        <f>SUM(E644:E649)</f>
        <v>3120</v>
      </c>
      <c r="F650" s="1107">
        <f>SUM(F644:F649)</f>
        <v>3120</v>
      </c>
      <c r="G650" s="1259">
        <f>SUM(F650/E650)</f>
        <v>1</v>
      </c>
      <c r="H650" s="455"/>
    </row>
    <row r="651" spans="1:8" ht="12" customHeight="1" thickBot="1">
      <c r="A651" s="464">
        <v>3400</v>
      </c>
      <c r="B651" s="475" t="s">
        <v>97</v>
      </c>
      <c r="C651" s="378">
        <f>SUM(C652+C694)</f>
        <v>265516</v>
      </c>
      <c r="D651" s="1107">
        <f>SUM(D652+D694)</f>
        <v>359448</v>
      </c>
      <c r="E651" s="1107">
        <f>SUM(E652+E694)</f>
        <v>373448</v>
      </c>
      <c r="F651" s="1107">
        <f>SUM(F652+F694)</f>
        <v>373448</v>
      </c>
      <c r="G651" s="423">
        <f aca="true" t="shared" si="1" ref="G651:G714">SUM(F651/E651)</f>
        <v>1</v>
      </c>
      <c r="H651" s="455"/>
    </row>
    <row r="652" spans="1:8" ht="12" customHeight="1" thickBot="1">
      <c r="A652" s="75">
        <v>3410</v>
      </c>
      <c r="B652" s="390" t="s">
        <v>98</v>
      </c>
      <c r="C652" s="378">
        <f>SUM(C660+C668+C677+C685+C693)</f>
        <v>48500</v>
      </c>
      <c r="D652" s="1107">
        <f>SUM(D660+D668+D677+D685+D693)</f>
        <v>51986</v>
      </c>
      <c r="E652" s="1107">
        <f>SUM(E660+E668+E677+E685+E693)</f>
        <v>51986</v>
      </c>
      <c r="F652" s="1107">
        <f>SUM(F660+F668+F677+F685+F693)</f>
        <v>51986</v>
      </c>
      <c r="G652" s="1260">
        <f t="shared" si="1"/>
        <v>1</v>
      </c>
      <c r="H652" s="455"/>
    </row>
    <row r="653" spans="1:8" s="418" customFormat="1" ht="12" customHeight="1">
      <c r="A653" s="75">
        <v>3412</v>
      </c>
      <c r="B653" s="213" t="s">
        <v>404</v>
      </c>
      <c r="C653" s="368"/>
      <c r="D653" s="1172"/>
      <c r="E653" s="1172"/>
      <c r="F653" s="1172"/>
      <c r="G653" s="1262"/>
      <c r="H653" s="450"/>
    </row>
    <row r="654" spans="1:8" ht="12" customHeight="1">
      <c r="A654" s="371"/>
      <c r="B654" s="372" t="s">
        <v>119</v>
      </c>
      <c r="C654" s="300">
        <v>3000</v>
      </c>
      <c r="D654" s="1173">
        <v>3000</v>
      </c>
      <c r="E654" s="1173">
        <v>3000</v>
      </c>
      <c r="F654" s="1173">
        <v>2319</v>
      </c>
      <c r="G654" s="1255">
        <f t="shared" si="1"/>
        <v>0.773</v>
      </c>
      <c r="H654" s="451"/>
    </row>
    <row r="655" spans="1:8" ht="12" customHeight="1">
      <c r="A655" s="371"/>
      <c r="B655" s="183" t="s">
        <v>307</v>
      </c>
      <c r="C655" s="300">
        <v>1400</v>
      </c>
      <c r="D655" s="1173">
        <v>1439</v>
      </c>
      <c r="E655" s="1173">
        <v>1439</v>
      </c>
      <c r="F655" s="1173">
        <v>1320</v>
      </c>
      <c r="G655" s="1255">
        <f t="shared" si="1"/>
        <v>0.9173036831132731</v>
      </c>
      <c r="H655" s="578"/>
    </row>
    <row r="656" spans="1:8" ht="12" customHeight="1">
      <c r="A656" s="371"/>
      <c r="B656" s="373" t="s">
        <v>293</v>
      </c>
      <c r="C656" s="761">
        <v>7600</v>
      </c>
      <c r="D656" s="1093">
        <v>10605</v>
      </c>
      <c r="E656" s="1093">
        <v>10605</v>
      </c>
      <c r="F656" s="1093">
        <v>11405</v>
      </c>
      <c r="G656" s="1255">
        <f t="shared" si="1"/>
        <v>1.0754361150400755</v>
      </c>
      <c r="H656" s="451"/>
    </row>
    <row r="657" spans="1:8" ht="12" customHeight="1">
      <c r="A657" s="371"/>
      <c r="B657" s="301" t="s">
        <v>124</v>
      </c>
      <c r="C657" s="761"/>
      <c r="D657" s="1093"/>
      <c r="E657" s="1093"/>
      <c r="F657" s="1093"/>
      <c r="G657" s="1255"/>
      <c r="H657" s="451"/>
    </row>
    <row r="658" spans="1:8" ht="12">
      <c r="A658" s="371"/>
      <c r="B658" s="301" t="s">
        <v>302</v>
      </c>
      <c r="C658" s="300"/>
      <c r="D658" s="1173"/>
      <c r="E658" s="1173"/>
      <c r="F658" s="1173"/>
      <c r="G658" s="1255"/>
      <c r="H658" s="452"/>
    </row>
    <row r="659" spans="1:8" ht="12.75" thickBot="1">
      <c r="A659" s="371"/>
      <c r="B659" s="435" t="s">
        <v>262</v>
      </c>
      <c r="C659" s="760"/>
      <c r="D659" s="1175"/>
      <c r="E659" s="1175"/>
      <c r="F659" s="1175"/>
      <c r="G659" s="1257"/>
      <c r="H659" s="453"/>
    </row>
    <row r="660" spans="1:8" ht="12" customHeight="1" thickBot="1">
      <c r="A660" s="383"/>
      <c r="B660" s="439" t="s">
        <v>141</v>
      </c>
      <c r="C660" s="1110">
        <f>SUM(C654:C659)</f>
        <v>12000</v>
      </c>
      <c r="D660" s="1110">
        <f>SUM(D654:D659)</f>
        <v>15044</v>
      </c>
      <c r="E660" s="1110">
        <f>SUM(E654:E659)</f>
        <v>15044</v>
      </c>
      <c r="F660" s="1110">
        <f>SUM(F654:F659)</f>
        <v>15044</v>
      </c>
      <c r="G660" s="1259">
        <f t="shared" si="1"/>
        <v>1</v>
      </c>
      <c r="H660" s="492"/>
    </row>
    <row r="661" spans="1:8" ht="12" customHeight="1">
      <c r="A661" s="75">
        <v>3413</v>
      </c>
      <c r="B661" s="462" t="s">
        <v>145</v>
      </c>
      <c r="C661" s="368"/>
      <c r="D661" s="1172"/>
      <c r="E661" s="1172"/>
      <c r="F661" s="1172"/>
      <c r="G661" s="423"/>
      <c r="H661" s="420"/>
    </row>
    <row r="662" spans="1:8" ht="12" customHeight="1">
      <c r="A662" s="371"/>
      <c r="B662" s="372" t="s">
        <v>119</v>
      </c>
      <c r="C662" s="300">
        <v>1200</v>
      </c>
      <c r="D662" s="1173">
        <v>1406</v>
      </c>
      <c r="E662" s="1173">
        <v>1406</v>
      </c>
      <c r="F662" s="1173">
        <v>1406</v>
      </c>
      <c r="G662" s="1256">
        <f t="shared" si="1"/>
        <v>1</v>
      </c>
      <c r="H662" s="451"/>
    </row>
    <row r="663" spans="1:8" ht="12" customHeight="1">
      <c r="A663" s="371"/>
      <c r="B663" s="183" t="s">
        <v>307</v>
      </c>
      <c r="C663" s="300">
        <v>800</v>
      </c>
      <c r="D663" s="1173">
        <v>861</v>
      </c>
      <c r="E663" s="1173">
        <v>861</v>
      </c>
      <c r="F663" s="1173">
        <v>861</v>
      </c>
      <c r="G663" s="1255">
        <f t="shared" si="1"/>
        <v>1</v>
      </c>
      <c r="H663" s="578"/>
    </row>
    <row r="664" spans="1:8" ht="12" customHeight="1">
      <c r="A664" s="371"/>
      <c r="B664" s="373" t="s">
        <v>293</v>
      </c>
      <c r="C664" s="761">
        <v>6000</v>
      </c>
      <c r="D664" s="1093">
        <v>6175</v>
      </c>
      <c r="E664" s="1093">
        <v>6175</v>
      </c>
      <c r="F664" s="1093">
        <v>6175</v>
      </c>
      <c r="G664" s="1255">
        <f t="shared" si="1"/>
        <v>1</v>
      </c>
      <c r="H664" s="578"/>
    </row>
    <row r="665" spans="1:8" ht="12" customHeight="1">
      <c r="A665" s="371"/>
      <c r="B665" s="301" t="s">
        <v>124</v>
      </c>
      <c r="C665" s="761"/>
      <c r="D665" s="1093"/>
      <c r="E665" s="1093"/>
      <c r="F665" s="1093"/>
      <c r="G665" s="1255"/>
      <c r="H665" s="451"/>
    </row>
    <row r="666" spans="1:8" ht="12" customHeight="1">
      <c r="A666" s="371"/>
      <c r="B666" s="301" t="s">
        <v>302</v>
      </c>
      <c r="C666" s="300"/>
      <c r="D666" s="1173"/>
      <c r="E666" s="1173"/>
      <c r="F666" s="1173"/>
      <c r="G666" s="1255"/>
      <c r="H666" s="451"/>
    </row>
    <row r="667" spans="1:8" ht="12" customHeight="1" thickBot="1">
      <c r="A667" s="371"/>
      <c r="B667" s="435" t="s">
        <v>92</v>
      </c>
      <c r="C667" s="763"/>
      <c r="D667" s="1177"/>
      <c r="E667" s="1177"/>
      <c r="F667" s="1177"/>
      <c r="G667" s="1257"/>
      <c r="H667" s="469"/>
    </row>
    <row r="668" spans="1:8" ht="12" customHeight="1" thickBot="1">
      <c r="A668" s="383"/>
      <c r="B668" s="439" t="s">
        <v>141</v>
      </c>
      <c r="C668" s="1110">
        <f>SUM(C662:C667)</f>
        <v>8000</v>
      </c>
      <c r="D668" s="1110">
        <f>SUM(D662:D667)</f>
        <v>8442</v>
      </c>
      <c r="E668" s="1110">
        <f>SUM(E662:E667)</f>
        <v>8442</v>
      </c>
      <c r="F668" s="1110">
        <f>SUM(F662:F667)</f>
        <v>8442</v>
      </c>
      <c r="G668" s="423">
        <f t="shared" si="1"/>
        <v>1</v>
      </c>
      <c r="H668" s="492"/>
    </row>
    <row r="669" spans="1:8" ht="12" customHeight="1">
      <c r="A669" s="75">
        <v>3414</v>
      </c>
      <c r="B669" s="462" t="s">
        <v>87</v>
      </c>
      <c r="C669" s="368"/>
      <c r="D669" s="1172"/>
      <c r="E669" s="1172"/>
      <c r="F669" s="1172"/>
      <c r="G669" s="1256"/>
      <c r="H669" s="420"/>
    </row>
    <row r="670" spans="1:8" ht="12" customHeight="1">
      <c r="A670" s="371"/>
      <c r="B670" s="372" t="s">
        <v>119</v>
      </c>
      <c r="C670" s="300"/>
      <c r="D670" s="1173"/>
      <c r="E670" s="1173"/>
      <c r="F670" s="1173"/>
      <c r="G670" s="1255"/>
      <c r="H670" s="451"/>
    </row>
    <row r="671" spans="1:8" ht="12" customHeight="1">
      <c r="A671" s="371"/>
      <c r="B671" s="183" t="s">
        <v>307</v>
      </c>
      <c r="C671" s="300"/>
      <c r="D671" s="1173"/>
      <c r="E671" s="1173"/>
      <c r="F671" s="1173"/>
      <c r="G671" s="1255"/>
      <c r="H671" s="578"/>
    </row>
    <row r="672" spans="1:8" ht="12" customHeight="1">
      <c r="A672" s="371"/>
      <c r="B672" s="373" t="s">
        <v>293</v>
      </c>
      <c r="C672" s="761"/>
      <c r="D672" s="1093"/>
      <c r="E672" s="1093"/>
      <c r="F672" s="1093"/>
      <c r="G672" s="1255"/>
      <c r="H672" s="578"/>
    </row>
    <row r="673" spans="1:8" ht="12" customHeight="1">
      <c r="A673" s="371"/>
      <c r="B673" s="301" t="s">
        <v>124</v>
      </c>
      <c r="C673" s="761"/>
      <c r="D673" s="1093"/>
      <c r="E673" s="1093"/>
      <c r="F673" s="1093"/>
      <c r="G673" s="1255"/>
      <c r="H673" s="451"/>
    </row>
    <row r="674" spans="1:8" ht="12" customHeight="1">
      <c r="A674" s="371"/>
      <c r="B674" s="301" t="s">
        <v>302</v>
      </c>
      <c r="C674" s="300">
        <v>2115</v>
      </c>
      <c r="D674" s="1173">
        <v>2115</v>
      </c>
      <c r="E674" s="1173">
        <v>2115</v>
      </c>
      <c r="F674" s="1173">
        <v>2341</v>
      </c>
      <c r="G674" s="1255">
        <f t="shared" si="1"/>
        <v>1.1068557919621749</v>
      </c>
      <c r="H674" s="451"/>
    </row>
    <row r="675" spans="1:8" ht="12" customHeight="1">
      <c r="A675" s="371"/>
      <c r="B675" s="301" t="s">
        <v>260</v>
      </c>
      <c r="C675" s="300"/>
      <c r="D675" s="1173"/>
      <c r="E675" s="1173"/>
      <c r="F675" s="1173"/>
      <c r="G675" s="1255"/>
      <c r="H675" s="452"/>
    </row>
    <row r="676" spans="1:8" ht="12" customHeight="1" thickBot="1">
      <c r="A676" s="371"/>
      <c r="B676" s="435" t="s">
        <v>281</v>
      </c>
      <c r="C676" s="376">
        <v>2385</v>
      </c>
      <c r="D676" s="1088">
        <v>2385</v>
      </c>
      <c r="E676" s="1088">
        <v>2385</v>
      </c>
      <c r="F676" s="1088">
        <v>2159</v>
      </c>
      <c r="G676" s="1257">
        <f t="shared" si="1"/>
        <v>0.9052410901467505</v>
      </c>
      <c r="H676" s="469"/>
    </row>
    <row r="677" spans="1:8" ht="12" customHeight="1" thickBot="1">
      <c r="A677" s="383"/>
      <c r="B677" s="439" t="s">
        <v>141</v>
      </c>
      <c r="C677" s="1107">
        <f>SUM(C670:C676)</f>
        <v>4500</v>
      </c>
      <c r="D677" s="1107">
        <f>SUM(D670:D676)</f>
        <v>4500</v>
      </c>
      <c r="E677" s="1107">
        <f>SUM(E670:E676)</f>
        <v>4500</v>
      </c>
      <c r="F677" s="1107">
        <f>SUM(F670:F676)</f>
        <v>4500</v>
      </c>
      <c r="G677" s="1280">
        <f t="shared" si="1"/>
        <v>1</v>
      </c>
      <c r="H677" s="492"/>
    </row>
    <row r="678" spans="1:8" ht="12" customHeight="1">
      <c r="A678" s="75">
        <v>3415</v>
      </c>
      <c r="B678" s="462" t="s">
        <v>62</v>
      </c>
      <c r="C678" s="368"/>
      <c r="D678" s="1172"/>
      <c r="E678" s="1172"/>
      <c r="F678" s="1172"/>
      <c r="G678" s="1262"/>
      <c r="H678" s="420" t="s">
        <v>24</v>
      </c>
    </row>
    <row r="679" spans="1:8" ht="12" customHeight="1">
      <c r="A679" s="371"/>
      <c r="B679" s="372" t="s">
        <v>119</v>
      </c>
      <c r="C679" s="300"/>
      <c r="D679" s="1173"/>
      <c r="E679" s="1173"/>
      <c r="F679" s="1173"/>
      <c r="G679" s="1255"/>
      <c r="H679" s="451"/>
    </row>
    <row r="680" spans="1:8" ht="12" customHeight="1">
      <c r="A680" s="371"/>
      <c r="B680" s="183" t="s">
        <v>307</v>
      </c>
      <c r="C680" s="300"/>
      <c r="D680" s="1173"/>
      <c r="E680" s="1173"/>
      <c r="F680" s="1173"/>
      <c r="G680" s="1255"/>
      <c r="H680" s="451"/>
    </row>
    <row r="681" spans="1:8" ht="12" customHeight="1">
      <c r="A681" s="371"/>
      <c r="B681" s="373" t="s">
        <v>293</v>
      </c>
      <c r="C681" s="300"/>
      <c r="D681" s="1173"/>
      <c r="E681" s="1173"/>
      <c r="F681" s="1173"/>
      <c r="G681" s="1255"/>
      <c r="H681" s="578"/>
    </row>
    <row r="682" spans="1:8" ht="12" customHeight="1">
      <c r="A682" s="371"/>
      <c r="B682" s="301" t="s">
        <v>124</v>
      </c>
      <c r="C682" s="300"/>
      <c r="D682" s="1173"/>
      <c r="E682" s="1173"/>
      <c r="F682" s="1173"/>
      <c r="G682" s="1255"/>
      <c r="H682" s="578"/>
    </row>
    <row r="683" spans="1:8" ht="12" customHeight="1">
      <c r="A683" s="371"/>
      <c r="B683" s="301" t="s">
        <v>302</v>
      </c>
      <c r="C683" s="300">
        <v>4000</v>
      </c>
      <c r="D683" s="1173">
        <v>4000</v>
      </c>
      <c r="E683" s="1173">
        <v>4000</v>
      </c>
      <c r="F683" s="1173">
        <v>4000</v>
      </c>
      <c r="G683" s="1255">
        <f t="shared" si="1"/>
        <v>1</v>
      </c>
      <c r="H683" s="451"/>
    </row>
    <row r="684" spans="1:8" ht="12" customHeight="1" thickBot="1">
      <c r="A684" s="371"/>
      <c r="B684" s="435" t="s">
        <v>92</v>
      </c>
      <c r="C684" s="763"/>
      <c r="D684" s="1177"/>
      <c r="E684" s="1177"/>
      <c r="F684" s="1177"/>
      <c r="G684" s="1257"/>
      <c r="H684" s="469"/>
    </row>
    <row r="685" spans="1:8" ht="12" customHeight="1" thickBot="1">
      <c r="A685" s="383"/>
      <c r="B685" s="439" t="s">
        <v>141</v>
      </c>
      <c r="C685" s="1107">
        <f>SUM(C679:C684)</f>
        <v>4000</v>
      </c>
      <c r="D685" s="1107">
        <f>SUM(D679:D684)</f>
        <v>4000</v>
      </c>
      <c r="E685" s="1107">
        <f>SUM(E679:E684)</f>
        <v>4000</v>
      </c>
      <c r="F685" s="1107">
        <f>SUM(F679:F684)</f>
        <v>4000</v>
      </c>
      <c r="G685" s="1280">
        <f t="shared" si="1"/>
        <v>1</v>
      </c>
      <c r="H685" s="492"/>
    </row>
    <row r="686" spans="1:8" ht="12" customHeight="1">
      <c r="A686" s="75">
        <v>3416</v>
      </c>
      <c r="B686" s="462" t="s">
        <v>181</v>
      </c>
      <c r="C686" s="368"/>
      <c r="D686" s="1172"/>
      <c r="E686" s="1172"/>
      <c r="F686" s="1172"/>
      <c r="G686" s="1262"/>
      <c r="H686" s="420" t="s">
        <v>24</v>
      </c>
    </row>
    <row r="687" spans="1:8" ht="12" customHeight="1">
      <c r="A687" s="371"/>
      <c r="B687" s="372" t="s">
        <v>119</v>
      </c>
      <c r="C687" s="300"/>
      <c r="D687" s="1173"/>
      <c r="E687" s="1173"/>
      <c r="F687" s="1173"/>
      <c r="G687" s="1255"/>
      <c r="H687" s="451"/>
    </row>
    <row r="688" spans="1:8" ht="12" customHeight="1">
      <c r="A688" s="371"/>
      <c r="B688" s="183" t="s">
        <v>307</v>
      </c>
      <c r="C688" s="300"/>
      <c r="D688" s="1173"/>
      <c r="E688" s="1173"/>
      <c r="F688" s="1173"/>
      <c r="G688" s="1255"/>
      <c r="H688" s="451"/>
    </row>
    <row r="689" spans="1:8" ht="12" customHeight="1">
      <c r="A689" s="371"/>
      <c r="B689" s="373" t="s">
        <v>293</v>
      </c>
      <c r="C689" s="300"/>
      <c r="D689" s="1173"/>
      <c r="E689" s="1173"/>
      <c r="F689" s="1173"/>
      <c r="G689" s="1255"/>
      <c r="H689" s="578"/>
    </row>
    <row r="690" spans="1:8" ht="12" customHeight="1">
      <c r="A690" s="371"/>
      <c r="B690" s="301" t="s">
        <v>124</v>
      </c>
      <c r="C690" s="300"/>
      <c r="D690" s="1173"/>
      <c r="E690" s="1173"/>
      <c r="F690" s="1173"/>
      <c r="G690" s="1255"/>
      <c r="H690" s="578"/>
    </row>
    <row r="691" spans="1:8" ht="12" customHeight="1">
      <c r="A691" s="371"/>
      <c r="B691" s="301" t="s">
        <v>302</v>
      </c>
      <c r="C691" s="300">
        <v>20000</v>
      </c>
      <c r="D691" s="1173">
        <v>20000</v>
      </c>
      <c r="E691" s="1173">
        <v>20000</v>
      </c>
      <c r="F691" s="1173">
        <v>20000</v>
      </c>
      <c r="G691" s="1255">
        <f t="shared" si="1"/>
        <v>1</v>
      </c>
      <c r="H691" s="577"/>
    </row>
    <row r="692" spans="1:8" ht="12" customHeight="1" thickBot="1">
      <c r="A692" s="371"/>
      <c r="B692" s="435" t="s">
        <v>92</v>
      </c>
      <c r="C692" s="376"/>
      <c r="D692" s="1088"/>
      <c r="E692" s="1088"/>
      <c r="F692" s="1088"/>
      <c r="G692" s="1257"/>
      <c r="H692" s="579"/>
    </row>
    <row r="693" spans="1:8" ht="12" customHeight="1" thickBot="1">
      <c r="A693" s="383"/>
      <c r="B693" s="439" t="s">
        <v>141</v>
      </c>
      <c r="C693" s="378">
        <f>SUM(C687:C692)</f>
        <v>20000</v>
      </c>
      <c r="D693" s="1107">
        <f>SUM(D687:D692)</f>
        <v>20000</v>
      </c>
      <c r="E693" s="1107">
        <f>SUM(E687:E692)</f>
        <v>20000</v>
      </c>
      <c r="F693" s="1107">
        <f>SUM(F687:F692)</f>
        <v>20000</v>
      </c>
      <c r="G693" s="1259">
        <f t="shared" si="1"/>
        <v>1</v>
      </c>
      <c r="H693" s="492"/>
    </row>
    <row r="694" spans="1:8" ht="12" customHeight="1">
      <c r="A694" s="75">
        <v>3420</v>
      </c>
      <c r="B694" s="390" t="s">
        <v>160</v>
      </c>
      <c r="C694" s="368">
        <f>SUM(C710+C718+C726+C758+C734+C742+C750+C766+C774+C782+C791+C799+C807+C702)</f>
        <v>217016</v>
      </c>
      <c r="D694" s="1172">
        <f>SUM(D710+D718+D726+D758+D734+D742+D750+D766+D774+D782+D791+D799+D807+D702)</f>
        <v>307462</v>
      </c>
      <c r="E694" s="1172">
        <f>SUM(E710+E718+E726+E758+E734+E742+E750+E766+E774+E782+E791+E799+E807+E702)</f>
        <v>321462</v>
      </c>
      <c r="F694" s="1172">
        <f>SUM(F710+F718+F726+F758+F734+F742+F750+F766+F774+F782+F791+F799+F807+F702)</f>
        <v>321462</v>
      </c>
      <c r="G694" s="1262">
        <f t="shared" si="1"/>
        <v>1</v>
      </c>
      <c r="H694" s="420"/>
    </row>
    <row r="695" spans="1:8" ht="12" customHeight="1">
      <c r="A695" s="75">
        <v>3421</v>
      </c>
      <c r="B695" s="462" t="s">
        <v>418</v>
      </c>
      <c r="C695" s="368"/>
      <c r="D695" s="1172"/>
      <c r="E695" s="1172"/>
      <c r="F695" s="1172"/>
      <c r="G695" s="1255"/>
      <c r="H695" s="450"/>
    </row>
    <row r="696" spans="1:8" ht="12" customHeight="1">
      <c r="A696" s="371"/>
      <c r="B696" s="372" t="s">
        <v>119</v>
      </c>
      <c r="C696" s="300">
        <v>870</v>
      </c>
      <c r="D696" s="1173">
        <v>870</v>
      </c>
      <c r="E696" s="1173">
        <v>870</v>
      </c>
      <c r="F696" s="1173">
        <v>870</v>
      </c>
      <c r="G696" s="1255">
        <f t="shared" si="1"/>
        <v>1</v>
      </c>
      <c r="H696" s="577"/>
    </row>
    <row r="697" spans="1:8" ht="12" customHeight="1">
      <c r="A697" s="371"/>
      <c r="B697" s="183" t="s">
        <v>307</v>
      </c>
      <c r="C697" s="300">
        <v>250</v>
      </c>
      <c r="D697" s="1173">
        <v>250</v>
      </c>
      <c r="E697" s="1173">
        <v>405</v>
      </c>
      <c r="F697" s="1173">
        <v>405</v>
      </c>
      <c r="G697" s="1255">
        <f t="shared" si="1"/>
        <v>1</v>
      </c>
      <c r="H697" s="577"/>
    </row>
    <row r="698" spans="1:8" ht="12" customHeight="1">
      <c r="A698" s="371"/>
      <c r="B698" s="373" t="s">
        <v>293</v>
      </c>
      <c r="C698" s="300">
        <v>2880</v>
      </c>
      <c r="D698" s="1173">
        <v>6975</v>
      </c>
      <c r="E698" s="1173">
        <v>6215</v>
      </c>
      <c r="F698" s="1173">
        <v>6215</v>
      </c>
      <c r="G698" s="1255">
        <f t="shared" si="1"/>
        <v>1</v>
      </c>
      <c r="H698" s="578"/>
    </row>
    <row r="699" spans="1:8" ht="12" customHeight="1">
      <c r="A699" s="371"/>
      <c r="B699" s="301" t="s">
        <v>124</v>
      </c>
      <c r="C699" s="300"/>
      <c r="D699" s="1173"/>
      <c r="E699" s="1173"/>
      <c r="F699" s="1173"/>
      <c r="G699" s="1255"/>
      <c r="H699" s="457"/>
    </row>
    <row r="700" spans="1:8" ht="12" customHeight="1">
      <c r="A700" s="371"/>
      <c r="B700" s="301" t="s">
        <v>302</v>
      </c>
      <c r="C700" s="300"/>
      <c r="D700" s="1173">
        <v>2790</v>
      </c>
      <c r="E700" s="1173">
        <v>2790</v>
      </c>
      <c r="F700" s="1173">
        <v>2790</v>
      </c>
      <c r="G700" s="1255">
        <f t="shared" si="1"/>
        <v>1</v>
      </c>
      <c r="H700" s="424"/>
    </row>
    <row r="701" spans="1:8" ht="12" customHeight="1" thickBot="1">
      <c r="A701" s="371"/>
      <c r="B701" s="435" t="s">
        <v>262</v>
      </c>
      <c r="C701" s="763"/>
      <c r="D701" s="1177"/>
      <c r="E701" s="1177">
        <v>605</v>
      </c>
      <c r="F701" s="1177">
        <v>605</v>
      </c>
      <c r="G701" s="1257">
        <f t="shared" si="1"/>
        <v>1</v>
      </c>
      <c r="H701" s="469"/>
    </row>
    <row r="702" spans="1:8" ht="12" customHeight="1" thickBot="1">
      <c r="A702" s="383"/>
      <c r="B702" s="439" t="s">
        <v>141</v>
      </c>
      <c r="C702" s="378">
        <f>SUM(C696:C701)</f>
        <v>4000</v>
      </c>
      <c r="D702" s="1107">
        <f>SUM(D696:D701)</f>
        <v>10885</v>
      </c>
      <c r="E702" s="1107">
        <f>SUM(E696:E701)</f>
        <v>10885</v>
      </c>
      <c r="F702" s="1107">
        <f>SUM(F696:F701)</f>
        <v>10885</v>
      </c>
      <c r="G702" s="1259">
        <f t="shared" si="1"/>
        <v>1</v>
      </c>
      <c r="H702" s="455"/>
    </row>
    <row r="703" spans="1:8" ht="12" customHeight="1">
      <c r="A703" s="75">
        <v>3422</v>
      </c>
      <c r="B703" s="462" t="s">
        <v>147</v>
      </c>
      <c r="C703" s="368"/>
      <c r="D703" s="1172"/>
      <c r="E703" s="1172"/>
      <c r="F703" s="1172"/>
      <c r="G703" s="423"/>
      <c r="H703" s="450"/>
    </row>
    <row r="704" spans="1:8" ht="12" customHeight="1">
      <c r="A704" s="371"/>
      <c r="B704" s="372" t="s">
        <v>119</v>
      </c>
      <c r="C704" s="300">
        <v>22000</v>
      </c>
      <c r="D704" s="1173">
        <v>24168</v>
      </c>
      <c r="E704" s="1173">
        <v>24168</v>
      </c>
      <c r="F704" s="1173">
        <v>24168</v>
      </c>
      <c r="G704" s="1256">
        <f t="shared" si="1"/>
        <v>1</v>
      </c>
      <c r="H704" s="577"/>
    </row>
    <row r="705" spans="1:8" ht="12" customHeight="1">
      <c r="A705" s="371"/>
      <c r="B705" s="183" t="s">
        <v>307</v>
      </c>
      <c r="C705" s="300">
        <v>8000</v>
      </c>
      <c r="D705" s="1173">
        <v>8980</v>
      </c>
      <c r="E705" s="1173">
        <v>8980</v>
      </c>
      <c r="F705" s="1173">
        <v>8980</v>
      </c>
      <c r="G705" s="1255">
        <f t="shared" si="1"/>
        <v>1</v>
      </c>
      <c r="H705" s="577"/>
    </row>
    <row r="706" spans="1:8" ht="12" customHeight="1">
      <c r="A706" s="371"/>
      <c r="B706" s="373" t="s">
        <v>293</v>
      </c>
      <c r="C706" s="300">
        <v>19000</v>
      </c>
      <c r="D706" s="1173">
        <v>26137</v>
      </c>
      <c r="E706" s="1173">
        <v>32137</v>
      </c>
      <c r="F706" s="1173">
        <v>31551</v>
      </c>
      <c r="G706" s="1255">
        <f t="shared" si="1"/>
        <v>0.9817655661698353</v>
      </c>
      <c r="H706" s="466"/>
    </row>
    <row r="707" spans="1:8" ht="12" customHeight="1">
      <c r="A707" s="371"/>
      <c r="B707" s="301" t="s">
        <v>124</v>
      </c>
      <c r="C707" s="300"/>
      <c r="D707" s="1173"/>
      <c r="E707" s="1173"/>
      <c r="F707" s="1173"/>
      <c r="G707" s="1255"/>
      <c r="H707" s="457"/>
    </row>
    <row r="708" spans="1:8" ht="12" customHeight="1">
      <c r="A708" s="371"/>
      <c r="B708" s="301" t="s">
        <v>302</v>
      </c>
      <c r="C708" s="300"/>
      <c r="D708" s="1173"/>
      <c r="E708" s="1173"/>
      <c r="F708" s="1173"/>
      <c r="G708" s="1255"/>
      <c r="H708" s="424"/>
    </row>
    <row r="709" spans="1:8" ht="12" customHeight="1" thickBot="1">
      <c r="A709" s="371"/>
      <c r="B709" s="435" t="s">
        <v>21</v>
      </c>
      <c r="C709" s="760"/>
      <c r="D709" s="1175">
        <v>30836</v>
      </c>
      <c r="E709" s="1175">
        <v>30836</v>
      </c>
      <c r="F709" s="1175">
        <v>31422</v>
      </c>
      <c r="G709" s="1257">
        <f t="shared" si="1"/>
        <v>1.0190037618368142</v>
      </c>
      <c r="H709" s="469"/>
    </row>
    <row r="710" spans="1:8" ht="12" customHeight="1" thickBot="1">
      <c r="A710" s="383"/>
      <c r="B710" s="439" t="s">
        <v>141</v>
      </c>
      <c r="C710" s="378">
        <f>SUM(C704:C709)</f>
        <v>49000</v>
      </c>
      <c r="D710" s="1107">
        <f>SUM(D704:D709)</f>
        <v>90121</v>
      </c>
      <c r="E710" s="1107">
        <f>SUM(E704:E709)</f>
        <v>96121</v>
      </c>
      <c r="F710" s="1107">
        <f>SUM(F704:F709)</f>
        <v>96121</v>
      </c>
      <c r="G710" s="1259">
        <f t="shared" si="1"/>
        <v>1</v>
      </c>
      <c r="H710" s="455"/>
    </row>
    <row r="711" spans="1:8" ht="12" customHeight="1">
      <c r="A711" s="75">
        <v>3423</v>
      </c>
      <c r="B711" s="462" t="s">
        <v>146</v>
      </c>
      <c r="C711" s="368"/>
      <c r="D711" s="1172"/>
      <c r="E711" s="1172"/>
      <c r="F711" s="1172"/>
      <c r="G711" s="423"/>
      <c r="H711" s="451"/>
    </row>
    <row r="712" spans="1:8" ht="12" customHeight="1">
      <c r="A712" s="371"/>
      <c r="B712" s="372" t="s">
        <v>119</v>
      </c>
      <c r="C712" s="300">
        <v>2700</v>
      </c>
      <c r="D712" s="1173">
        <v>2898</v>
      </c>
      <c r="E712" s="1173">
        <v>2898</v>
      </c>
      <c r="F712" s="1173">
        <v>3798</v>
      </c>
      <c r="G712" s="1256">
        <f t="shared" si="1"/>
        <v>1.31055900621118</v>
      </c>
      <c r="H712" s="451"/>
    </row>
    <row r="713" spans="1:8" ht="12" customHeight="1">
      <c r="A713" s="371"/>
      <c r="B713" s="183" t="s">
        <v>307</v>
      </c>
      <c r="C713" s="300">
        <v>2100</v>
      </c>
      <c r="D713" s="1173">
        <v>2283</v>
      </c>
      <c r="E713" s="1173">
        <v>2283</v>
      </c>
      <c r="F713" s="1173">
        <v>2149</v>
      </c>
      <c r="G713" s="1255">
        <f t="shared" si="1"/>
        <v>0.941305300043802</v>
      </c>
      <c r="H713" s="577"/>
    </row>
    <row r="714" spans="1:8" ht="12" customHeight="1">
      <c r="A714" s="371"/>
      <c r="B714" s="373" t="s">
        <v>293</v>
      </c>
      <c r="C714" s="300">
        <v>5200</v>
      </c>
      <c r="D714" s="1173">
        <v>5509</v>
      </c>
      <c r="E714" s="1173">
        <v>7509</v>
      </c>
      <c r="F714" s="1173">
        <v>6603</v>
      </c>
      <c r="G714" s="1255">
        <f t="shared" si="1"/>
        <v>0.8793447862564923</v>
      </c>
      <c r="H714" s="466"/>
    </row>
    <row r="715" spans="1:8" ht="12" customHeight="1">
      <c r="A715" s="371"/>
      <c r="B715" s="301" t="s">
        <v>124</v>
      </c>
      <c r="C715" s="300"/>
      <c r="D715" s="1173"/>
      <c r="E715" s="1173"/>
      <c r="F715" s="1173"/>
      <c r="G715" s="1255"/>
      <c r="H715" s="451"/>
    </row>
    <row r="716" spans="1:8" ht="12" customHeight="1">
      <c r="A716" s="371"/>
      <c r="B716" s="301" t="s">
        <v>302</v>
      </c>
      <c r="C716" s="300">
        <v>2000</v>
      </c>
      <c r="D716" s="1173">
        <v>2200</v>
      </c>
      <c r="E716" s="1173">
        <v>2200</v>
      </c>
      <c r="F716" s="1173">
        <v>2200</v>
      </c>
      <c r="G716" s="1255">
        <f>SUM(F716/E716)</f>
        <v>1</v>
      </c>
      <c r="H716" s="451"/>
    </row>
    <row r="717" spans="1:8" ht="12" customHeight="1" thickBot="1">
      <c r="A717" s="371"/>
      <c r="B717" s="435" t="s">
        <v>281</v>
      </c>
      <c r="C717" s="760"/>
      <c r="D717" s="1175"/>
      <c r="E717" s="1175"/>
      <c r="F717" s="1175">
        <v>140</v>
      </c>
      <c r="G717" s="1257"/>
      <c r="H717" s="469"/>
    </row>
    <row r="718" spans="1:8" ht="12.75" customHeight="1" thickBot="1">
      <c r="A718" s="383"/>
      <c r="B718" s="439" t="s">
        <v>141</v>
      </c>
      <c r="C718" s="378">
        <f>SUM(C712:C717)</f>
        <v>12000</v>
      </c>
      <c r="D718" s="1107">
        <f>SUM(D712:D717)</f>
        <v>12890</v>
      </c>
      <c r="E718" s="1107">
        <f>SUM(E712:E717)</f>
        <v>14890</v>
      </c>
      <c r="F718" s="1107">
        <f>SUM(F712:F717)</f>
        <v>14890</v>
      </c>
      <c r="G718" s="1259">
        <f>SUM(F718/E718)</f>
        <v>1</v>
      </c>
      <c r="H718" s="455"/>
    </row>
    <row r="719" spans="1:8" ht="12.75" customHeight="1">
      <c r="A719" s="75">
        <v>3424</v>
      </c>
      <c r="B719" s="462" t="s">
        <v>305</v>
      </c>
      <c r="C719" s="368"/>
      <c r="D719" s="1172"/>
      <c r="E719" s="1172"/>
      <c r="F719" s="1172"/>
      <c r="G719" s="423"/>
      <c r="H719" s="451"/>
    </row>
    <row r="720" spans="1:8" ht="12.75" customHeight="1">
      <c r="A720" s="371"/>
      <c r="B720" s="372" t="s">
        <v>119</v>
      </c>
      <c r="C720" s="300">
        <v>5959</v>
      </c>
      <c r="D720" s="1173">
        <v>5959</v>
      </c>
      <c r="E720" s="1173">
        <v>5959</v>
      </c>
      <c r="F720" s="1173">
        <v>5959</v>
      </c>
      <c r="G720" s="1256">
        <f>SUM(F720/E720)</f>
        <v>1</v>
      </c>
      <c r="H720" s="451"/>
    </row>
    <row r="721" spans="1:8" ht="12.75" customHeight="1">
      <c r="A721" s="371"/>
      <c r="B721" s="183" t="s">
        <v>307</v>
      </c>
      <c r="C721" s="300">
        <v>2613</v>
      </c>
      <c r="D721" s="1173">
        <v>2613</v>
      </c>
      <c r="E721" s="1173">
        <v>2613</v>
      </c>
      <c r="F721" s="1173">
        <v>2613</v>
      </c>
      <c r="G721" s="1255">
        <f>SUM(F721/E721)</f>
        <v>1</v>
      </c>
      <c r="H721" s="577"/>
    </row>
    <row r="722" spans="1:8" ht="12.75" customHeight="1">
      <c r="A722" s="371"/>
      <c r="B722" s="373" t="s">
        <v>293</v>
      </c>
      <c r="C722" s="300">
        <v>13928</v>
      </c>
      <c r="D722" s="1173">
        <v>31662</v>
      </c>
      <c r="E722" s="1173">
        <v>37662</v>
      </c>
      <c r="F722" s="1173">
        <v>37006</v>
      </c>
      <c r="G722" s="1255">
        <f>SUM(F722/E722)</f>
        <v>0.9825819128033562</v>
      </c>
      <c r="H722" s="466"/>
    </row>
    <row r="723" spans="1:8" ht="12.75" customHeight="1">
      <c r="A723" s="371"/>
      <c r="B723" s="301" t="s">
        <v>124</v>
      </c>
      <c r="C723" s="300"/>
      <c r="D723" s="1173"/>
      <c r="E723" s="1173"/>
      <c r="F723" s="1173"/>
      <c r="G723" s="1255"/>
      <c r="H723" s="451"/>
    </row>
    <row r="724" spans="1:8" ht="12.75" customHeight="1">
      <c r="A724" s="371"/>
      <c r="B724" s="301" t="s">
        <v>302</v>
      </c>
      <c r="C724" s="300"/>
      <c r="D724" s="1173"/>
      <c r="E724" s="1173"/>
      <c r="F724" s="1173"/>
      <c r="G724" s="1255"/>
      <c r="H724" s="451"/>
    </row>
    <row r="725" spans="1:8" ht="12.75" customHeight="1" thickBot="1">
      <c r="A725" s="371"/>
      <c r="B725" s="435" t="s">
        <v>262</v>
      </c>
      <c r="C725" s="376"/>
      <c r="D725" s="1088"/>
      <c r="E725" s="1088"/>
      <c r="F725" s="1088">
        <v>656</v>
      </c>
      <c r="G725" s="1257"/>
      <c r="H725" s="469"/>
    </row>
    <row r="726" spans="1:8" ht="12.75" customHeight="1" thickBot="1">
      <c r="A726" s="383"/>
      <c r="B726" s="439" t="s">
        <v>141</v>
      </c>
      <c r="C726" s="378">
        <f>SUM(C720:C725)</f>
        <v>22500</v>
      </c>
      <c r="D726" s="1107">
        <f>SUM(D720:D725)</f>
        <v>40234</v>
      </c>
      <c r="E726" s="1107">
        <f>SUM(E720:E725)</f>
        <v>46234</v>
      </c>
      <c r="F726" s="1107">
        <f>SUM(F720:F725)</f>
        <v>46234</v>
      </c>
      <c r="G726" s="1259">
        <f>SUM(F726/E726)</f>
        <v>1</v>
      </c>
      <c r="H726" s="455"/>
    </row>
    <row r="727" spans="1:8" ht="12.75" customHeight="1">
      <c r="A727" s="449">
        <v>3425</v>
      </c>
      <c r="B727" s="426" t="s">
        <v>43</v>
      </c>
      <c r="C727" s="427"/>
      <c r="D727" s="1164"/>
      <c r="E727" s="1164"/>
      <c r="F727" s="1164"/>
      <c r="G727" s="423"/>
      <c r="H727" s="472"/>
    </row>
    <row r="728" spans="1:8" ht="12.75" customHeight="1">
      <c r="A728" s="445"/>
      <c r="B728" s="430" t="s">
        <v>119</v>
      </c>
      <c r="C728" s="444"/>
      <c r="D728" s="1163"/>
      <c r="E728" s="1163"/>
      <c r="F728" s="1163"/>
      <c r="G728" s="423"/>
      <c r="H728" s="472"/>
    </row>
    <row r="729" spans="1:8" ht="12.75" customHeight="1">
      <c r="A729" s="445"/>
      <c r="B729" s="432" t="s">
        <v>307</v>
      </c>
      <c r="C729" s="444"/>
      <c r="D729" s="1163"/>
      <c r="E729" s="1163"/>
      <c r="F729" s="1163"/>
      <c r="G729" s="423"/>
      <c r="H729" s="577"/>
    </row>
    <row r="730" spans="1:8" ht="12.75" customHeight="1">
      <c r="A730" s="445"/>
      <c r="B730" s="433" t="s">
        <v>293</v>
      </c>
      <c r="C730" s="444">
        <v>6000</v>
      </c>
      <c r="D730" s="1163">
        <v>11935</v>
      </c>
      <c r="E730" s="1163">
        <v>11935</v>
      </c>
      <c r="F730" s="1163">
        <v>11935</v>
      </c>
      <c r="G730" s="1256">
        <f>SUM(F730/E730)</f>
        <v>1</v>
      </c>
      <c r="H730" s="466"/>
    </row>
    <row r="731" spans="1:8" ht="12.75" customHeight="1">
      <c r="A731" s="445"/>
      <c r="B731" s="434" t="s">
        <v>124</v>
      </c>
      <c r="C731" s="444"/>
      <c r="D731" s="1163"/>
      <c r="E731" s="1163"/>
      <c r="F731" s="1163"/>
      <c r="G731" s="1255"/>
      <c r="H731" s="577"/>
    </row>
    <row r="732" spans="1:8" ht="12.75" customHeight="1">
      <c r="A732" s="445"/>
      <c r="B732" s="434" t="s">
        <v>302</v>
      </c>
      <c r="C732" s="444"/>
      <c r="D732" s="1163"/>
      <c r="E732" s="1163"/>
      <c r="F732" s="1163"/>
      <c r="G732" s="1255"/>
      <c r="H732" s="472"/>
    </row>
    <row r="733" spans="1:8" ht="12.75" customHeight="1" thickBot="1">
      <c r="A733" s="445"/>
      <c r="B733" s="435" t="s">
        <v>92</v>
      </c>
      <c r="C733" s="767"/>
      <c r="D733" s="1184"/>
      <c r="E733" s="1184"/>
      <c r="F733" s="1184"/>
      <c r="G733" s="1257"/>
      <c r="H733" s="500"/>
    </row>
    <row r="734" spans="1:8" ht="12.75" customHeight="1" thickBot="1">
      <c r="A734" s="447"/>
      <c r="B734" s="439" t="s">
        <v>141</v>
      </c>
      <c r="C734" s="755">
        <f>SUM(C728:C733)</f>
        <v>6000</v>
      </c>
      <c r="D734" s="1108">
        <f>SUM(D728:D733)</f>
        <v>11935</v>
      </c>
      <c r="E734" s="1108">
        <f>SUM(E728:E733)</f>
        <v>11935</v>
      </c>
      <c r="F734" s="1108">
        <f>SUM(F728:F733)</f>
        <v>11935</v>
      </c>
      <c r="G734" s="1259">
        <f>SUM(F734/E734)</f>
        <v>1</v>
      </c>
      <c r="H734" s="501"/>
    </row>
    <row r="735" spans="1:8" ht="12.75" customHeight="1">
      <c r="A735" s="449">
        <v>3426</v>
      </c>
      <c r="B735" s="426" t="s">
        <v>372</v>
      </c>
      <c r="C735" s="427"/>
      <c r="D735" s="1164"/>
      <c r="E735" s="1164"/>
      <c r="F735" s="1164"/>
      <c r="G735" s="423"/>
      <c r="H735" s="472"/>
    </row>
    <row r="736" spans="1:8" ht="12.75" customHeight="1">
      <c r="A736" s="445"/>
      <c r="B736" s="430" t="s">
        <v>119</v>
      </c>
      <c r="C736" s="444">
        <v>10640</v>
      </c>
      <c r="D736" s="1163">
        <v>11772</v>
      </c>
      <c r="E736" s="1163">
        <v>11772</v>
      </c>
      <c r="F736" s="1163">
        <v>11772</v>
      </c>
      <c r="G736" s="1256">
        <f>SUM(F736/E736)</f>
        <v>1</v>
      </c>
      <c r="H736" s="577"/>
    </row>
    <row r="737" spans="1:8" ht="12.75" customHeight="1">
      <c r="A737" s="445"/>
      <c r="B737" s="432" t="s">
        <v>307</v>
      </c>
      <c r="C737" s="444">
        <v>2075</v>
      </c>
      <c r="D737" s="1163">
        <v>2384</v>
      </c>
      <c r="E737" s="1163">
        <v>2384</v>
      </c>
      <c r="F737" s="1163">
        <v>2384</v>
      </c>
      <c r="G737" s="1255">
        <f>SUM(F737/E737)</f>
        <v>1</v>
      </c>
      <c r="H737" s="577"/>
    </row>
    <row r="738" spans="1:8" ht="12.75" customHeight="1">
      <c r="A738" s="445"/>
      <c r="B738" s="433" t="s">
        <v>293</v>
      </c>
      <c r="C738" s="444">
        <v>63501</v>
      </c>
      <c r="D738" s="1163">
        <v>76788</v>
      </c>
      <c r="E738" s="1163">
        <v>76788</v>
      </c>
      <c r="F738" s="1163">
        <v>76788</v>
      </c>
      <c r="G738" s="1255">
        <f>SUM(F738/E738)</f>
        <v>1</v>
      </c>
      <c r="H738" s="466"/>
    </row>
    <row r="739" spans="1:8" ht="12.75" customHeight="1">
      <c r="A739" s="445"/>
      <c r="B739" s="434" t="s">
        <v>124</v>
      </c>
      <c r="C739" s="444"/>
      <c r="D739" s="1163"/>
      <c r="E739" s="1163"/>
      <c r="F739" s="1163"/>
      <c r="G739" s="1255"/>
      <c r="H739" s="451"/>
    </row>
    <row r="740" spans="1:8" ht="12.75" customHeight="1">
      <c r="A740" s="445"/>
      <c r="B740" s="434" t="s">
        <v>302</v>
      </c>
      <c r="C740" s="444"/>
      <c r="D740" s="1163"/>
      <c r="E740" s="1163"/>
      <c r="F740" s="1163"/>
      <c r="G740" s="1255"/>
      <c r="H740" s="472"/>
    </row>
    <row r="741" spans="1:8" ht="12.75" customHeight="1" thickBot="1">
      <c r="A741" s="445"/>
      <c r="B741" s="435" t="s">
        <v>92</v>
      </c>
      <c r="C741" s="767"/>
      <c r="D741" s="1184"/>
      <c r="E741" s="1184"/>
      <c r="F741" s="1184"/>
      <c r="G741" s="1257"/>
      <c r="H741" s="502"/>
    </row>
    <row r="742" spans="1:8" ht="12.75" customHeight="1" thickBot="1">
      <c r="A742" s="447"/>
      <c r="B742" s="439" t="s">
        <v>141</v>
      </c>
      <c r="C742" s="755">
        <f>SUM(C736:C741)</f>
        <v>76216</v>
      </c>
      <c r="D742" s="1108">
        <f>SUM(D736:D741)</f>
        <v>90944</v>
      </c>
      <c r="E742" s="1108">
        <f>SUM(E736:E741)</f>
        <v>90944</v>
      </c>
      <c r="F742" s="1108">
        <f>SUM(F736:F741)</f>
        <v>90944</v>
      </c>
      <c r="G742" s="1259">
        <f>SUM(F742/E742)</f>
        <v>1</v>
      </c>
      <c r="H742" s="501"/>
    </row>
    <row r="743" spans="1:8" ht="12.75" customHeight="1">
      <c r="A743" s="449">
        <v>3427</v>
      </c>
      <c r="B743" s="426" t="s">
        <v>44</v>
      </c>
      <c r="C743" s="427"/>
      <c r="D743" s="1164"/>
      <c r="E743" s="1164"/>
      <c r="F743" s="1164"/>
      <c r="G743" s="423"/>
      <c r="H743" s="472"/>
    </row>
    <row r="744" spans="1:8" ht="12.75" customHeight="1">
      <c r="A744" s="445"/>
      <c r="B744" s="430" t="s">
        <v>119</v>
      </c>
      <c r="C744" s="444">
        <v>6600</v>
      </c>
      <c r="D744" s="1163">
        <v>7270</v>
      </c>
      <c r="E744" s="1163">
        <v>8470</v>
      </c>
      <c r="F744" s="1163">
        <v>8470</v>
      </c>
      <c r="G744" s="1256">
        <f>SUM(F744/E744)</f>
        <v>1</v>
      </c>
      <c r="H744" s="472"/>
    </row>
    <row r="745" spans="1:8" ht="12.75" customHeight="1">
      <c r="A745" s="445"/>
      <c r="B745" s="432" t="s">
        <v>307</v>
      </c>
      <c r="C745" s="444">
        <v>1500</v>
      </c>
      <c r="D745" s="1163">
        <v>1683</v>
      </c>
      <c r="E745" s="1163">
        <v>1683</v>
      </c>
      <c r="F745" s="1163">
        <v>1683</v>
      </c>
      <c r="G745" s="1255">
        <f>SUM(F745/E745)</f>
        <v>1</v>
      </c>
      <c r="H745" s="577"/>
    </row>
    <row r="746" spans="1:8" ht="12.75" customHeight="1">
      <c r="A746" s="445"/>
      <c r="B746" s="433" t="s">
        <v>293</v>
      </c>
      <c r="C746" s="444">
        <v>15900</v>
      </c>
      <c r="D746" s="1163">
        <v>18200</v>
      </c>
      <c r="E746" s="1163">
        <v>17000</v>
      </c>
      <c r="F746" s="1163">
        <v>17000</v>
      </c>
      <c r="G746" s="1255">
        <f>SUM(F746/E746)</f>
        <v>1</v>
      </c>
      <c r="H746" s="466"/>
    </row>
    <row r="747" spans="1:8" ht="12.75" customHeight="1">
      <c r="A747" s="445"/>
      <c r="B747" s="434" t="s">
        <v>124</v>
      </c>
      <c r="C747" s="444"/>
      <c r="D747" s="1163"/>
      <c r="E747" s="1163"/>
      <c r="F747" s="1163"/>
      <c r="G747" s="1255"/>
      <c r="H747" s="451"/>
    </row>
    <row r="748" spans="1:8" ht="12.75" customHeight="1">
      <c r="A748" s="445"/>
      <c r="B748" s="434" t="s">
        <v>302</v>
      </c>
      <c r="C748" s="444"/>
      <c r="D748" s="1163"/>
      <c r="E748" s="1163"/>
      <c r="F748" s="1163"/>
      <c r="G748" s="423"/>
      <c r="H748" s="472"/>
    </row>
    <row r="749" spans="1:8" ht="12.75" customHeight="1" thickBot="1">
      <c r="A749" s="445"/>
      <c r="B749" s="435" t="s">
        <v>92</v>
      </c>
      <c r="C749" s="767"/>
      <c r="D749" s="1184"/>
      <c r="E749" s="1184"/>
      <c r="F749" s="1184"/>
      <c r="G749" s="1258"/>
      <c r="H749" s="500"/>
    </row>
    <row r="750" spans="1:8" ht="12.75" customHeight="1" thickBot="1">
      <c r="A750" s="447"/>
      <c r="B750" s="439" t="s">
        <v>141</v>
      </c>
      <c r="C750" s="755">
        <f>SUM(C744:C749)</f>
        <v>24000</v>
      </c>
      <c r="D750" s="1108">
        <f>SUM(D744:D749)</f>
        <v>27153</v>
      </c>
      <c r="E750" s="1108">
        <f>SUM(E744:E749)</f>
        <v>27153</v>
      </c>
      <c r="F750" s="1108">
        <f>SUM(F744:F749)</f>
        <v>27153</v>
      </c>
      <c r="G750" s="1259">
        <f>SUM(F750/E750)</f>
        <v>1</v>
      </c>
      <c r="H750" s="501"/>
    </row>
    <row r="751" spans="1:8" ht="12.75" customHeight="1">
      <c r="A751" s="75">
        <v>3428</v>
      </c>
      <c r="B751" s="462" t="s">
        <v>7</v>
      </c>
      <c r="C751" s="368"/>
      <c r="D751" s="1172"/>
      <c r="E751" s="1172"/>
      <c r="F751" s="1172"/>
      <c r="G751" s="423"/>
      <c r="H751" s="451"/>
    </row>
    <row r="752" spans="1:8" ht="12.75" customHeight="1">
      <c r="A752" s="371"/>
      <c r="B752" s="372" t="s">
        <v>119</v>
      </c>
      <c r="C752" s="300"/>
      <c r="D752" s="1173"/>
      <c r="E752" s="1173"/>
      <c r="F752" s="1173"/>
      <c r="G752" s="423"/>
      <c r="H752" s="451"/>
    </row>
    <row r="753" spans="1:8" ht="12.75" customHeight="1">
      <c r="A753" s="371"/>
      <c r="B753" s="183" t="s">
        <v>307</v>
      </c>
      <c r="C753" s="300"/>
      <c r="D753" s="1173"/>
      <c r="E753" s="1173"/>
      <c r="F753" s="1173"/>
      <c r="G753" s="423"/>
      <c r="H753" s="451"/>
    </row>
    <row r="754" spans="1:8" ht="12.75" customHeight="1">
      <c r="A754" s="371"/>
      <c r="B754" s="373" t="s">
        <v>293</v>
      </c>
      <c r="C754" s="300">
        <v>3000</v>
      </c>
      <c r="D754" s="1173">
        <v>3000</v>
      </c>
      <c r="E754" s="1173">
        <v>3000</v>
      </c>
      <c r="F754" s="1173">
        <v>3000</v>
      </c>
      <c r="G754" s="1256">
        <f>SUM(F754/E754)</f>
        <v>1</v>
      </c>
      <c r="H754" s="578"/>
    </row>
    <row r="755" spans="1:8" ht="12.75" customHeight="1">
      <c r="A755" s="371"/>
      <c r="B755" s="301" t="s">
        <v>124</v>
      </c>
      <c r="C755" s="300"/>
      <c r="D755" s="1173"/>
      <c r="E755" s="1173"/>
      <c r="F755" s="1173"/>
      <c r="G755" s="1255"/>
      <c r="H755" s="577"/>
    </row>
    <row r="756" spans="1:8" ht="12.75" customHeight="1">
      <c r="A756" s="371"/>
      <c r="B756" s="301" t="s">
        <v>302</v>
      </c>
      <c r="C756" s="300"/>
      <c r="D756" s="1173"/>
      <c r="E756" s="1173"/>
      <c r="F756" s="1173"/>
      <c r="G756" s="1255"/>
      <c r="H756" s="451"/>
    </row>
    <row r="757" spans="1:8" ht="12.75" customHeight="1" thickBot="1">
      <c r="A757" s="371"/>
      <c r="B757" s="435" t="s">
        <v>92</v>
      </c>
      <c r="C757" s="376"/>
      <c r="D757" s="1088"/>
      <c r="E757" s="1088"/>
      <c r="F757" s="1088"/>
      <c r="G757" s="1257"/>
      <c r="H757" s="469"/>
    </row>
    <row r="758" spans="1:8" ht="12.75" customHeight="1" thickBot="1">
      <c r="A758" s="383"/>
      <c r="B758" s="439" t="s">
        <v>141</v>
      </c>
      <c r="C758" s="1107">
        <f>SUM(C752:C757)</f>
        <v>3000</v>
      </c>
      <c r="D758" s="1107">
        <f>SUM(D752:D757)</f>
        <v>3000</v>
      </c>
      <c r="E758" s="1107">
        <f>SUM(E752:E757)</f>
        <v>3000</v>
      </c>
      <c r="F758" s="1107">
        <f>SUM(F752:F757)</f>
        <v>3000</v>
      </c>
      <c r="G758" s="1259">
        <f>SUM(F758/E758)</f>
        <v>1</v>
      </c>
      <c r="H758" s="455"/>
    </row>
    <row r="759" spans="1:8" ht="12.75" customHeight="1">
      <c r="A759" s="449">
        <v>3429</v>
      </c>
      <c r="B759" s="426" t="s">
        <v>31</v>
      </c>
      <c r="C759" s="427"/>
      <c r="D759" s="1164"/>
      <c r="E759" s="1164"/>
      <c r="F759" s="1164"/>
      <c r="G759" s="423"/>
      <c r="H759" s="472"/>
    </row>
    <row r="760" spans="1:8" ht="12.75" customHeight="1">
      <c r="A760" s="445"/>
      <c r="B760" s="430" t="s">
        <v>119</v>
      </c>
      <c r="C760" s="444"/>
      <c r="D760" s="1163"/>
      <c r="E760" s="1163"/>
      <c r="F760" s="1163"/>
      <c r="G760" s="423"/>
      <c r="H760" s="472"/>
    </row>
    <row r="761" spans="1:8" ht="12.75" customHeight="1">
      <c r="A761" s="445"/>
      <c r="B761" s="432" t="s">
        <v>307</v>
      </c>
      <c r="C761" s="444"/>
      <c r="D761" s="1163"/>
      <c r="E761" s="1163"/>
      <c r="F761" s="1163"/>
      <c r="G761" s="423"/>
      <c r="H761" s="472"/>
    </row>
    <row r="762" spans="1:8" ht="12.75" customHeight="1">
      <c r="A762" s="445"/>
      <c r="B762" s="433" t="s">
        <v>293</v>
      </c>
      <c r="C762" s="444">
        <v>2500</v>
      </c>
      <c r="D762" s="1163">
        <v>2500</v>
      </c>
      <c r="E762" s="1163">
        <v>2500</v>
      </c>
      <c r="F762" s="1163">
        <v>2500</v>
      </c>
      <c r="G762" s="1256">
        <f>SUM(F762/E762)</f>
        <v>1</v>
      </c>
      <c r="H762" s="578"/>
    </row>
    <row r="763" spans="1:8" ht="12.75" customHeight="1">
      <c r="A763" s="445"/>
      <c r="B763" s="434" t="s">
        <v>124</v>
      </c>
      <c r="C763" s="444"/>
      <c r="D763" s="1163"/>
      <c r="E763" s="1163"/>
      <c r="F763" s="1163"/>
      <c r="G763" s="1255"/>
      <c r="H763" s="451"/>
    </row>
    <row r="764" spans="1:8" ht="12.75" customHeight="1">
      <c r="A764" s="445"/>
      <c r="B764" s="434" t="s">
        <v>302</v>
      </c>
      <c r="C764" s="444"/>
      <c r="D764" s="1163"/>
      <c r="E764" s="1163"/>
      <c r="F764" s="1163"/>
      <c r="G764" s="1255"/>
      <c r="H764" s="472"/>
    </row>
    <row r="765" spans="1:8" ht="12.75" customHeight="1" thickBot="1">
      <c r="A765" s="445"/>
      <c r="B765" s="435" t="s">
        <v>92</v>
      </c>
      <c r="C765" s="767"/>
      <c r="D765" s="1184"/>
      <c r="E765" s="1184"/>
      <c r="F765" s="1184"/>
      <c r="G765" s="1257"/>
      <c r="H765" s="500"/>
    </row>
    <row r="766" spans="1:8" ht="12.75" customHeight="1" thickBot="1">
      <c r="A766" s="447"/>
      <c r="B766" s="439" t="s">
        <v>141</v>
      </c>
      <c r="C766" s="1108">
        <f>SUM(C760:C765)</f>
        <v>2500</v>
      </c>
      <c r="D766" s="1108">
        <f>SUM(D760:D765)</f>
        <v>2500</v>
      </c>
      <c r="E766" s="1108">
        <f>SUM(E760:E765)</f>
        <v>2500</v>
      </c>
      <c r="F766" s="1108">
        <f>SUM(F760:F765)</f>
        <v>2500</v>
      </c>
      <c r="G766" s="1259">
        <f>SUM(F766/E766)</f>
        <v>1</v>
      </c>
      <c r="H766" s="501"/>
    </row>
    <row r="767" spans="1:8" ht="12.75" customHeight="1">
      <c r="A767" s="449">
        <v>3431</v>
      </c>
      <c r="B767" s="426" t="s">
        <v>179</v>
      </c>
      <c r="C767" s="427"/>
      <c r="D767" s="1164"/>
      <c r="E767" s="1164"/>
      <c r="F767" s="1164"/>
      <c r="G767" s="423"/>
      <c r="H767" s="472"/>
    </row>
    <row r="768" spans="1:8" ht="12.75" customHeight="1">
      <c r="A768" s="445"/>
      <c r="B768" s="430" t="s">
        <v>119</v>
      </c>
      <c r="C768" s="444"/>
      <c r="D768" s="1163"/>
      <c r="E768" s="1163"/>
      <c r="F768" s="1163"/>
      <c r="G768" s="423"/>
      <c r="H768" s="472"/>
    </row>
    <row r="769" spans="1:8" ht="12.75" customHeight="1">
      <c r="A769" s="445"/>
      <c r="B769" s="432" t="s">
        <v>307</v>
      </c>
      <c r="C769" s="444"/>
      <c r="D769" s="1163"/>
      <c r="E769" s="1163"/>
      <c r="F769" s="1163"/>
      <c r="G769" s="1256"/>
      <c r="H769" s="472"/>
    </row>
    <row r="770" spans="1:8" ht="12.75" customHeight="1">
      <c r="A770" s="445"/>
      <c r="B770" s="433" t="s">
        <v>293</v>
      </c>
      <c r="C770" s="444">
        <v>5000</v>
      </c>
      <c r="D770" s="1163">
        <v>5000</v>
      </c>
      <c r="E770" s="1163">
        <v>5000</v>
      </c>
      <c r="F770" s="1163">
        <v>5000</v>
      </c>
      <c r="G770" s="1255">
        <f>SUM(F770/E770)</f>
        <v>1</v>
      </c>
      <c r="H770" s="578"/>
    </row>
    <row r="771" spans="1:8" ht="12.75" customHeight="1">
      <c r="A771" s="445"/>
      <c r="B771" s="434" t="s">
        <v>124</v>
      </c>
      <c r="C771" s="444"/>
      <c r="D771" s="1163"/>
      <c r="E771" s="1163"/>
      <c r="F771" s="1163"/>
      <c r="G771" s="1255"/>
      <c r="H771" s="472"/>
    </row>
    <row r="772" spans="1:8" ht="12.75" customHeight="1">
      <c r="A772" s="445"/>
      <c r="B772" s="434" t="s">
        <v>302</v>
      </c>
      <c r="C772" s="444"/>
      <c r="D772" s="1163"/>
      <c r="E772" s="1163"/>
      <c r="F772" s="1163"/>
      <c r="G772" s="1255"/>
      <c r="H772" s="472"/>
    </row>
    <row r="773" spans="1:8" ht="12.75" customHeight="1" thickBot="1">
      <c r="A773" s="445"/>
      <c r="B773" s="435" t="s">
        <v>92</v>
      </c>
      <c r="C773" s="767"/>
      <c r="D773" s="1184"/>
      <c r="E773" s="1184"/>
      <c r="F773" s="1184"/>
      <c r="G773" s="1257"/>
      <c r="H773" s="500"/>
    </row>
    <row r="774" spans="1:8" ht="12.75" customHeight="1" thickBot="1">
      <c r="A774" s="447"/>
      <c r="B774" s="439" t="s">
        <v>141</v>
      </c>
      <c r="C774" s="1108">
        <f>SUM(C768:C773)</f>
        <v>5000</v>
      </c>
      <c r="D774" s="1108">
        <f>SUM(D768:D773)</f>
        <v>5000</v>
      </c>
      <c r="E774" s="1108">
        <f>SUM(E768:E773)</f>
        <v>5000</v>
      </c>
      <c r="F774" s="1108">
        <f>SUM(F768:F773)</f>
        <v>5000</v>
      </c>
      <c r="G774" s="1259">
        <f>SUM(F774/E774)</f>
        <v>1</v>
      </c>
      <c r="H774" s="501"/>
    </row>
    <row r="775" spans="1:8" ht="12.75" customHeight="1">
      <c r="A775" s="449">
        <v>3432</v>
      </c>
      <c r="B775" s="426" t="s">
        <v>391</v>
      </c>
      <c r="C775" s="427"/>
      <c r="D775" s="1164"/>
      <c r="E775" s="1164"/>
      <c r="F775" s="1164"/>
      <c r="G775" s="423"/>
      <c r="H775" s="472"/>
    </row>
    <row r="776" spans="1:8" ht="12.75" customHeight="1">
      <c r="A776" s="445"/>
      <c r="B776" s="430" t="s">
        <v>119</v>
      </c>
      <c r="C776" s="444"/>
      <c r="D776" s="1163"/>
      <c r="E776" s="1163"/>
      <c r="F776" s="1163"/>
      <c r="G776" s="423"/>
      <c r="H776" s="472"/>
    </row>
    <row r="777" spans="1:8" ht="12.75" customHeight="1">
      <c r="A777" s="445"/>
      <c r="B777" s="432" t="s">
        <v>307</v>
      </c>
      <c r="C777" s="444"/>
      <c r="D777" s="1163"/>
      <c r="E777" s="1163"/>
      <c r="F777" s="1163"/>
      <c r="G777" s="423"/>
      <c r="H777" s="578"/>
    </row>
    <row r="778" spans="1:8" ht="12.75" customHeight="1">
      <c r="A778" s="445"/>
      <c r="B778" s="433" t="s">
        <v>293</v>
      </c>
      <c r="C778" s="444">
        <v>5000</v>
      </c>
      <c r="D778" s="1163">
        <v>5000</v>
      </c>
      <c r="E778" s="1163">
        <v>5000</v>
      </c>
      <c r="F778" s="1163">
        <v>5000</v>
      </c>
      <c r="G778" s="1256">
        <f>SUM(F778/E778)</f>
        <v>1</v>
      </c>
      <c r="H778" s="578"/>
    </row>
    <row r="779" spans="1:8" ht="12.75" customHeight="1">
      <c r="A779" s="445"/>
      <c r="B779" s="434" t="s">
        <v>124</v>
      </c>
      <c r="C779" s="444"/>
      <c r="D779" s="1163"/>
      <c r="E779" s="1163"/>
      <c r="F779" s="1163"/>
      <c r="G779" s="1255"/>
      <c r="H779" s="451"/>
    </row>
    <row r="780" spans="1:8" ht="12.75" customHeight="1">
      <c r="A780" s="445"/>
      <c r="B780" s="434" t="s">
        <v>302</v>
      </c>
      <c r="C780" s="444"/>
      <c r="D780" s="1163"/>
      <c r="E780" s="1163"/>
      <c r="F780" s="1163"/>
      <c r="G780" s="1255"/>
      <c r="H780" s="472"/>
    </row>
    <row r="781" spans="1:8" ht="12.75" customHeight="1" thickBot="1">
      <c r="A781" s="445"/>
      <c r="B781" s="435" t="s">
        <v>92</v>
      </c>
      <c r="C781" s="767"/>
      <c r="D781" s="1184"/>
      <c r="E781" s="1184"/>
      <c r="F781" s="1184"/>
      <c r="G781" s="1257"/>
      <c r="H781" s="500"/>
    </row>
    <row r="782" spans="1:8" ht="12.75" customHeight="1" thickBot="1">
      <c r="A782" s="447"/>
      <c r="B782" s="439" t="s">
        <v>141</v>
      </c>
      <c r="C782" s="1108">
        <f>SUM(C776:C781)</f>
        <v>5000</v>
      </c>
      <c r="D782" s="1108">
        <f>SUM(D776:D781)</f>
        <v>5000</v>
      </c>
      <c r="E782" s="1108">
        <f>SUM(E776:E781)</f>
        <v>5000</v>
      </c>
      <c r="F782" s="1108">
        <f>SUM(F776:F781)</f>
        <v>5000</v>
      </c>
      <c r="G782" s="1259">
        <f>SUM(F782/E782)</f>
        <v>1</v>
      </c>
      <c r="H782" s="501"/>
    </row>
    <row r="783" spans="1:8" ht="12.75" customHeight="1">
      <c r="A783" s="449">
        <v>3433</v>
      </c>
      <c r="B783" s="426" t="s">
        <v>508</v>
      </c>
      <c r="C783" s="427"/>
      <c r="D783" s="1164"/>
      <c r="E783" s="1164"/>
      <c r="F783" s="1164"/>
      <c r="G783" s="423"/>
      <c r="H783" s="472"/>
    </row>
    <row r="784" spans="1:8" ht="12.75" customHeight="1">
      <c r="A784" s="445"/>
      <c r="B784" s="430" t="s">
        <v>119</v>
      </c>
      <c r="C784" s="444"/>
      <c r="D784" s="1163"/>
      <c r="E784" s="1163"/>
      <c r="F784" s="1163"/>
      <c r="G784" s="423"/>
      <c r="H784" s="472"/>
    </row>
    <row r="785" spans="1:8" ht="12.75" customHeight="1">
      <c r="A785" s="445"/>
      <c r="B785" s="432" t="s">
        <v>307</v>
      </c>
      <c r="C785" s="444"/>
      <c r="D785" s="1163"/>
      <c r="E785" s="1163"/>
      <c r="F785" s="1163"/>
      <c r="G785" s="423"/>
      <c r="H785" s="472"/>
    </row>
    <row r="786" spans="1:8" ht="12.75" customHeight="1">
      <c r="A786" s="445"/>
      <c r="B786" s="433" t="s">
        <v>293</v>
      </c>
      <c r="C786" s="444">
        <v>3000</v>
      </c>
      <c r="D786" s="1163">
        <v>3000</v>
      </c>
      <c r="E786" s="1163">
        <v>3000</v>
      </c>
      <c r="F786" s="1163">
        <v>3000</v>
      </c>
      <c r="G786" s="1256">
        <f>SUM(F786/E786)</f>
        <v>1</v>
      </c>
      <c r="H786" s="578"/>
    </row>
    <row r="787" spans="1:8" ht="12.75" customHeight="1">
      <c r="A787" s="445"/>
      <c r="B787" s="434" t="s">
        <v>124</v>
      </c>
      <c r="C787" s="444"/>
      <c r="D787" s="1163"/>
      <c r="E787" s="1163"/>
      <c r="F787" s="1163"/>
      <c r="G787" s="1255"/>
      <c r="H787" s="451"/>
    </row>
    <row r="788" spans="1:8" ht="12.75" customHeight="1">
      <c r="A788" s="445"/>
      <c r="B788" s="434" t="s">
        <v>302</v>
      </c>
      <c r="C788" s="444"/>
      <c r="D788" s="1163"/>
      <c r="E788" s="1163"/>
      <c r="F788" s="1163"/>
      <c r="G788" s="1255"/>
      <c r="H788" s="472"/>
    </row>
    <row r="789" spans="1:8" ht="12.75" customHeight="1">
      <c r="A789" s="445"/>
      <c r="B789" s="434" t="s">
        <v>124</v>
      </c>
      <c r="C789" s="444"/>
      <c r="D789" s="1163"/>
      <c r="E789" s="1163"/>
      <c r="F789" s="1163"/>
      <c r="G789" s="1255"/>
      <c r="H789" s="483"/>
    </row>
    <row r="790" spans="1:8" ht="12.75" customHeight="1" thickBot="1">
      <c r="A790" s="445"/>
      <c r="B790" s="435" t="s">
        <v>92</v>
      </c>
      <c r="C790" s="767"/>
      <c r="D790" s="1184"/>
      <c r="E790" s="1184"/>
      <c r="F790" s="1184"/>
      <c r="G790" s="1257"/>
      <c r="H790" s="500"/>
    </row>
    <row r="791" spans="1:8" ht="12.75" customHeight="1" thickBot="1">
      <c r="A791" s="447"/>
      <c r="B791" s="439" t="s">
        <v>141</v>
      </c>
      <c r="C791" s="1108">
        <f>SUM(C784:C790)</f>
        <v>3000</v>
      </c>
      <c r="D791" s="1108">
        <f>SUM(D784:D790)</f>
        <v>3000</v>
      </c>
      <c r="E791" s="1108">
        <f>SUM(E784:E790)</f>
        <v>3000</v>
      </c>
      <c r="F791" s="1108">
        <f>SUM(F784:F790)</f>
        <v>3000</v>
      </c>
      <c r="G791" s="1259">
        <f>SUM(F791/E791)</f>
        <v>1</v>
      </c>
      <c r="H791" s="501"/>
    </row>
    <row r="792" spans="1:8" ht="12.75" customHeight="1">
      <c r="A792" s="449">
        <v>3434</v>
      </c>
      <c r="B792" s="426" t="s">
        <v>392</v>
      </c>
      <c r="C792" s="427"/>
      <c r="D792" s="1164"/>
      <c r="E792" s="1164"/>
      <c r="F792" s="1164"/>
      <c r="G792" s="423"/>
      <c r="H792" s="472"/>
    </row>
    <row r="793" spans="1:8" ht="12.75" customHeight="1">
      <c r="A793" s="445"/>
      <c r="B793" s="430" t="s">
        <v>119</v>
      </c>
      <c r="C793" s="444"/>
      <c r="D793" s="1163"/>
      <c r="E793" s="1163"/>
      <c r="F793" s="1163"/>
      <c r="G793" s="423"/>
      <c r="H793" s="472"/>
    </row>
    <row r="794" spans="1:8" ht="12.75" customHeight="1">
      <c r="A794" s="445"/>
      <c r="B794" s="432" t="s">
        <v>307</v>
      </c>
      <c r="C794" s="444"/>
      <c r="D794" s="1163"/>
      <c r="E794" s="1163"/>
      <c r="F794" s="1163"/>
      <c r="G794" s="1256"/>
      <c r="H794" s="578"/>
    </row>
    <row r="795" spans="1:8" ht="12.75" customHeight="1">
      <c r="A795" s="445"/>
      <c r="B795" s="433" t="s">
        <v>293</v>
      </c>
      <c r="C795" s="444">
        <v>3300</v>
      </c>
      <c r="D795" s="1163">
        <v>3300</v>
      </c>
      <c r="E795" s="1163">
        <v>3300</v>
      </c>
      <c r="F795" s="1163">
        <v>3300</v>
      </c>
      <c r="G795" s="1255">
        <f>SUM(F795/E795)</f>
        <v>1</v>
      </c>
      <c r="H795" s="578"/>
    </row>
    <row r="796" spans="1:8" ht="12.75" customHeight="1">
      <c r="A796" s="445"/>
      <c r="B796" s="434" t="s">
        <v>124</v>
      </c>
      <c r="C796" s="444"/>
      <c r="D796" s="1163"/>
      <c r="E796" s="1163"/>
      <c r="F796" s="1163"/>
      <c r="G796" s="1255"/>
      <c r="H796" s="451"/>
    </row>
    <row r="797" spans="1:8" ht="12.75" customHeight="1">
      <c r="A797" s="445"/>
      <c r="B797" s="434" t="s">
        <v>302</v>
      </c>
      <c r="C797" s="444"/>
      <c r="D797" s="1163"/>
      <c r="E797" s="1163"/>
      <c r="F797" s="1163"/>
      <c r="G797" s="1255"/>
      <c r="H797" s="472"/>
    </row>
    <row r="798" spans="1:8" ht="12.75" customHeight="1" thickBot="1">
      <c r="A798" s="445"/>
      <c r="B798" s="435" t="s">
        <v>92</v>
      </c>
      <c r="C798" s="767"/>
      <c r="D798" s="1184"/>
      <c r="E798" s="1184"/>
      <c r="F798" s="1184"/>
      <c r="G798" s="1257"/>
      <c r="H798" s="500"/>
    </row>
    <row r="799" spans="1:8" ht="12.75" customHeight="1" thickBot="1">
      <c r="A799" s="447"/>
      <c r="B799" s="439" t="s">
        <v>141</v>
      </c>
      <c r="C799" s="1108">
        <f>SUM(C793:C798)</f>
        <v>3300</v>
      </c>
      <c r="D799" s="1108">
        <f>SUM(D793:D798)</f>
        <v>3300</v>
      </c>
      <c r="E799" s="1108">
        <f>SUM(E793:E798)</f>
        <v>3300</v>
      </c>
      <c r="F799" s="1108">
        <f>SUM(F793:F798)</f>
        <v>3300</v>
      </c>
      <c r="G799" s="1259">
        <f>SUM(F799/E799)</f>
        <v>1</v>
      </c>
      <c r="H799" s="501"/>
    </row>
    <row r="800" spans="1:8" ht="12" customHeight="1">
      <c r="A800" s="449">
        <v>3435</v>
      </c>
      <c r="B800" s="459" t="s">
        <v>393</v>
      </c>
      <c r="C800" s="427"/>
      <c r="D800" s="1164"/>
      <c r="E800" s="1164"/>
      <c r="F800" s="1164"/>
      <c r="G800" s="423"/>
      <c r="H800" s="503"/>
    </row>
    <row r="801" spans="1:8" ht="12.75" customHeight="1">
      <c r="A801" s="449"/>
      <c r="B801" s="430" t="s">
        <v>119</v>
      </c>
      <c r="C801" s="427"/>
      <c r="D801" s="1164"/>
      <c r="E801" s="1164"/>
      <c r="F801" s="1164"/>
      <c r="G801" s="423"/>
      <c r="H801" s="504"/>
    </row>
    <row r="802" spans="1:8" ht="12.75" customHeight="1">
      <c r="A802" s="449"/>
      <c r="B802" s="432" t="s">
        <v>307</v>
      </c>
      <c r="C802" s="427"/>
      <c r="D802" s="1164"/>
      <c r="E802" s="1164"/>
      <c r="F802" s="1164"/>
      <c r="G802" s="423"/>
      <c r="H802" s="578"/>
    </row>
    <row r="803" spans="1:8" ht="12.75" customHeight="1">
      <c r="A803" s="449"/>
      <c r="B803" s="433" t="s">
        <v>293</v>
      </c>
      <c r="C803" s="444">
        <v>1500</v>
      </c>
      <c r="D803" s="1163">
        <v>1500</v>
      </c>
      <c r="E803" s="1163">
        <v>1500</v>
      </c>
      <c r="F803" s="1163">
        <v>1500</v>
      </c>
      <c r="G803" s="1256">
        <f>SUM(F803/E803)</f>
        <v>1</v>
      </c>
      <c r="H803" s="578"/>
    </row>
    <row r="804" spans="1:8" ht="12.75" customHeight="1">
      <c r="A804" s="449"/>
      <c r="B804" s="434" t="s">
        <v>124</v>
      </c>
      <c r="C804" s="444"/>
      <c r="D804" s="1163"/>
      <c r="E804" s="1163"/>
      <c r="F804" s="1163"/>
      <c r="G804" s="1255"/>
      <c r="H804" s="483"/>
    </row>
    <row r="805" spans="1:8" ht="12.75" customHeight="1">
      <c r="A805" s="449"/>
      <c r="B805" s="434" t="s">
        <v>302</v>
      </c>
      <c r="C805" s="427"/>
      <c r="D805" s="1164"/>
      <c r="E805" s="1164"/>
      <c r="F805" s="1164"/>
      <c r="G805" s="1255"/>
      <c r="H805" s="504"/>
    </row>
    <row r="806" spans="1:8" ht="14.25" customHeight="1" thickBot="1">
      <c r="A806" s="449"/>
      <c r="B806" s="435" t="s">
        <v>92</v>
      </c>
      <c r="C806" s="843"/>
      <c r="D806" s="1185"/>
      <c r="E806" s="1185"/>
      <c r="F806" s="1185"/>
      <c r="G806" s="1257"/>
      <c r="H806" s="504"/>
    </row>
    <row r="807" spans="1:8" ht="14.25" customHeight="1" thickBot="1">
      <c r="A807" s="447"/>
      <c r="B807" s="439" t="s">
        <v>141</v>
      </c>
      <c r="C807" s="1108">
        <f>SUM(C801:C806)</f>
        <v>1500</v>
      </c>
      <c r="D807" s="1108">
        <f>SUM(D801:D806)</f>
        <v>1500</v>
      </c>
      <c r="E807" s="1108">
        <f>SUM(E801:E806)</f>
        <v>1500</v>
      </c>
      <c r="F807" s="1108">
        <f>SUM(F801:F806)</f>
        <v>1500</v>
      </c>
      <c r="G807" s="1259">
        <f>SUM(F807/E807)</f>
        <v>1</v>
      </c>
      <c r="H807" s="501"/>
    </row>
    <row r="808" spans="1:8" ht="12.75" customHeight="1">
      <c r="A808" s="449">
        <v>3451</v>
      </c>
      <c r="B808" s="426" t="s">
        <v>139</v>
      </c>
      <c r="C808" s="427"/>
      <c r="D808" s="1164"/>
      <c r="E808" s="1164"/>
      <c r="F808" s="1164"/>
      <c r="G808" s="423"/>
      <c r="H808" s="483"/>
    </row>
    <row r="809" spans="1:8" ht="12.75" customHeight="1">
      <c r="A809" s="445"/>
      <c r="B809" s="430" t="s">
        <v>119</v>
      </c>
      <c r="C809" s="444"/>
      <c r="D809" s="1163"/>
      <c r="E809" s="1163"/>
      <c r="F809" s="1163"/>
      <c r="G809" s="423"/>
      <c r="H809" s="472"/>
    </row>
    <row r="810" spans="1:8" ht="12.75" customHeight="1">
      <c r="A810" s="445"/>
      <c r="B810" s="432" t="s">
        <v>307</v>
      </c>
      <c r="C810" s="444"/>
      <c r="D810" s="1163"/>
      <c r="E810" s="1163"/>
      <c r="F810" s="1163"/>
      <c r="G810" s="423"/>
      <c r="H810" s="471"/>
    </row>
    <row r="811" spans="1:8" ht="12.75" customHeight="1">
      <c r="A811" s="445"/>
      <c r="B811" s="433" t="s">
        <v>293</v>
      </c>
      <c r="C811" s="444">
        <v>1200</v>
      </c>
      <c r="D811" s="1163">
        <v>1211</v>
      </c>
      <c r="E811" s="1163">
        <v>1211</v>
      </c>
      <c r="F811" s="1163">
        <v>1211</v>
      </c>
      <c r="G811" s="1256">
        <f>SUM(F811/E811)</f>
        <v>1</v>
      </c>
      <c r="H811" s="584"/>
    </row>
    <row r="812" spans="1:8" ht="12.75" customHeight="1">
      <c r="A812" s="445"/>
      <c r="B812" s="434" t="s">
        <v>124</v>
      </c>
      <c r="C812" s="444"/>
      <c r="D812" s="1163"/>
      <c r="E812" s="1163"/>
      <c r="F812" s="1163"/>
      <c r="G812" s="1255"/>
      <c r="H812" s="584"/>
    </row>
    <row r="813" spans="1:8" ht="12.75" customHeight="1">
      <c r="A813" s="445"/>
      <c r="B813" s="434" t="s">
        <v>302</v>
      </c>
      <c r="C813" s="444"/>
      <c r="D813" s="1163"/>
      <c r="E813" s="1163"/>
      <c r="F813" s="1163"/>
      <c r="G813" s="1255"/>
      <c r="H813" s="472"/>
    </row>
    <row r="814" spans="1:8" ht="12.75" customHeight="1" thickBot="1">
      <c r="A814" s="445"/>
      <c r="B814" s="435" t="s">
        <v>92</v>
      </c>
      <c r="C814" s="767"/>
      <c r="D814" s="1184"/>
      <c r="E814" s="1184"/>
      <c r="F814" s="1184"/>
      <c r="G814" s="1257"/>
      <c r="H814" s="500"/>
    </row>
    <row r="815" spans="1:8" ht="12.75" customHeight="1" thickBot="1">
      <c r="A815" s="447"/>
      <c r="B815" s="439" t="s">
        <v>141</v>
      </c>
      <c r="C815" s="1108">
        <f>SUM(C809:C814)</f>
        <v>1200</v>
      </c>
      <c r="D815" s="1108">
        <f>SUM(D809:D814)</f>
        <v>1211</v>
      </c>
      <c r="E815" s="1108">
        <f>SUM(E809:E814)</f>
        <v>1211</v>
      </c>
      <c r="F815" s="1108">
        <f>SUM(F809:F814)</f>
        <v>1211</v>
      </c>
      <c r="G815" s="1259">
        <f>SUM(F815/E815)</f>
        <v>1</v>
      </c>
      <c r="H815" s="501"/>
    </row>
    <row r="816" spans="1:8" ht="12.75" customHeight="1">
      <c r="A816" s="449">
        <v>3452</v>
      </c>
      <c r="B816" s="426" t="s">
        <v>33</v>
      </c>
      <c r="C816" s="427"/>
      <c r="D816" s="1164"/>
      <c r="E816" s="1164"/>
      <c r="F816" s="1164"/>
      <c r="G816" s="423"/>
      <c r="H816" s="472"/>
    </row>
    <row r="817" spans="1:8" ht="12.75" customHeight="1">
      <c r="A817" s="445"/>
      <c r="B817" s="430" t="s">
        <v>119</v>
      </c>
      <c r="C817" s="444"/>
      <c r="D817" s="1163"/>
      <c r="E817" s="1163"/>
      <c r="F817" s="1163"/>
      <c r="G817" s="423"/>
      <c r="H817" s="472"/>
    </row>
    <row r="818" spans="1:8" ht="12.75" customHeight="1">
      <c r="A818" s="445"/>
      <c r="B818" s="432" t="s">
        <v>307</v>
      </c>
      <c r="C818" s="444"/>
      <c r="D818" s="1163"/>
      <c r="E818" s="1163"/>
      <c r="F818" s="1163"/>
      <c r="G818" s="1256"/>
      <c r="H818" s="471"/>
    </row>
    <row r="819" spans="1:8" ht="10.5" customHeight="1">
      <c r="A819" s="445"/>
      <c r="B819" s="433" t="s">
        <v>293</v>
      </c>
      <c r="C819" s="444">
        <v>1000</v>
      </c>
      <c r="D819" s="1163">
        <v>1000</v>
      </c>
      <c r="E819" s="1163">
        <v>1000</v>
      </c>
      <c r="F819" s="1163">
        <v>1000</v>
      </c>
      <c r="G819" s="1255">
        <f>SUM(F819/E819)</f>
        <v>1</v>
      </c>
      <c r="H819" s="471"/>
    </row>
    <row r="820" spans="1:8" ht="10.5" customHeight="1">
      <c r="A820" s="445"/>
      <c r="B820" s="434" t="s">
        <v>124</v>
      </c>
      <c r="C820" s="444"/>
      <c r="D820" s="1163"/>
      <c r="E820" s="1163"/>
      <c r="F820" s="1163"/>
      <c r="G820" s="1255"/>
      <c r="H820" s="472"/>
    </row>
    <row r="821" spans="1:8" ht="10.5" customHeight="1">
      <c r="A821" s="445"/>
      <c r="B821" s="434" t="s">
        <v>302</v>
      </c>
      <c r="C821" s="444"/>
      <c r="D821" s="1163"/>
      <c r="E821" s="1163"/>
      <c r="F821" s="1163"/>
      <c r="G821" s="1255"/>
      <c r="H821" s="472"/>
    </row>
    <row r="822" spans="1:8" ht="12.75" customHeight="1" thickBot="1">
      <c r="A822" s="445"/>
      <c r="B822" s="435" t="s">
        <v>262</v>
      </c>
      <c r="C822" s="764"/>
      <c r="D822" s="1179"/>
      <c r="E822" s="1179"/>
      <c r="F822" s="1179"/>
      <c r="G822" s="1257"/>
      <c r="H822" s="500"/>
    </row>
    <row r="823" spans="1:8" ht="12.75" customHeight="1" thickBot="1">
      <c r="A823" s="447"/>
      <c r="B823" s="439" t="s">
        <v>141</v>
      </c>
      <c r="C823" s="1108">
        <f>SUM(C817:C822)</f>
        <v>1000</v>
      </c>
      <c r="D823" s="1108">
        <f>SUM(D817:D822)</f>
        <v>1000</v>
      </c>
      <c r="E823" s="1108">
        <f>SUM(E817:E822)</f>
        <v>1000</v>
      </c>
      <c r="F823" s="1108">
        <f>SUM(F817:F822)</f>
        <v>1000</v>
      </c>
      <c r="G823" s="1259">
        <f>SUM(F823/E823)</f>
        <v>1</v>
      </c>
      <c r="H823" s="501"/>
    </row>
    <row r="824" spans="1:8" ht="12" customHeight="1">
      <c r="A824" s="360">
        <v>3600</v>
      </c>
      <c r="B824" s="462" t="s">
        <v>57</v>
      </c>
      <c r="C824" s="368"/>
      <c r="D824" s="1172"/>
      <c r="E824" s="1172"/>
      <c r="F824" s="1172"/>
      <c r="G824" s="423"/>
      <c r="H824" s="450"/>
    </row>
    <row r="825" spans="1:8" ht="12" customHeight="1">
      <c r="A825" s="360"/>
      <c r="B825" s="391" t="s">
        <v>74</v>
      </c>
      <c r="C825" s="368"/>
      <c r="D825" s="1172"/>
      <c r="E825" s="1172"/>
      <c r="F825" s="1172"/>
      <c r="G825" s="423"/>
      <c r="H825" s="450"/>
    </row>
    <row r="826" spans="1:8" ht="12" customHeight="1">
      <c r="A826" s="294"/>
      <c r="B826" s="372" t="s">
        <v>119</v>
      </c>
      <c r="C826" s="300">
        <f aca="true" t="shared" si="2" ref="C826:F827">SUM(C11+C36+C44+C61+C71+C87+C114+C122+C130+C138+C147+C155+C164+C172+C180+C207+C215+C223+C231+C240+C248+C257+C265+C273+C283+C291+C299+C307+C315+C324+C341+C349+C384+C392+C400+C449+C458+C466+C506+C514+C522+C531+C539+C547+C555+C563+C571+C587+C595+C604+C612+C620+C628+C654+C662+C670+C679+C687+C704+C712+C720+C728+C736+C744+C752+C760+C768+C776+C784+C793+C801+C809+C817+C188+C644+C696+C636)</f>
        <v>200672</v>
      </c>
      <c r="D826" s="1173">
        <f t="shared" si="2"/>
        <v>211650</v>
      </c>
      <c r="E826" s="1173">
        <f t="shared" si="2"/>
        <v>212313</v>
      </c>
      <c r="F826" s="1173">
        <f t="shared" si="2"/>
        <v>225447</v>
      </c>
      <c r="G826" s="1256">
        <f aca="true" t="shared" si="3" ref="G826:G831">SUM(F826/E826)</f>
        <v>1.0618614969408373</v>
      </c>
      <c r="H826" s="424"/>
    </row>
    <row r="827" spans="1:8" ht="12" customHeight="1">
      <c r="A827" s="294"/>
      <c r="B827" s="301" t="s">
        <v>114</v>
      </c>
      <c r="C827" s="300">
        <f t="shared" si="2"/>
        <v>57107</v>
      </c>
      <c r="D827" s="1173">
        <f t="shared" si="2"/>
        <v>62020</v>
      </c>
      <c r="E827" s="1173">
        <f t="shared" si="2"/>
        <v>61780</v>
      </c>
      <c r="F827" s="1173">
        <f t="shared" si="2"/>
        <v>63376</v>
      </c>
      <c r="G827" s="1255">
        <f t="shared" si="3"/>
        <v>1.025833603107802</v>
      </c>
      <c r="H827" s="424"/>
    </row>
    <row r="828" spans="1:8" ht="12" customHeight="1">
      <c r="A828" s="294"/>
      <c r="B828" s="301" t="s">
        <v>304</v>
      </c>
      <c r="C828" s="300">
        <f>SUM(C13+C38+C46+C63+C73+C89+C116+C124+C132+C140+C149+C157+C166+C174+C182+C209+C217+C225+C233+C242+C250+C259+C267+C275+C285+C293+C301+C309+C317+C326+C343+C351+C386+C394+C402+C451+C460+C468+C508+C516+C524+C533+C541+C549+C557+C565+C573+C589+C597+C606+C614+C622+C630+C656+C664+C672+C681+C689+C706+C714+C722+C730+C738+C746+C754+C762+C770+C778+C786+C795+C803+C811+C819+C581+C638+C646+C418+C410+C434+C190+C368+C442+C99+C698+C81+C476+C334+C21+C107+C199)</f>
        <v>3791752</v>
      </c>
      <c r="D828" s="1173">
        <f>SUM(D13+D38+D46+D63+D73+D89+D116+D124+D132+D140+D149+D157+D166+D174+D182+D209+D217+D225+D233+D242+D250+D259+D267+D275+D285+D293+D301+D309+D317+D326+D343+D351+D386+D394+D402+D451+D460+D468+D508+D516+D524+D533+D541+D549+D557+D565+D573+D589+D597+D606+D614+D622+D630+D656+D664+D672+D681+D689+D706+D714+D722+D730+D738+D746+D754+D762+D770+D778+D786+D795+D803+D811+D819+D581+D638+D646+D418+D410+D434+D190+D368+D442+D99+D698+D81+D476+D334+D21+D107+D199+D29+D54)</f>
        <v>4347600</v>
      </c>
      <c r="E828" s="1173">
        <f>SUM(E13+E38+E46+E63+E73+E89+E116+E124+E132+E140+E149+E157+E166+E174+E182+E209+E217+E225+E233+E242+E250+E259+E267+E275+E285+E293+E301+E309+E317+E326+E343+E351+E386+E394+E402+E451+E460+E468+E508+E516+E524+E533+E541+E549+E557+E565+E573+E589+E597+E606+E614+E622+E630+E656+E664+E672+E681+E689+E706+E714+E722+E730+E738+E746+E754+E762+E770+E778+E786+E795+E803+E811+E819+E581+E638+E646+E418+E410+E434+E190+E368+E442+E99+E698+E81+E476+E334+E21+E107+E199+E29+E54+E484)</f>
        <v>4314144</v>
      </c>
      <c r="F828" s="1173">
        <f>SUM(F13+F38+F46+F63+F73+F89+F116+F124+F132+F140+F149+F157+F166+F174+F182+F209+F217+F225+F233+F242+F250+F259+F267+F275+F285+F293+F301+F309+F317+F326+F343+F351+F386+F394+F402+F451+F460+F468+F508+F516+F524+F533+F541+F549+F557+F565+F573+F589+F597+F606+F614+F622+F630+F656+F664+F672+F681+F689+F706+F714+F722+F730+F738+F746+F754+F762+F770+F778+F786+F795+F803+F811+F819+F581+F638+F646+F418+F410+F434+F190+F368+F442+F99+F698+F81+F476+F334+F21+F107+F199+F29+F54+F484)</f>
        <v>4401985</v>
      </c>
      <c r="G828" s="1255">
        <f t="shared" si="3"/>
        <v>1.0203611655058338</v>
      </c>
      <c r="H828" s="495"/>
    </row>
    <row r="829" spans="1:8" ht="12" customHeight="1">
      <c r="A829" s="294"/>
      <c r="B829" s="183" t="s">
        <v>124</v>
      </c>
      <c r="C829" s="300">
        <f>SUM(C14+C39+C47+C64+C74+C90+C117+C125+C133+C141+C150+C158+C167+C175+C183+C210+C218+C226+C234+C243+C251+C260+C268+C276+C286+C294+C302+C310+C318+C327+C344+C352+C387+C395+C403+C452+C461+C469+C509+C517+C525+C534+C542+C550+C558+C566+C574+C590+C598+C607+C615+C623+C631+C657+C665+C673+C682+C690+C707+C715+C723+C731+C739+C747+C755+C763+C771+C779+C787+C796+C804+C812+C820+C360+C369+C378+C419+C411+C427+C435+C443)</f>
        <v>225950</v>
      </c>
      <c r="D829" s="1173">
        <f>SUM(D14+D39+D47+D64+D74+D90+D117+D125+D133+D141+D150+D158+D167+D175+D183+D210+D218+D226+D234+D243+D251+D260+D268+D276+D286+D294+D302+D310+D318+D327+D344+D352+D387+D395+D403+D452+D461+D469+D509+D517+D525+D534+D542+D550+D558+D566+D574+D590+D598+D607+D615+D623+D631+D657+D665+D673+D682+D690+D707+D715+D723+D731+D739+D747+D755+D763+D771+D779+D787+D796+D804+D812+D820+D360+D369+D378+D419+D411+D427+D435+D443)</f>
        <v>239136</v>
      </c>
      <c r="E829" s="1173">
        <f>SUM(E14+E39+E47+E64+E74+E90+E117+E125+E133+E141+E150+E158+E167+E175+E183+E210+E218+E226+E234+E243+E251+E260+E268+E276+E286+E294+E302+E310+E318+E327+E344+E352+E387+E395+E403+E452+E461+E469+E509+E517+E525+E534+E542+E550+E558+E566+E574+E590+E598+E607+E615+E623+E631+E657+E665+E673+E682+E690+E707+E715+E723+E731+E739+E747+E755+E763+E771+E779+E787+E796+E804+E812+E820+E360+E369+E378+E419+E411+E427+E435+E443+E485+E493+E501)</f>
        <v>374118</v>
      </c>
      <c r="F829" s="1173">
        <f>SUM(F14+F39+F47+F64+F74+F90+F117+F125+F133+F141+F150+F158+F167+F175+F183+F210+F218+F226+F234+F243+F251+F260+F268+F276+F286+F294+F302+F310+F318+F327+F344+F352+F387+F395+F403+F452+F461+F469+F509+F517+F525+F534+F542+F550+F558+F566+F574+F590+F598+F607+F615+F623+F631+F657+F665+F673+F682+F690+F707+F715+F723+F731+F739+F747+F755+F763+F771+F779+F787+F796+F804+F812+F820+F360+F369+F378+F419+F411+F427+F435+F443+F485+F493+F501)</f>
        <v>376982</v>
      </c>
      <c r="G829" s="1255">
        <f t="shared" si="3"/>
        <v>1.007655338689932</v>
      </c>
      <c r="H829" s="495"/>
    </row>
    <row r="830" spans="1:8" ht="12" customHeight="1" thickBot="1">
      <c r="A830" s="294"/>
      <c r="B830" s="505" t="s">
        <v>302</v>
      </c>
      <c r="C830" s="763">
        <f>SUM(C15+C40+C48+C65+C75+C91+C118+C126+C134+C142+C151+C159+C168+C176+C184+C211+C219+C227+C235+C244+C252+C261+C269+C277+C287+C295+C303+C328+C345+C353+C379+C388+C396+C404+C453+C462+C470+C510+C518+C526+C535+C543+C551+C559+C567+C575+C591+C599+C608+C616+C624+C632+C658+C666+C674+C683+C691+C708+C716+C724+C732+C740+C748+C756+C764+C772+C780+C788+C797+C805+C813+C821+C192+C640+C648+C336)</f>
        <v>95665</v>
      </c>
      <c r="D830" s="1177">
        <f>SUM(D15+D40+D48+D65+D75+D91+D118+D126+D134+D142+D151+D159+D168+D176+D184+D211+D219+D227+D235+D244+D252+D261+D269+D277+D287+D295+D303+D328+D345+D353+D379+D388+D396+D404+D453+D462+D470+D510+D518+D526+D535+D543+D551+D559+D567+D575+D591+D599+D608+D616+D624+D632+D658+D666+D674+D683+D691+D708+D716+D724+D732+D740+D748+D756+D764+D772+D780+D788+D797+D805+D813+D821+D192+D640+D648+D336+D700)</f>
        <v>116523</v>
      </c>
      <c r="E830" s="1177">
        <f>SUM(E15+E40+E48+E65+E75+E91+E118+E126+E134+E142+E151+E159+E168+E176+E184+E211+E219+E227+E235+E244+E252+E261+E269+E277+E287+E295+E303+E328+E345+E353+E379+E388+E396+E404+E453+E462+E470+E510+E518+E526+E535+E543+E551+E559+E567+E575+E591+E599+E608+E616+E624+E632+E658+E666+E674+E683+E691+E708+E716+E724+E732+E740+E748+E756+E764+E772+E780+E788+E797+E805+E813+E821+E192+E640+E648+E336+E700)</f>
        <v>124337</v>
      </c>
      <c r="F830" s="1177">
        <f>SUM(F15+F40+F48+F65+F75+F91+F118+F126+F134+F142+F151+F159+F168+F176+F184+F211+F219+F227+F235+F244+F252+F261+F269+F277+F287+F295+F303+F328+F345+F353+F379+F388+F396+F404+F453+F462+F470+F510+F518+F526+F535+F543+F551+F559+F567+F575+F591+F599+F608+F616+F624+F632+F658+F666+F674+F683+F691+F708+F716+F724+F732+F740+F748+F756+F764+F772+F780+F788+F797+F805+F813+F821+F192+F640+F648+F336+F700)</f>
        <v>128684</v>
      </c>
      <c r="G830" s="1257">
        <f t="shared" si="3"/>
        <v>1.034961435453646</v>
      </c>
      <c r="H830" s="453"/>
    </row>
    <row r="831" spans="1:8" ht="12" customHeight="1" thickBot="1">
      <c r="A831" s="294"/>
      <c r="B831" s="506" t="s">
        <v>64</v>
      </c>
      <c r="C831" s="768">
        <f>SUM(C826:C830)</f>
        <v>4371146</v>
      </c>
      <c r="D831" s="1186">
        <f>SUM(D826:D830)</f>
        <v>4976929</v>
      </c>
      <c r="E831" s="1186">
        <f>SUM(E826:E830)</f>
        <v>5086692</v>
      </c>
      <c r="F831" s="1186">
        <f>SUM(F826:F830)</f>
        <v>5196474</v>
      </c>
      <c r="G831" s="1259">
        <f t="shared" si="3"/>
        <v>1.0215821991974352</v>
      </c>
      <c r="H831" s="469"/>
    </row>
    <row r="832" spans="1:8" ht="12" customHeight="1">
      <c r="A832" s="294"/>
      <c r="B832" s="507" t="s">
        <v>75</v>
      </c>
      <c r="C832" s="300"/>
      <c r="D832" s="1173"/>
      <c r="E832" s="1173"/>
      <c r="F832" s="1173"/>
      <c r="G832" s="423"/>
      <c r="H832" s="450"/>
    </row>
    <row r="833" spans="1:8" ht="12" customHeight="1">
      <c r="A833" s="294"/>
      <c r="B833" s="301" t="s">
        <v>257</v>
      </c>
      <c r="C833" s="300">
        <f>SUM(C236+C311+C822+C41+C220+C659+C320+C709+C102+C193+C609+C160+C625+C92+C278+C675)</f>
        <v>1000</v>
      </c>
      <c r="D833" s="1173">
        <f>SUM(D236+D311+D822+D41+D220+D659+D320+D709+D102+D193+D609+D160+D625+D92+D278+D675)</f>
        <v>43264</v>
      </c>
      <c r="E833" s="1173">
        <f>SUM(E236+E311+E822+E41+E220+E659+E320+E709+E102+E193+E609+E160+E625+E92+E278+E675+E701)</f>
        <v>64737</v>
      </c>
      <c r="F833" s="1173">
        <f>SUM(F236+F311+F822+F41+F220+F659+F320+F709+F102+F193+F609+F160+F625+F92+F278+F675+F701+F32+F725)</f>
        <v>96701</v>
      </c>
      <c r="G833" s="1256">
        <f>SUM(F833/E833)</f>
        <v>1.4937516412561596</v>
      </c>
      <c r="H833" s="450"/>
    </row>
    <row r="834" spans="1:8" ht="12" customHeight="1">
      <c r="A834" s="294"/>
      <c r="B834" s="301" t="s">
        <v>258</v>
      </c>
      <c r="C834" s="300">
        <f>SUM(C312)</f>
        <v>0</v>
      </c>
      <c r="D834" s="1173">
        <f>SUM(D312)</f>
        <v>0</v>
      </c>
      <c r="E834" s="1173">
        <f>SUM(E312)</f>
        <v>0</v>
      </c>
      <c r="F834" s="1173">
        <f>SUM(F312+F93)</f>
        <v>29040</v>
      </c>
      <c r="G834" s="1255"/>
      <c r="H834" s="424"/>
    </row>
    <row r="835" spans="1:8" ht="12" customHeight="1" thickBot="1">
      <c r="A835" s="294"/>
      <c r="B835" s="505" t="s">
        <v>335</v>
      </c>
      <c r="C835" s="763">
        <f>SUM(C76+C228+C237+C169+C346+C641+C649+C254+C717+C161+C329+C676+C194)</f>
        <v>473385</v>
      </c>
      <c r="D835" s="1177">
        <f>SUM(D76+D228+D237+D169+D346+D641+D649+D254+D717+D161+D329+D676+D194+D279)</f>
        <v>515794</v>
      </c>
      <c r="E835" s="1177">
        <f>SUM(E76+E228+E237+E169+E346+E641+E649+E254+E717+E161+E329+E676+E194+E279+E94)</f>
        <v>558240</v>
      </c>
      <c r="F835" s="1177">
        <f>SUM(F76+F228+F237+F169+F346+F641+F649+F254+F717+F161+F329+F676+F194+F279+F94)</f>
        <v>555654</v>
      </c>
      <c r="G835" s="1257">
        <f>SUM(F835/E835)</f>
        <v>0.9953675838349098</v>
      </c>
      <c r="H835" s="469"/>
    </row>
    <row r="836" spans="1:8" ht="12" customHeight="1" thickBot="1">
      <c r="A836" s="294"/>
      <c r="B836" s="506" t="s">
        <v>70</v>
      </c>
      <c r="C836" s="768">
        <f>SUM(C833:C835)</f>
        <v>474385</v>
      </c>
      <c r="D836" s="1186">
        <f>SUM(D833:D835)</f>
        <v>559058</v>
      </c>
      <c r="E836" s="1186">
        <f>SUM(E833:E835)</f>
        <v>622977</v>
      </c>
      <c r="F836" s="1186">
        <f>SUM(F833:F835)</f>
        <v>681395</v>
      </c>
      <c r="G836" s="1259">
        <f>SUM(F836/E836)</f>
        <v>1.0937723222526674</v>
      </c>
      <c r="H836" s="469"/>
    </row>
    <row r="837" spans="1:8" ht="10.5" customHeight="1" thickBot="1">
      <c r="A837" s="362"/>
      <c r="B837" s="377" t="s">
        <v>265</v>
      </c>
      <c r="C837" s="769">
        <f>SUM(C836+C831)</f>
        <v>4845531</v>
      </c>
      <c r="D837" s="1187">
        <f>SUM(D836+D831)</f>
        <v>5535987</v>
      </c>
      <c r="E837" s="1187">
        <f>SUM(E836+E831)</f>
        <v>5709669</v>
      </c>
      <c r="F837" s="1187">
        <f>SUM(F836+F831)</f>
        <v>5877869</v>
      </c>
      <c r="G837" s="1259">
        <f>SUM(F837/E837)</f>
        <v>1.0294588005013952</v>
      </c>
      <c r="H837" s="455"/>
    </row>
  </sheetData>
  <sheetProtection/>
  <mergeCells count="7"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7" manualBreakCount="17">
    <brk id="50" max="255" man="1"/>
    <brk id="95" max="255" man="1"/>
    <brk id="144" max="255" man="1"/>
    <brk id="195" max="255" man="1"/>
    <brk id="246" max="255" man="1"/>
    <brk id="289" max="255" man="1"/>
    <brk id="338" max="255" man="1"/>
    <brk id="382" max="255" man="1"/>
    <brk id="430" max="255" man="1"/>
    <brk id="480" max="255" man="1"/>
    <brk id="529" max="255" man="1"/>
    <brk id="577" max="255" man="1"/>
    <brk id="626" max="255" man="1"/>
    <brk id="677" max="255" man="1"/>
    <brk id="726" max="255" man="1"/>
    <brk id="774" max="255" man="1"/>
    <brk id="8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showZeros="0" zoomScale="95" zoomScaleNormal="95" zoomScalePageLayoutView="0" workbookViewId="0" topLeftCell="A1">
      <selection activeCell="G7" sqref="G7"/>
    </sheetView>
  </sheetViews>
  <sheetFormatPr defaultColWidth="9.00390625" defaultRowHeight="12.75" customHeight="1"/>
  <cols>
    <col min="1" max="1" width="6.875" style="9" customWidth="1"/>
    <col min="2" max="2" width="51.00390625" style="9" customWidth="1"/>
    <col min="3" max="6" width="13.125" style="10" customWidth="1"/>
    <col min="7" max="7" width="8.625" style="10" customWidth="1"/>
    <col min="8" max="8" width="50.875" style="9" customWidth="1"/>
    <col min="9" max="16384" width="9.125" style="9" customWidth="1"/>
  </cols>
  <sheetData>
    <row r="1" spans="1:8" ht="12.75" customHeight="1">
      <c r="A1" s="1346" t="s">
        <v>306</v>
      </c>
      <c r="B1" s="1345"/>
      <c r="C1" s="1345"/>
      <c r="D1" s="1345"/>
      <c r="E1" s="1345"/>
      <c r="F1" s="1345"/>
      <c r="G1" s="1345"/>
      <c r="H1" s="1345"/>
    </row>
    <row r="2" spans="1:8" ht="12.75" customHeight="1">
      <c r="A2" s="1344" t="s">
        <v>1076</v>
      </c>
      <c r="B2" s="1345"/>
      <c r="C2" s="1345"/>
      <c r="D2" s="1345"/>
      <c r="E2" s="1345"/>
      <c r="F2" s="1345"/>
      <c r="G2" s="1345"/>
      <c r="H2" s="1345"/>
    </row>
    <row r="3" spans="3:8" ht="12" customHeight="1">
      <c r="C3" s="68"/>
      <c r="D3" s="68"/>
      <c r="E3" s="68"/>
      <c r="F3" s="68"/>
      <c r="G3" s="68"/>
      <c r="H3" s="79" t="s">
        <v>189</v>
      </c>
    </row>
    <row r="4" spans="1:8" ht="12.75" customHeight="1">
      <c r="A4" s="48"/>
      <c r="B4" s="49"/>
      <c r="C4" s="1321" t="s">
        <v>1131</v>
      </c>
      <c r="D4" s="1321" t="s">
        <v>1173</v>
      </c>
      <c r="E4" s="1321" t="s">
        <v>1191</v>
      </c>
      <c r="F4" s="1321" t="s">
        <v>1194</v>
      </c>
      <c r="G4" s="1294" t="s">
        <v>1210</v>
      </c>
      <c r="H4" s="88" t="s">
        <v>150</v>
      </c>
    </row>
    <row r="5" spans="1:8" ht="12.75">
      <c r="A5" s="50" t="s">
        <v>288</v>
      </c>
      <c r="B5" s="87" t="s">
        <v>149</v>
      </c>
      <c r="C5" s="1334"/>
      <c r="D5" s="1334"/>
      <c r="E5" s="1334"/>
      <c r="F5" s="1334"/>
      <c r="G5" s="1342"/>
      <c r="H5" s="51" t="s">
        <v>151</v>
      </c>
    </row>
    <row r="6" spans="1:8" ht="13.5" thickBot="1">
      <c r="A6" s="52"/>
      <c r="B6" s="53"/>
      <c r="C6" s="1335"/>
      <c r="D6" s="1335"/>
      <c r="E6" s="1335"/>
      <c r="F6" s="1335"/>
      <c r="G6" s="1343"/>
      <c r="H6" s="54"/>
    </row>
    <row r="7" spans="1:8" ht="15" customHeight="1">
      <c r="A7" s="198" t="s">
        <v>171</v>
      </c>
      <c r="B7" s="199" t="s">
        <v>172</v>
      </c>
      <c r="C7" s="200" t="s">
        <v>173</v>
      </c>
      <c r="D7" s="200" t="s">
        <v>174</v>
      </c>
      <c r="E7" s="200" t="s">
        <v>175</v>
      </c>
      <c r="F7" s="200" t="s">
        <v>46</v>
      </c>
      <c r="G7" s="200" t="s">
        <v>379</v>
      </c>
      <c r="H7" s="200" t="s">
        <v>617</v>
      </c>
    </row>
    <row r="8" spans="1:8" ht="12.75" customHeight="1">
      <c r="A8" s="103"/>
      <c r="B8" s="85" t="s">
        <v>272</v>
      </c>
      <c r="C8" s="598"/>
      <c r="D8" s="598"/>
      <c r="E8" s="598"/>
      <c r="F8" s="598"/>
      <c r="G8" s="627"/>
      <c r="H8" s="628"/>
    </row>
    <row r="9" spans="1:8" ht="12.75" customHeight="1" thickBot="1">
      <c r="A9" s="42">
        <v>3911</v>
      </c>
      <c r="B9" s="35" t="s">
        <v>194</v>
      </c>
      <c r="C9" s="1112">
        <v>18400</v>
      </c>
      <c r="D9" s="1112">
        <v>18400</v>
      </c>
      <c r="E9" s="1112">
        <v>18400</v>
      </c>
      <c r="F9" s="1112">
        <v>18400</v>
      </c>
      <c r="G9" s="1282">
        <f>SUM(F9/E9)</f>
        <v>1</v>
      </c>
      <c r="H9" s="599"/>
    </row>
    <row r="10" spans="1:8" ht="12.75" customHeight="1" thickBot="1">
      <c r="A10" s="63">
        <v>3910</v>
      </c>
      <c r="B10" s="36" t="s">
        <v>185</v>
      </c>
      <c r="C10" s="718">
        <f>SUM(C9:C9)</f>
        <v>18400</v>
      </c>
      <c r="D10" s="1188">
        <f>SUM(D9:D9)</f>
        <v>18400</v>
      </c>
      <c r="E10" s="1188">
        <f>SUM(E9:E9)</f>
        <v>18400</v>
      </c>
      <c r="F10" s="1188">
        <f>SUM(F9:F9)</f>
        <v>18400</v>
      </c>
      <c r="G10" s="1238">
        <f aca="true" t="shared" si="0" ref="G10:G66">SUM(F10/E10)</f>
        <v>1</v>
      </c>
      <c r="H10" s="599"/>
    </row>
    <row r="11" spans="1:8" s="13" customFormat="1" ht="12.75" customHeight="1">
      <c r="A11" s="11"/>
      <c r="B11" s="38" t="s">
        <v>271</v>
      </c>
      <c r="C11" s="715"/>
      <c r="D11" s="1189"/>
      <c r="E11" s="1189"/>
      <c r="F11" s="1189"/>
      <c r="G11" s="629"/>
      <c r="H11" s="600"/>
    </row>
    <row r="12" spans="1:8" s="13" customFormat="1" ht="12.75" customHeight="1">
      <c r="A12" s="42">
        <v>3921</v>
      </c>
      <c r="B12" s="35" t="s">
        <v>507</v>
      </c>
      <c r="C12" s="716">
        <v>6000</v>
      </c>
      <c r="D12" s="1190">
        <v>6400</v>
      </c>
      <c r="E12" s="1190">
        <v>6400</v>
      </c>
      <c r="F12" s="1190">
        <v>6400</v>
      </c>
      <c r="G12" s="629">
        <f t="shared" si="0"/>
        <v>1</v>
      </c>
      <c r="H12" s="601" t="s">
        <v>394</v>
      </c>
    </row>
    <row r="13" spans="1:8" s="13" customFormat="1" ht="12.75" customHeight="1">
      <c r="A13" s="42">
        <v>3922</v>
      </c>
      <c r="B13" s="35" t="s">
        <v>506</v>
      </c>
      <c r="C13" s="716">
        <v>5000</v>
      </c>
      <c r="D13" s="1190">
        <v>5000</v>
      </c>
      <c r="E13" s="1190">
        <v>5000</v>
      </c>
      <c r="F13" s="1190">
        <v>5000</v>
      </c>
      <c r="G13" s="629">
        <f t="shared" si="0"/>
        <v>1</v>
      </c>
      <c r="H13" s="602" t="s">
        <v>471</v>
      </c>
    </row>
    <row r="14" spans="1:8" s="13" customFormat="1" ht="12.75" customHeight="1">
      <c r="A14" s="42">
        <v>3924</v>
      </c>
      <c r="B14" s="35" t="s">
        <v>432</v>
      </c>
      <c r="C14" s="716"/>
      <c r="D14" s="1190"/>
      <c r="E14" s="1190"/>
      <c r="F14" s="1190">
        <v>6000</v>
      </c>
      <c r="G14" s="629"/>
      <c r="H14" s="602"/>
    </row>
    <row r="15" spans="1:8" s="13" customFormat="1" ht="12.75" customHeight="1">
      <c r="A15" s="42">
        <v>3925</v>
      </c>
      <c r="B15" s="35" t="s">
        <v>28</v>
      </c>
      <c r="C15" s="716">
        <v>488720</v>
      </c>
      <c r="D15" s="1190">
        <v>509720</v>
      </c>
      <c r="E15" s="1190">
        <v>509720</v>
      </c>
      <c r="F15" s="1190">
        <v>519720</v>
      </c>
      <c r="G15" s="629">
        <f t="shared" si="0"/>
        <v>1.019618614141097</v>
      </c>
      <c r="H15" s="603"/>
    </row>
    <row r="16" spans="1:8" s="13" customFormat="1" ht="12.75" customHeight="1">
      <c r="A16" s="42">
        <v>3928</v>
      </c>
      <c r="B16" s="35" t="s">
        <v>159</v>
      </c>
      <c r="C16" s="716">
        <f>SUM(C21+C17)</f>
        <v>324000</v>
      </c>
      <c r="D16" s="1190">
        <f>SUM(D21+D17)</f>
        <v>553298</v>
      </c>
      <c r="E16" s="1190">
        <f>SUM(E21+E17)</f>
        <v>553298</v>
      </c>
      <c r="F16" s="1190">
        <f>SUM(F21+F17)</f>
        <v>553298</v>
      </c>
      <c r="G16" s="629">
        <f t="shared" si="0"/>
        <v>1</v>
      </c>
      <c r="H16" s="823" t="s">
        <v>517</v>
      </c>
    </row>
    <row r="17" spans="1:8" s="13" customFormat="1" ht="12.75" customHeight="1">
      <c r="A17" s="42"/>
      <c r="B17" s="192" t="s">
        <v>84</v>
      </c>
      <c r="C17" s="649">
        <f>SUM(C18:C20)</f>
        <v>24000</v>
      </c>
      <c r="D17" s="1191">
        <f>SUM(D18:D20)</f>
        <v>36730</v>
      </c>
      <c r="E17" s="1191">
        <f>SUM(E18:E20)</f>
        <v>36730</v>
      </c>
      <c r="F17" s="1191">
        <f>SUM(F18:F20)</f>
        <v>36730</v>
      </c>
      <c r="G17" s="629">
        <f t="shared" si="0"/>
        <v>1</v>
      </c>
      <c r="H17" s="419"/>
    </row>
    <row r="18" spans="1:8" s="13" customFormat="1" ht="12.75" customHeight="1">
      <c r="A18" s="42"/>
      <c r="B18" s="192" t="s">
        <v>498</v>
      </c>
      <c r="C18" s="649">
        <v>4000</v>
      </c>
      <c r="D18" s="1191">
        <v>6009</v>
      </c>
      <c r="E18" s="1191">
        <v>6009</v>
      </c>
      <c r="F18" s="1191">
        <v>6009</v>
      </c>
      <c r="G18" s="629">
        <f t="shared" si="0"/>
        <v>1</v>
      </c>
      <c r="H18" s="824"/>
    </row>
    <row r="19" spans="1:8" s="13" customFormat="1" ht="12.75" customHeight="1">
      <c r="A19" s="42"/>
      <c r="B19" s="192" t="s">
        <v>499</v>
      </c>
      <c r="C19" s="649"/>
      <c r="D19" s="1191"/>
      <c r="E19" s="1191"/>
      <c r="F19" s="1191"/>
      <c r="G19" s="629"/>
      <c r="H19" s="603"/>
    </row>
    <row r="20" spans="1:8" s="13" customFormat="1" ht="12.75" customHeight="1">
      <c r="A20" s="42"/>
      <c r="B20" s="192" t="s">
        <v>500</v>
      </c>
      <c r="C20" s="649">
        <v>20000</v>
      </c>
      <c r="D20" s="1191">
        <v>30721</v>
      </c>
      <c r="E20" s="1191">
        <v>30721</v>
      </c>
      <c r="F20" s="1191">
        <v>30721</v>
      </c>
      <c r="G20" s="629">
        <f t="shared" si="0"/>
        <v>1</v>
      </c>
      <c r="H20" s="603"/>
    </row>
    <row r="21" spans="1:8" s="13" customFormat="1" ht="12.75" customHeight="1">
      <c r="A21" s="42"/>
      <c r="B21" s="192" t="s">
        <v>407</v>
      </c>
      <c r="C21" s="649">
        <v>300000</v>
      </c>
      <c r="D21" s="1191">
        <v>516568</v>
      </c>
      <c r="E21" s="1191">
        <v>516568</v>
      </c>
      <c r="F21" s="1191">
        <v>516568</v>
      </c>
      <c r="G21" s="629">
        <f t="shared" si="0"/>
        <v>1</v>
      </c>
      <c r="H21" s="603"/>
    </row>
    <row r="22" spans="1:8" s="13" customFormat="1" ht="12.75" customHeight="1" thickBot="1">
      <c r="A22" s="42">
        <v>3929</v>
      </c>
      <c r="B22" s="56" t="s">
        <v>296</v>
      </c>
      <c r="C22" s="717">
        <v>10000</v>
      </c>
      <c r="D22" s="1192">
        <v>20000</v>
      </c>
      <c r="E22" s="1192">
        <v>20000</v>
      </c>
      <c r="F22" s="1192">
        <v>20000</v>
      </c>
      <c r="G22" s="1282">
        <f t="shared" si="0"/>
        <v>1</v>
      </c>
      <c r="H22" s="498" t="s">
        <v>517</v>
      </c>
    </row>
    <row r="23" spans="1:8" s="13" customFormat="1" ht="12.75" customHeight="1" thickBot="1">
      <c r="A23" s="63">
        <v>3920</v>
      </c>
      <c r="B23" s="36" t="s">
        <v>185</v>
      </c>
      <c r="C23" s="718">
        <f>SUM(C12:C16)+C22</f>
        <v>833720</v>
      </c>
      <c r="D23" s="1188">
        <f>SUM(D12:D16)+D22</f>
        <v>1094418</v>
      </c>
      <c r="E23" s="1188">
        <f>SUM(E12:E16)+E22</f>
        <v>1094418</v>
      </c>
      <c r="F23" s="1188">
        <f>SUM(F12:F16)+F22</f>
        <v>1110418</v>
      </c>
      <c r="G23" s="1238">
        <f t="shared" si="0"/>
        <v>1.014619642586288</v>
      </c>
      <c r="H23" s="604"/>
    </row>
    <row r="24" spans="1:8" s="13" customFormat="1" ht="12.75" customHeight="1">
      <c r="A24" s="11"/>
      <c r="B24" s="38" t="s">
        <v>130</v>
      </c>
      <c r="C24" s="715"/>
      <c r="D24" s="1189"/>
      <c r="E24" s="1189"/>
      <c r="F24" s="1189"/>
      <c r="G24" s="629"/>
      <c r="H24" s="605"/>
    </row>
    <row r="25" spans="1:8" s="13" customFormat="1" ht="12.75" customHeight="1">
      <c r="A25" s="66">
        <v>3931</v>
      </c>
      <c r="B25" s="86" t="s">
        <v>163</v>
      </c>
      <c r="C25" s="1091">
        <v>5000</v>
      </c>
      <c r="D25" s="1091">
        <v>5000</v>
      </c>
      <c r="E25" s="1091">
        <v>5000</v>
      </c>
      <c r="F25" s="1091">
        <v>5000</v>
      </c>
      <c r="G25" s="629">
        <f t="shared" si="0"/>
        <v>1</v>
      </c>
      <c r="H25" s="738"/>
    </row>
    <row r="26" spans="1:8" s="13" customFormat="1" ht="12.75" customHeight="1">
      <c r="A26" s="66">
        <v>3932</v>
      </c>
      <c r="B26" s="86" t="s">
        <v>195</v>
      </c>
      <c r="C26" s="587">
        <v>12500</v>
      </c>
      <c r="D26" s="1091">
        <v>12500</v>
      </c>
      <c r="E26" s="1091">
        <v>12500</v>
      </c>
      <c r="F26" s="1091">
        <v>12500</v>
      </c>
      <c r="G26" s="629">
        <f t="shared" si="0"/>
        <v>1</v>
      </c>
      <c r="H26" s="606"/>
    </row>
    <row r="27" spans="1:8" s="13" customFormat="1" ht="12.75" customHeight="1">
      <c r="A27" s="66">
        <v>3934</v>
      </c>
      <c r="B27" s="86" t="s">
        <v>436</v>
      </c>
      <c r="C27" s="587">
        <v>5000</v>
      </c>
      <c r="D27" s="1091">
        <v>5000</v>
      </c>
      <c r="E27" s="1091">
        <v>5000</v>
      </c>
      <c r="F27" s="1091">
        <v>5000</v>
      </c>
      <c r="G27" s="629">
        <f t="shared" si="0"/>
        <v>1</v>
      </c>
      <c r="H27" s="606"/>
    </row>
    <row r="28" spans="1:8" s="13" customFormat="1" ht="12.75" customHeight="1" thickBot="1">
      <c r="A28" s="66">
        <v>3935</v>
      </c>
      <c r="B28" s="86" t="s">
        <v>1179</v>
      </c>
      <c r="C28" s="717"/>
      <c r="D28" s="1192"/>
      <c r="E28" s="1192">
        <v>39000</v>
      </c>
      <c r="F28" s="1192">
        <v>39000</v>
      </c>
      <c r="G28" s="1282">
        <f t="shared" si="0"/>
        <v>1</v>
      </c>
      <c r="H28" s="606"/>
    </row>
    <row r="29" spans="1:8" s="13" customFormat="1" ht="12.75" customHeight="1" thickBot="1">
      <c r="A29" s="63">
        <v>3930</v>
      </c>
      <c r="B29" s="36" t="s">
        <v>185</v>
      </c>
      <c r="C29" s="718">
        <f>SUM(C25:C27)</f>
        <v>22500</v>
      </c>
      <c r="D29" s="1188">
        <f>SUM(D25:D27)</f>
        <v>22500</v>
      </c>
      <c r="E29" s="1188">
        <f>SUM(E25:E28)</f>
        <v>61500</v>
      </c>
      <c r="F29" s="1188">
        <f>SUM(F25:F28)</f>
        <v>61500</v>
      </c>
      <c r="G29" s="1238">
        <f t="shared" si="0"/>
        <v>1</v>
      </c>
      <c r="H29" s="607"/>
    </row>
    <row r="30" spans="1:8" ht="12.75" customHeight="1">
      <c r="A30" s="11"/>
      <c r="B30" s="38" t="s">
        <v>59</v>
      </c>
      <c r="C30" s="719"/>
      <c r="D30" s="1193"/>
      <c r="E30" s="1193"/>
      <c r="F30" s="1193"/>
      <c r="G30" s="629"/>
      <c r="H30" s="608"/>
    </row>
    <row r="31" spans="1:8" ht="12.75" customHeight="1">
      <c r="A31" s="42">
        <v>3941</v>
      </c>
      <c r="B31" s="35" t="s">
        <v>492</v>
      </c>
      <c r="C31" s="716">
        <v>350160</v>
      </c>
      <c r="D31" s="1190">
        <v>350160</v>
      </c>
      <c r="E31" s="1190">
        <v>350160</v>
      </c>
      <c r="F31" s="1190">
        <v>350160</v>
      </c>
      <c r="G31" s="629">
        <f t="shared" si="0"/>
        <v>1</v>
      </c>
      <c r="H31" s="738"/>
    </row>
    <row r="32" spans="1:8" ht="12.75" customHeight="1">
      <c r="A32" s="42">
        <v>3942</v>
      </c>
      <c r="B32" s="35" t="s">
        <v>440</v>
      </c>
      <c r="C32" s="716">
        <v>8000</v>
      </c>
      <c r="D32" s="1190">
        <v>20000</v>
      </c>
      <c r="E32" s="1190">
        <v>20000</v>
      </c>
      <c r="F32" s="1190">
        <v>20000</v>
      </c>
      <c r="G32" s="629">
        <f t="shared" si="0"/>
        <v>1</v>
      </c>
      <c r="H32" s="602" t="s">
        <v>24</v>
      </c>
    </row>
    <row r="33" spans="1:8" ht="12.75" customHeight="1">
      <c r="A33" s="42">
        <v>3943</v>
      </c>
      <c r="B33" s="35" t="s">
        <v>6</v>
      </c>
      <c r="C33" s="716">
        <f>SUM(C34:C35)</f>
        <v>1000</v>
      </c>
      <c r="D33" s="1190">
        <f>SUM(D34:D35)</f>
        <v>1000</v>
      </c>
      <c r="E33" s="1190">
        <f>SUM(E34:E35)</f>
        <v>1000</v>
      </c>
      <c r="F33" s="1190">
        <f>SUM(F34:F35)</f>
        <v>1000</v>
      </c>
      <c r="G33" s="629">
        <f t="shared" si="0"/>
        <v>1</v>
      </c>
      <c r="H33" s="602" t="s">
        <v>24</v>
      </c>
    </row>
    <row r="34" spans="1:8" ht="12.75" customHeight="1">
      <c r="A34" s="42"/>
      <c r="B34" s="192" t="s">
        <v>408</v>
      </c>
      <c r="C34" s="649">
        <v>650</v>
      </c>
      <c r="D34" s="1191">
        <v>650</v>
      </c>
      <c r="E34" s="1191">
        <v>650</v>
      </c>
      <c r="F34" s="1191">
        <v>650</v>
      </c>
      <c r="G34" s="629">
        <f t="shared" si="0"/>
        <v>1</v>
      </c>
      <c r="H34" s="602"/>
    </row>
    <row r="35" spans="1:8" ht="12.75" customHeight="1">
      <c r="A35" s="42"/>
      <c r="B35" s="192" t="s">
        <v>409</v>
      </c>
      <c r="C35" s="649">
        <v>350</v>
      </c>
      <c r="D35" s="1191">
        <v>350</v>
      </c>
      <c r="E35" s="1191">
        <v>350</v>
      </c>
      <c r="F35" s="1191">
        <v>350</v>
      </c>
      <c r="G35" s="629">
        <f t="shared" si="0"/>
        <v>1</v>
      </c>
      <c r="H35" s="602"/>
    </row>
    <row r="36" spans="1:8" ht="12.75" customHeight="1">
      <c r="A36" s="42"/>
      <c r="B36" s="739" t="s">
        <v>407</v>
      </c>
      <c r="C36" s="649"/>
      <c r="D36" s="1191"/>
      <c r="E36" s="1191"/>
      <c r="F36" s="1191"/>
      <c r="G36" s="629"/>
      <c r="H36" s="602"/>
    </row>
    <row r="37" spans="1:8" ht="12.75" customHeight="1">
      <c r="A37" s="42">
        <v>3944</v>
      </c>
      <c r="B37" s="86" t="s">
        <v>438</v>
      </c>
      <c r="C37" s="587">
        <v>15000</v>
      </c>
      <c r="D37" s="1091">
        <v>40000</v>
      </c>
      <c r="E37" s="1091">
        <v>40000</v>
      </c>
      <c r="F37" s="1091">
        <v>40000</v>
      </c>
      <c r="G37" s="629">
        <f t="shared" si="0"/>
        <v>1</v>
      </c>
      <c r="H37" s="845"/>
    </row>
    <row r="38" spans="1:8" ht="12.75" customHeight="1" thickBot="1">
      <c r="A38" s="42">
        <v>3945</v>
      </c>
      <c r="B38" s="86" t="s">
        <v>1200</v>
      </c>
      <c r="C38" s="717">
        <v>15000</v>
      </c>
      <c r="D38" s="1192">
        <v>15000</v>
      </c>
      <c r="E38" s="1192">
        <v>15000</v>
      </c>
      <c r="F38" s="1192">
        <v>21000</v>
      </c>
      <c r="G38" s="1282">
        <f t="shared" si="0"/>
        <v>1.4</v>
      </c>
      <c r="H38" s="845"/>
    </row>
    <row r="39" spans="1:8" s="13" customFormat="1" ht="12.75" customHeight="1" thickBot="1">
      <c r="A39" s="63">
        <v>3940</v>
      </c>
      <c r="B39" s="36" t="s">
        <v>183</v>
      </c>
      <c r="C39" s="718">
        <f>SUM(C31:C33)+C37+C38</f>
        <v>389160</v>
      </c>
      <c r="D39" s="1188">
        <f>SUM(D31:D33)+D37+D38</f>
        <v>426160</v>
      </c>
      <c r="E39" s="1188">
        <f>SUM(E31:E33)+E37+E38</f>
        <v>426160</v>
      </c>
      <c r="F39" s="1188">
        <f>SUM(F31:F33)+F37+F38</f>
        <v>432160</v>
      </c>
      <c r="G39" s="1238">
        <f t="shared" si="0"/>
        <v>1.0140792190726489</v>
      </c>
      <c r="H39" s="609"/>
    </row>
    <row r="40" spans="1:8" s="13" customFormat="1" ht="12.75" customHeight="1">
      <c r="A40" s="203"/>
      <c r="B40" s="204" t="s">
        <v>58</v>
      </c>
      <c r="C40" s="720"/>
      <c r="D40" s="1194"/>
      <c r="E40" s="1194"/>
      <c r="F40" s="1194"/>
      <c r="G40" s="629"/>
      <c r="H40" s="610"/>
    </row>
    <row r="41" spans="1:8" s="13" customFormat="1" ht="12.75" customHeight="1">
      <c r="A41" s="65">
        <v>3961</v>
      </c>
      <c r="B41" s="83" t="s">
        <v>411</v>
      </c>
      <c r="C41" s="1111">
        <v>210000</v>
      </c>
      <c r="D41" s="1111">
        <v>210000</v>
      </c>
      <c r="E41" s="1111">
        <v>210000</v>
      </c>
      <c r="F41" s="1111">
        <v>210000</v>
      </c>
      <c r="G41" s="629">
        <f t="shared" si="0"/>
        <v>1</v>
      </c>
      <c r="H41" s="738"/>
    </row>
    <row r="42" spans="1:8" s="13" customFormat="1" ht="12.75" customHeight="1">
      <c r="A42" s="65">
        <v>3962</v>
      </c>
      <c r="B42" s="292" t="s">
        <v>1099</v>
      </c>
      <c r="C42" s="721">
        <v>100000</v>
      </c>
      <c r="D42" s="1111">
        <v>120000</v>
      </c>
      <c r="E42" s="1111">
        <v>120000</v>
      </c>
      <c r="F42" s="1111">
        <v>120000</v>
      </c>
      <c r="G42" s="629">
        <f t="shared" si="0"/>
        <v>1</v>
      </c>
      <c r="H42" s="853"/>
    </row>
    <row r="43" spans="1:8" s="13" customFormat="1" ht="12.75" customHeight="1">
      <c r="A43" s="65">
        <v>3963</v>
      </c>
      <c r="B43" s="292" t="s">
        <v>522</v>
      </c>
      <c r="C43" s="721"/>
      <c r="D43" s="1111">
        <v>41900</v>
      </c>
      <c r="E43" s="1111">
        <v>41900</v>
      </c>
      <c r="F43" s="1111">
        <v>41900</v>
      </c>
      <c r="G43" s="629">
        <f t="shared" si="0"/>
        <v>1</v>
      </c>
      <c r="H43" s="738"/>
    </row>
    <row r="44" spans="1:8" s="13" customFormat="1" ht="12.75" customHeight="1" thickBot="1">
      <c r="A44" s="65">
        <v>3972</v>
      </c>
      <c r="B44" s="208" t="s">
        <v>441</v>
      </c>
      <c r="C44" s="721">
        <v>20000</v>
      </c>
      <c r="D44" s="1111">
        <v>20250</v>
      </c>
      <c r="E44" s="1111">
        <v>20250</v>
      </c>
      <c r="F44" s="1111">
        <v>20250</v>
      </c>
      <c r="G44" s="1282">
        <f t="shared" si="0"/>
        <v>1</v>
      </c>
      <c r="H44" s="601" t="s">
        <v>394</v>
      </c>
    </row>
    <row r="45" spans="1:8" s="13" customFormat="1" ht="12.75" customHeight="1" thickBot="1">
      <c r="A45" s="205">
        <v>3970</v>
      </c>
      <c r="B45" s="206" t="s">
        <v>158</v>
      </c>
      <c r="C45" s="722">
        <f>SUM(C41:C44)</f>
        <v>330000</v>
      </c>
      <c r="D45" s="1195">
        <f>SUM(D41:D44)</f>
        <v>392150</v>
      </c>
      <c r="E45" s="1195">
        <f>SUM(E41:E44)</f>
        <v>392150</v>
      </c>
      <c r="F45" s="1195">
        <f>SUM(F41:F44)</f>
        <v>392150</v>
      </c>
      <c r="G45" s="1238">
        <f t="shared" si="0"/>
        <v>1</v>
      </c>
      <c r="H45" s="609"/>
    </row>
    <row r="46" spans="1:8" s="13" customFormat="1" ht="12.75" customHeight="1">
      <c r="A46" s="207"/>
      <c r="B46" s="209" t="s">
        <v>270</v>
      </c>
      <c r="C46" s="720"/>
      <c r="D46" s="1194"/>
      <c r="E46" s="1194"/>
      <c r="F46" s="1194"/>
      <c r="G46" s="629"/>
      <c r="H46" s="600"/>
    </row>
    <row r="47" spans="1:8" s="13" customFormat="1" ht="12.75" customHeight="1">
      <c r="A47" s="65">
        <v>3988</v>
      </c>
      <c r="B47" s="83" t="s">
        <v>16</v>
      </c>
      <c r="C47" s="721">
        <v>800</v>
      </c>
      <c r="D47" s="1111">
        <v>800</v>
      </c>
      <c r="E47" s="1111">
        <v>800</v>
      </c>
      <c r="F47" s="1111">
        <v>800</v>
      </c>
      <c r="G47" s="629">
        <f t="shared" si="0"/>
        <v>1</v>
      </c>
      <c r="H47" s="611"/>
    </row>
    <row r="48" spans="1:8" s="13" customFormat="1" ht="12.75" customHeight="1">
      <c r="A48" s="65">
        <v>3989</v>
      </c>
      <c r="B48" s="83" t="s">
        <v>370</v>
      </c>
      <c r="C48" s="721">
        <v>6000</v>
      </c>
      <c r="D48" s="1111">
        <v>6000</v>
      </c>
      <c r="E48" s="1111">
        <v>6000</v>
      </c>
      <c r="F48" s="1111">
        <v>6000</v>
      </c>
      <c r="G48" s="629">
        <f t="shared" si="0"/>
        <v>1</v>
      </c>
      <c r="H48" s="601" t="s">
        <v>394</v>
      </c>
    </row>
    <row r="49" spans="1:8" s="13" customFormat="1" ht="12.75" customHeight="1">
      <c r="A49" s="66">
        <v>3990</v>
      </c>
      <c r="B49" s="86" t="s">
        <v>318</v>
      </c>
      <c r="C49" s="587">
        <v>1000</v>
      </c>
      <c r="D49" s="1091">
        <v>1000</v>
      </c>
      <c r="E49" s="1091">
        <v>1000</v>
      </c>
      <c r="F49" s="1091">
        <v>1000</v>
      </c>
      <c r="G49" s="629">
        <f t="shared" si="0"/>
        <v>1</v>
      </c>
      <c r="H49" s="611"/>
    </row>
    <row r="50" spans="1:8" s="13" customFormat="1" ht="12.75" customHeight="1">
      <c r="A50" s="66">
        <v>3991</v>
      </c>
      <c r="B50" s="86" t="s">
        <v>364</v>
      </c>
      <c r="C50" s="587">
        <v>4820</v>
      </c>
      <c r="D50" s="1091">
        <v>4820</v>
      </c>
      <c r="E50" s="1091">
        <v>4820</v>
      </c>
      <c r="F50" s="1091">
        <v>4820</v>
      </c>
      <c r="G50" s="629">
        <f t="shared" si="0"/>
        <v>1</v>
      </c>
      <c r="H50" s="611"/>
    </row>
    <row r="51" spans="1:8" s="13" customFormat="1" ht="12.75" customHeight="1">
      <c r="A51" s="66">
        <v>3992</v>
      </c>
      <c r="B51" s="86" t="s">
        <v>319</v>
      </c>
      <c r="C51" s="587">
        <v>1400</v>
      </c>
      <c r="D51" s="1091">
        <v>1400</v>
      </c>
      <c r="E51" s="1091">
        <v>1400</v>
      </c>
      <c r="F51" s="1091">
        <v>1400</v>
      </c>
      <c r="G51" s="629">
        <f t="shared" si="0"/>
        <v>1</v>
      </c>
      <c r="H51" s="611"/>
    </row>
    <row r="52" spans="1:8" s="13" customFormat="1" ht="12.75" customHeight="1">
      <c r="A52" s="66">
        <v>3993</v>
      </c>
      <c r="B52" s="86" t="s">
        <v>320</v>
      </c>
      <c r="C52" s="587">
        <v>900</v>
      </c>
      <c r="D52" s="1091">
        <v>900</v>
      </c>
      <c r="E52" s="1091">
        <v>900</v>
      </c>
      <c r="F52" s="1091">
        <v>900</v>
      </c>
      <c r="G52" s="629">
        <f t="shared" si="0"/>
        <v>1</v>
      </c>
      <c r="H52" s="611"/>
    </row>
    <row r="53" spans="1:8" s="13" customFormat="1" ht="12.75" customHeight="1">
      <c r="A53" s="66">
        <v>3994</v>
      </c>
      <c r="B53" s="86" t="s">
        <v>107</v>
      </c>
      <c r="C53" s="587">
        <v>900</v>
      </c>
      <c r="D53" s="1091">
        <v>900</v>
      </c>
      <c r="E53" s="1091">
        <v>900</v>
      </c>
      <c r="F53" s="1091">
        <v>900</v>
      </c>
      <c r="G53" s="629">
        <f t="shared" si="0"/>
        <v>1</v>
      </c>
      <c r="H53" s="846"/>
    </row>
    <row r="54" spans="1:8" s="13" customFormat="1" ht="12.75" customHeight="1">
      <c r="A54" s="66">
        <v>3995</v>
      </c>
      <c r="B54" s="86" t="s">
        <v>108</v>
      </c>
      <c r="C54" s="587">
        <v>900</v>
      </c>
      <c r="D54" s="1091">
        <v>900</v>
      </c>
      <c r="E54" s="1091">
        <v>900</v>
      </c>
      <c r="F54" s="1091">
        <v>900</v>
      </c>
      <c r="G54" s="629">
        <f t="shared" si="0"/>
        <v>1</v>
      </c>
      <c r="H54" s="846"/>
    </row>
    <row r="55" spans="1:8" s="13" customFormat="1" ht="12.75" customHeight="1">
      <c r="A55" s="66">
        <v>3997</v>
      </c>
      <c r="B55" s="86" t="s">
        <v>109</v>
      </c>
      <c r="C55" s="587">
        <v>900</v>
      </c>
      <c r="D55" s="1091">
        <v>900</v>
      </c>
      <c r="E55" s="1091">
        <v>900</v>
      </c>
      <c r="F55" s="1091">
        <v>900</v>
      </c>
      <c r="G55" s="629">
        <f t="shared" si="0"/>
        <v>1</v>
      </c>
      <c r="H55" s="611"/>
    </row>
    <row r="56" spans="1:8" s="13" customFormat="1" ht="12.75" customHeight="1">
      <c r="A56" s="66">
        <v>3998</v>
      </c>
      <c r="B56" s="86" t="s">
        <v>110</v>
      </c>
      <c r="C56" s="587">
        <v>900</v>
      </c>
      <c r="D56" s="1091">
        <v>900</v>
      </c>
      <c r="E56" s="1091">
        <v>900</v>
      </c>
      <c r="F56" s="1091">
        <v>900</v>
      </c>
      <c r="G56" s="629">
        <f t="shared" si="0"/>
        <v>1</v>
      </c>
      <c r="H56" s="611"/>
    </row>
    <row r="57" spans="1:8" s="13" customFormat="1" ht="12.75" customHeight="1" thickBot="1">
      <c r="A57" s="100">
        <v>3999</v>
      </c>
      <c r="B57" s="86" t="s">
        <v>111</v>
      </c>
      <c r="C57" s="717">
        <v>1000</v>
      </c>
      <c r="D57" s="1192">
        <v>1000</v>
      </c>
      <c r="E57" s="1192">
        <v>1000</v>
      </c>
      <c r="F57" s="1192">
        <v>1000</v>
      </c>
      <c r="G57" s="629">
        <f t="shared" si="0"/>
        <v>1</v>
      </c>
      <c r="H57" s="611"/>
    </row>
    <row r="58" spans="1:8" s="13" customFormat="1" ht="12.75" customHeight="1" thickBot="1">
      <c r="A58" s="63"/>
      <c r="B58" s="36" t="s">
        <v>158</v>
      </c>
      <c r="C58" s="718">
        <f>SUM(C47:C57)</f>
        <v>19520</v>
      </c>
      <c r="D58" s="1188">
        <f>SUM(D47:D57)</f>
        <v>19520</v>
      </c>
      <c r="E58" s="1188">
        <f>SUM(E47:E57)</f>
        <v>19520</v>
      </c>
      <c r="F58" s="1188">
        <f>SUM(F47:F57)</f>
        <v>19520</v>
      </c>
      <c r="G58" s="1240">
        <f t="shared" si="0"/>
        <v>1</v>
      </c>
      <c r="H58" s="609"/>
    </row>
    <row r="59" spans="1:8" s="13" customFormat="1" ht="12.75" customHeight="1" thickBot="1">
      <c r="A59" s="63">
        <v>3900</v>
      </c>
      <c r="B59" s="36" t="s">
        <v>152</v>
      </c>
      <c r="C59" s="718">
        <f>C39+C23+C10+C29+C45+C58</f>
        <v>1613300</v>
      </c>
      <c r="D59" s="1188">
        <f>D39+D23+D10+D29+D45+D58</f>
        <v>1973148</v>
      </c>
      <c r="E59" s="1188">
        <f>E39+E23+E10+E29+E45+E58</f>
        <v>2012148</v>
      </c>
      <c r="F59" s="1188">
        <f>F39+F23+F10+F29+F45+F58</f>
        <v>2034148</v>
      </c>
      <c r="G59" s="1238">
        <f t="shared" si="0"/>
        <v>1.0109335893781173</v>
      </c>
      <c r="H59" s="609"/>
    </row>
    <row r="60" spans="1:8" s="13" customFormat="1" ht="12.75" customHeight="1">
      <c r="A60" s="46"/>
      <c r="B60" s="83" t="s">
        <v>180</v>
      </c>
      <c r="C60" s="587">
        <f aca="true" t="shared" si="1" ref="C60:E61">SUM(C34)</f>
        <v>650</v>
      </c>
      <c r="D60" s="1091">
        <f t="shared" si="1"/>
        <v>650</v>
      </c>
      <c r="E60" s="1091">
        <f t="shared" si="1"/>
        <v>650</v>
      </c>
      <c r="F60" s="1091">
        <f>SUM(F34)</f>
        <v>650</v>
      </c>
      <c r="G60" s="629">
        <f t="shared" si="0"/>
        <v>1</v>
      </c>
      <c r="H60" s="605"/>
    </row>
    <row r="61" spans="1:8" s="13" customFormat="1" ht="12.75" customHeight="1">
      <c r="A61" s="46"/>
      <c r="B61" s="24" t="s">
        <v>114</v>
      </c>
      <c r="C61" s="587">
        <f t="shared" si="1"/>
        <v>350</v>
      </c>
      <c r="D61" s="1091">
        <f t="shared" si="1"/>
        <v>350</v>
      </c>
      <c r="E61" s="1091">
        <f t="shared" si="1"/>
        <v>350</v>
      </c>
      <c r="F61" s="1091">
        <f>SUM(F35)</f>
        <v>350</v>
      </c>
      <c r="G61" s="629">
        <f t="shared" si="0"/>
        <v>1</v>
      </c>
      <c r="H61" s="605"/>
    </row>
    <row r="62" spans="1:8" s="13" customFormat="1" ht="12.75" customHeight="1">
      <c r="A62" s="46"/>
      <c r="B62" s="83" t="s">
        <v>304</v>
      </c>
      <c r="C62" s="587">
        <f>SUM(C18)</f>
        <v>4000</v>
      </c>
      <c r="D62" s="1091">
        <f>SUM(D18)</f>
        <v>6009</v>
      </c>
      <c r="E62" s="1091">
        <f>SUM(E18)</f>
        <v>6009</v>
      </c>
      <c r="F62" s="1091">
        <f>SUM(F18)</f>
        <v>6009</v>
      </c>
      <c r="G62" s="629">
        <f t="shared" si="0"/>
        <v>1</v>
      </c>
      <c r="H62" s="605"/>
    </row>
    <row r="63" spans="1:8" s="13" customFormat="1" ht="12.75" customHeight="1">
      <c r="A63" s="45"/>
      <c r="B63" s="24" t="s">
        <v>302</v>
      </c>
      <c r="C63" s="716">
        <f>SUM(C10+C23+C29+C39+C45+C58)-C65-C60-C61-C62-C64</f>
        <v>1229900</v>
      </c>
      <c r="D63" s="1190">
        <f>SUM(D10+D23+D29+D39+D45+D58)-D65-D60-D61-D62-D64</f>
        <v>1325450</v>
      </c>
      <c r="E63" s="1190">
        <f>SUM(E10+E23+E29+E39+E45+E58)-E65-E60-E61-E62-E64</f>
        <v>1325450</v>
      </c>
      <c r="F63" s="1190">
        <f>SUM(F10+F23+F29+F39+F45+F58)-F65-F60-F61-F62-F64</f>
        <v>1341450</v>
      </c>
      <c r="G63" s="629">
        <f t="shared" si="0"/>
        <v>1.0120713719868724</v>
      </c>
      <c r="H63" s="605"/>
    </row>
    <row r="64" spans="1:8" s="13" customFormat="1" ht="12.75" customHeight="1">
      <c r="A64" s="45"/>
      <c r="B64" s="24" t="s">
        <v>21</v>
      </c>
      <c r="C64" s="716">
        <f>SUM(C20)</f>
        <v>20000</v>
      </c>
      <c r="D64" s="1190">
        <f>SUM(D20)</f>
        <v>30721</v>
      </c>
      <c r="E64" s="1190">
        <f>SUM(E20)</f>
        <v>30721</v>
      </c>
      <c r="F64" s="1190">
        <f>SUM(F20)</f>
        <v>30721</v>
      </c>
      <c r="G64" s="629">
        <f t="shared" si="0"/>
        <v>1</v>
      </c>
      <c r="H64" s="605"/>
    </row>
    <row r="65" spans="1:8" s="13" customFormat="1" ht="12.75" customHeight="1">
      <c r="A65" s="45"/>
      <c r="B65" s="90" t="s">
        <v>281</v>
      </c>
      <c r="C65" s="716">
        <f>SUM(C9+C22+C21+C36+C37+C38)</f>
        <v>358400</v>
      </c>
      <c r="D65" s="1190">
        <f>SUM(D9+D22+D21+D36+D37+D38)</f>
        <v>609968</v>
      </c>
      <c r="E65" s="1190">
        <f>SUM(E9+E22+E21+E36+E37+E38+E28)</f>
        <v>648968</v>
      </c>
      <c r="F65" s="1190">
        <f>SUM(F9+F22+F21+F36+F37+F38+F28)</f>
        <v>654968</v>
      </c>
      <c r="G65" s="629">
        <f t="shared" si="0"/>
        <v>1.0092454481576905</v>
      </c>
      <c r="H65" s="612"/>
    </row>
    <row r="66" spans="1:8" s="13" customFormat="1" ht="12.75" customHeight="1">
      <c r="A66" s="219"/>
      <c r="B66" s="220" t="s">
        <v>523</v>
      </c>
      <c r="C66" s="723">
        <f>SUM(C60:C65)</f>
        <v>1613300</v>
      </c>
      <c r="D66" s="1196">
        <f>SUM(D60:D65)</f>
        <v>1973148</v>
      </c>
      <c r="E66" s="1196">
        <f>SUM(E60:E65)</f>
        <v>2012148</v>
      </c>
      <c r="F66" s="1196">
        <f>SUM(F60:F65)</f>
        <v>2034148</v>
      </c>
      <c r="G66" s="190">
        <f t="shared" si="0"/>
        <v>1.0109335893781173</v>
      </c>
      <c r="H66" s="612"/>
    </row>
    <row r="67" spans="1:8" ht="12.75" customHeight="1">
      <c r="A67" s="40"/>
      <c r="B67" s="41"/>
      <c r="C67" s="18"/>
      <c r="D67" s="18"/>
      <c r="E67" s="18"/>
      <c r="F67" s="18"/>
      <c r="G67" s="18"/>
      <c r="H67" s="41"/>
    </row>
    <row r="68" ht="12.75" customHeight="1">
      <c r="A68" s="55"/>
    </row>
  </sheetData>
  <sheetProtection/>
  <mergeCells count="7">
    <mergeCell ref="G4:G6"/>
    <mergeCell ref="A2:H2"/>
    <mergeCell ref="A1:H1"/>
    <mergeCell ref="C4:C6"/>
    <mergeCell ref="D4:D6"/>
    <mergeCell ref="E4:E6"/>
    <mergeCell ref="F4:F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9"/>
  <sheetViews>
    <sheetView showZeros="0" zoomScalePageLayoutView="0" workbookViewId="0" topLeftCell="A48">
      <selection activeCell="F84" sqref="F84"/>
    </sheetView>
  </sheetViews>
  <sheetFormatPr defaultColWidth="9.00390625" defaultRowHeight="12.75" customHeight="1"/>
  <cols>
    <col min="1" max="1" width="5.875" style="40" customWidth="1"/>
    <col min="2" max="2" width="66.125" style="41" customWidth="1"/>
    <col min="3" max="6" width="12.125" style="47" customWidth="1"/>
    <col min="7" max="7" width="9.125" style="47" customWidth="1"/>
    <col min="8" max="8" width="66.875" style="41" customWidth="1"/>
    <col min="9" max="16384" width="9.125" style="41" customWidth="1"/>
  </cols>
  <sheetData>
    <row r="1" spans="1:8" s="16" customFormat="1" ht="12.75" customHeight="1">
      <c r="A1" s="1347" t="s">
        <v>153</v>
      </c>
      <c r="B1" s="1345"/>
      <c r="C1" s="1345"/>
      <c r="D1" s="1345"/>
      <c r="E1" s="1345"/>
      <c r="F1" s="1345"/>
      <c r="G1" s="1345"/>
      <c r="H1" s="1345"/>
    </row>
    <row r="2" spans="1:8" s="16" customFormat="1" ht="12.75" customHeight="1">
      <c r="A2" s="1344" t="s">
        <v>1075</v>
      </c>
      <c r="B2" s="1345"/>
      <c r="C2" s="1345"/>
      <c r="D2" s="1345"/>
      <c r="E2" s="1345"/>
      <c r="F2" s="1345"/>
      <c r="G2" s="1345"/>
      <c r="H2" s="1345"/>
    </row>
    <row r="3" spans="1:8" ht="10.5" customHeight="1">
      <c r="A3" s="355"/>
      <c r="B3" s="352"/>
      <c r="C3" s="509"/>
      <c r="D3" s="509"/>
      <c r="E3" s="509"/>
      <c r="F3" s="509"/>
      <c r="G3" s="509"/>
      <c r="H3" s="510" t="s">
        <v>189</v>
      </c>
    </row>
    <row r="4" spans="1:8" ht="12.75" customHeight="1">
      <c r="A4" s="499"/>
      <c r="B4" s="511"/>
      <c r="C4" s="1321" t="s">
        <v>1131</v>
      </c>
      <c r="D4" s="1321" t="s">
        <v>1173</v>
      </c>
      <c r="E4" s="1321" t="s">
        <v>1191</v>
      </c>
      <c r="F4" s="1321" t="s">
        <v>1194</v>
      </c>
      <c r="G4" s="1321" t="s">
        <v>1196</v>
      </c>
      <c r="H4" s="512"/>
    </row>
    <row r="5" spans="1:8" ht="12" customHeight="1">
      <c r="A5" s="360" t="s">
        <v>288</v>
      </c>
      <c r="B5" s="513" t="s">
        <v>149</v>
      </c>
      <c r="C5" s="1334"/>
      <c r="D5" s="1334"/>
      <c r="E5" s="1334"/>
      <c r="F5" s="1334"/>
      <c r="G5" s="1348"/>
      <c r="H5" s="419" t="s">
        <v>150</v>
      </c>
    </row>
    <row r="6" spans="1:8" ht="12.75" customHeight="1" thickBot="1">
      <c r="A6" s="514"/>
      <c r="B6" s="515"/>
      <c r="C6" s="1335"/>
      <c r="D6" s="1335"/>
      <c r="E6" s="1335"/>
      <c r="F6" s="1335"/>
      <c r="G6" s="1349"/>
      <c r="H6" s="383" t="s">
        <v>151</v>
      </c>
    </row>
    <row r="7" spans="1:8" ht="12.75" customHeight="1">
      <c r="A7" s="516" t="s">
        <v>171</v>
      </c>
      <c r="B7" s="365" t="s">
        <v>172</v>
      </c>
      <c r="C7" s="517" t="s">
        <v>173</v>
      </c>
      <c r="D7" s="517" t="s">
        <v>174</v>
      </c>
      <c r="E7" s="517" t="s">
        <v>175</v>
      </c>
      <c r="F7" s="517" t="s">
        <v>46</v>
      </c>
      <c r="G7" s="517" t="s">
        <v>379</v>
      </c>
      <c r="H7" s="420" t="s">
        <v>617</v>
      </c>
    </row>
    <row r="8" spans="1:8" ht="16.5" customHeight="1">
      <c r="A8" s="467"/>
      <c r="B8" s="518" t="s">
        <v>277</v>
      </c>
      <c r="C8" s="424"/>
      <c r="D8" s="424"/>
      <c r="E8" s="424"/>
      <c r="F8" s="424"/>
      <c r="G8" s="424"/>
      <c r="H8" s="519"/>
    </row>
    <row r="9" spans="1:8" ht="12">
      <c r="A9" s="360"/>
      <c r="B9" s="520" t="s">
        <v>266</v>
      </c>
      <c r="C9" s="521"/>
      <c r="D9" s="521"/>
      <c r="E9" s="521"/>
      <c r="F9" s="521"/>
      <c r="G9" s="521"/>
      <c r="H9" s="375"/>
    </row>
    <row r="10" spans="1:8" ht="12">
      <c r="A10" s="539">
        <v>4012</v>
      </c>
      <c r="B10" s="724" t="s">
        <v>527</v>
      </c>
      <c r="C10" s="1092">
        <v>405000</v>
      </c>
      <c r="D10" s="1092">
        <f>SUM(D12:D13)</f>
        <v>425459</v>
      </c>
      <c r="E10" s="1092">
        <f>SUM(E12:E13)</f>
        <v>425459</v>
      </c>
      <c r="F10" s="1092">
        <f>SUM(F11:F13)</f>
        <v>425459</v>
      </c>
      <c r="G10" s="297">
        <f>SUM(F10/E10)</f>
        <v>1</v>
      </c>
      <c r="H10" s="375"/>
    </row>
    <row r="11" spans="1:8" ht="12">
      <c r="A11" s="539"/>
      <c r="B11" s="1135" t="s">
        <v>311</v>
      </c>
      <c r="C11" s="1092"/>
      <c r="D11" s="1092"/>
      <c r="E11" s="1092"/>
      <c r="F11" s="1092">
        <v>698</v>
      </c>
      <c r="G11" s="297"/>
      <c r="H11" s="375"/>
    </row>
    <row r="12" spans="1:8" ht="12">
      <c r="A12" s="539"/>
      <c r="B12" s="1135" t="s">
        <v>255</v>
      </c>
      <c r="C12" s="1092"/>
      <c r="D12" s="1136">
        <v>1625</v>
      </c>
      <c r="E12" s="1136">
        <v>1625</v>
      </c>
      <c r="F12" s="1136">
        <v>2828</v>
      </c>
      <c r="G12" s="297">
        <f aca="true" t="shared" si="0" ref="G12:G81">SUM(F12/E12)</f>
        <v>1.7403076923076923</v>
      </c>
      <c r="H12" s="375"/>
    </row>
    <row r="13" spans="1:8" ht="12">
      <c r="A13" s="539"/>
      <c r="B13" s="1135" t="s">
        <v>1133</v>
      </c>
      <c r="C13" s="1092"/>
      <c r="D13" s="1136">
        <v>423834</v>
      </c>
      <c r="E13" s="1136">
        <v>423834</v>
      </c>
      <c r="F13" s="1136">
        <v>421933</v>
      </c>
      <c r="G13" s="297">
        <f t="shared" si="0"/>
        <v>0.9955147534176116</v>
      </c>
      <c r="H13" s="375"/>
    </row>
    <row r="14" spans="1:8" ht="12">
      <c r="A14" s="522">
        <v>4014</v>
      </c>
      <c r="B14" s="295" t="s">
        <v>526</v>
      </c>
      <c r="C14" s="1092">
        <v>50000</v>
      </c>
      <c r="D14" s="1092">
        <v>422980</v>
      </c>
      <c r="E14" s="1092">
        <v>397980</v>
      </c>
      <c r="F14" s="1092">
        <f>SUM(F15:F16)</f>
        <v>397980</v>
      </c>
      <c r="G14" s="297">
        <f t="shared" si="0"/>
        <v>1</v>
      </c>
      <c r="H14" s="525"/>
    </row>
    <row r="15" spans="1:8" ht="12">
      <c r="A15" s="522"/>
      <c r="B15" s="1135" t="s">
        <v>255</v>
      </c>
      <c r="C15" s="1092"/>
      <c r="D15" s="1092"/>
      <c r="E15" s="1092"/>
      <c r="F15" s="1092">
        <v>1232</v>
      </c>
      <c r="G15" s="297"/>
      <c r="H15" s="525"/>
    </row>
    <row r="16" spans="1:8" ht="12">
      <c r="A16" s="522"/>
      <c r="B16" s="1135" t="s">
        <v>1133</v>
      </c>
      <c r="C16" s="1092"/>
      <c r="D16" s="1092"/>
      <c r="E16" s="1092"/>
      <c r="F16" s="1092">
        <v>396748</v>
      </c>
      <c r="G16" s="297"/>
      <c r="H16" s="525"/>
    </row>
    <row r="17" spans="1:8" ht="12">
      <c r="A17" s="522">
        <v>4017</v>
      </c>
      <c r="B17" s="295" t="s">
        <v>1142</v>
      </c>
      <c r="C17" s="1092"/>
      <c r="D17" s="1092">
        <v>360000</v>
      </c>
      <c r="E17" s="1092">
        <v>360000</v>
      </c>
      <c r="F17" s="1092">
        <v>360000</v>
      </c>
      <c r="G17" s="297">
        <f t="shared" si="0"/>
        <v>1</v>
      </c>
      <c r="H17" s="525"/>
    </row>
    <row r="18" spans="1:8" ht="12">
      <c r="A18" s="522">
        <v>4018</v>
      </c>
      <c r="B18" s="295" t="s">
        <v>1134</v>
      </c>
      <c r="C18" s="1092"/>
      <c r="D18" s="1092">
        <v>29957</v>
      </c>
      <c r="E18" s="1092">
        <v>29957</v>
      </c>
      <c r="F18" s="1092">
        <v>29957</v>
      </c>
      <c r="G18" s="297">
        <f t="shared" si="0"/>
        <v>1</v>
      </c>
      <c r="H18" s="525"/>
    </row>
    <row r="19" spans="1:8" ht="12">
      <c r="A19" s="522">
        <v>4019</v>
      </c>
      <c r="B19" s="295" t="s">
        <v>1135</v>
      </c>
      <c r="C19" s="1093"/>
      <c r="D19" s="1093">
        <v>480000</v>
      </c>
      <c r="E19" s="1093">
        <v>480000</v>
      </c>
      <c r="F19" s="1093">
        <v>480000</v>
      </c>
      <c r="G19" s="297">
        <f t="shared" si="0"/>
        <v>1</v>
      </c>
      <c r="H19" s="525"/>
    </row>
    <row r="20" spans="1:8" s="37" customFormat="1" ht="12">
      <c r="A20" s="467">
        <v>4010</v>
      </c>
      <c r="B20" s="526" t="s">
        <v>267</v>
      </c>
      <c r="C20" s="743">
        <f>SUM(C14+C10)</f>
        <v>455000</v>
      </c>
      <c r="D20" s="1197">
        <f>SUM(D14+D10+D18+D19+D17)</f>
        <v>1718396</v>
      </c>
      <c r="E20" s="1197">
        <f>SUM(E14+E10+E18+E19+E17)</f>
        <v>1693396</v>
      </c>
      <c r="F20" s="1197">
        <f>SUM(F14+F10+F18+F19+F17)</f>
        <v>1693396</v>
      </c>
      <c r="G20" s="1264">
        <f t="shared" si="0"/>
        <v>1</v>
      </c>
      <c r="H20" s="527"/>
    </row>
    <row r="21" spans="1:8" s="37" customFormat="1" ht="12">
      <c r="A21" s="75"/>
      <c r="B21" s="528" t="s">
        <v>268</v>
      </c>
      <c r="C21" s="296"/>
      <c r="D21" s="1089"/>
      <c r="E21" s="1089"/>
      <c r="F21" s="1089"/>
      <c r="G21" s="297"/>
      <c r="H21" s="371"/>
    </row>
    <row r="22" spans="1:8" s="37" customFormat="1" ht="12">
      <c r="A22" s="467">
        <v>4030</v>
      </c>
      <c r="B22" s="526" t="s">
        <v>269</v>
      </c>
      <c r="C22" s="562"/>
      <c r="D22" s="1198"/>
      <c r="E22" s="1198"/>
      <c r="F22" s="1198"/>
      <c r="G22" s="1265"/>
      <c r="H22" s="529"/>
    </row>
    <row r="23" spans="1:8" s="37" customFormat="1" ht="12.75">
      <c r="A23" s="75"/>
      <c r="B23" s="530" t="s">
        <v>273</v>
      </c>
      <c r="C23" s="531"/>
      <c r="D23" s="1199"/>
      <c r="E23" s="1199"/>
      <c r="F23" s="1199"/>
      <c r="G23" s="297"/>
      <c r="H23" s="532"/>
    </row>
    <row r="24" spans="1:8" s="37" customFormat="1" ht="12">
      <c r="A24" s="522">
        <v>4112</v>
      </c>
      <c r="B24" s="533" t="s">
        <v>246</v>
      </c>
      <c r="C24" s="1089">
        <v>1032878</v>
      </c>
      <c r="D24" s="1089">
        <v>1032878</v>
      </c>
      <c r="E24" s="1089">
        <v>1032878</v>
      </c>
      <c r="F24" s="1089">
        <v>1032878</v>
      </c>
      <c r="G24" s="297">
        <f t="shared" si="0"/>
        <v>1</v>
      </c>
      <c r="H24" s="532"/>
    </row>
    <row r="25" spans="1:8" s="37" customFormat="1" ht="12">
      <c r="A25" s="522">
        <v>4115</v>
      </c>
      <c r="B25" s="533" t="s">
        <v>419</v>
      </c>
      <c r="C25" s="296"/>
      <c r="D25" s="1089">
        <v>3980</v>
      </c>
      <c r="E25" s="1089">
        <v>3980</v>
      </c>
      <c r="F25" s="1089">
        <v>3980</v>
      </c>
      <c r="G25" s="297">
        <f t="shared" si="0"/>
        <v>1</v>
      </c>
      <c r="H25" s="525"/>
    </row>
    <row r="26" spans="1:8" s="37" customFormat="1" ht="12">
      <c r="A26" s="522">
        <v>4120</v>
      </c>
      <c r="B26" s="295" t="s">
        <v>249</v>
      </c>
      <c r="C26" s="523">
        <v>750000</v>
      </c>
      <c r="D26" s="1092">
        <v>768094</v>
      </c>
      <c r="E26" s="1092">
        <v>768094</v>
      </c>
      <c r="F26" s="1092">
        <v>768094</v>
      </c>
      <c r="G26" s="297">
        <f t="shared" si="0"/>
        <v>1</v>
      </c>
      <c r="H26" s="525"/>
    </row>
    <row r="27" spans="1:8" s="34" customFormat="1" ht="12">
      <c r="A27" s="371">
        <v>4121</v>
      </c>
      <c r="B27" s="534" t="s">
        <v>131</v>
      </c>
      <c r="C27" s="1088">
        <v>40000</v>
      </c>
      <c r="D27" s="1088">
        <f>SUM(D28:D30)</f>
        <v>107697</v>
      </c>
      <c r="E27" s="1088">
        <f>SUM(E28:E30)</f>
        <v>107697</v>
      </c>
      <c r="F27" s="1088">
        <f>SUM(F28:F30)</f>
        <v>107697</v>
      </c>
      <c r="G27" s="297">
        <f t="shared" si="0"/>
        <v>1</v>
      </c>
      <c r="H27" s="525"/>
    </row>
    <row r="28" spans="1:8" s="34" customFormat="1" ht="12">
      <c r="A28" s="371"/>
      <c r="B28" s="1137" t="s">
        <v>311</v>
      </c>
      <c r="C28" s="1088"/>
      <c r="D28" s="1136">
        <v>2616</v>
      </c>
      <c r="E28" s="1136">
        <v>3994</v>
      </c>
      <c r="F28" s="1136">
        <v>5010</v>
      </c>
      <c r="G28" s="297">
        <f t="shared" si="0"/>
        <v>1.2543815723585379</v>
      </c>
      <c r="H28" s="525"/>
    </row>
    <row r="29" spans="1:8" s="34" customFormat="1" ht="12">
      <c r="A29" s="371"/>
      <c r="B29" s="1137" t="s">
        <v>255</v>
      </c>
      <c r="C29" s="1088"/>
      <c r="D29" s="1136"/>
      <c r="E29" s="1136">
        <v>470</v>
      </c>
      <c r="F29" s="1136">
        <v>470</v>
      </c>
      <c r="G29" s="297">
        <f t="shared" si="0"/>
        <v>1</v>
      </c>
      <c r="H29" s="525"/>
    </row>
    <row r="30" spans="1:8" s="34" customFormat="1" ht="12">
      <c r="A30" s="371"/>
      <c r="B30" s="1137" t="s">
        <v>595</v>
      </c>
      <c r="C30" s="1088"/>
      <c r="D30" s="1136">
        <v>105081</v>
      </c>
      <c r="E30" s="1136">
        <v>103233</v>
      </c>
      <c r="F30" s="1136">
        <v>102217</v>
      </c>
      <c r="G30" s="297">
        <f t="shared" si="0"/>
        <v>0.9901581858514235</v>
      </c>
      <c r="H30" s="525"/>
    </row>
    <row r="31" spans="1:8" s="34" customFormat="1" ht="12">
      <c r="A31" s="371">
        <v>4122</v>
      </c>
      <c r="B31" s="535" t="s">
        <v>196</v>
      </c>
      <c r="C31" s="1089">
        <v>150000</v>
      </c>
      <c r="D31" s="1089">
        <v>245179</v>
      </c>
      <c r="E31" s="1089">
        <v>245179</v>
      </c>
      <c r="F31" s="1089">
        <f>SUM(F32:F34)</f>
        <v>245179</v>
      </c>
      <c r="G31" s="297">
        <f t="shared" si="0"/>
        <v>1</v>
      </c>
      <c r="H31" s="525"/>
    </row>
    <row r="32" spans="1:8" s="34" customFormat="1" ht="12">
      <c r="A32" s="371"/>
      <c r="B32" s="1137" t="s">
        <v>311</v>
      </c>
      <c r="C32" s="1089"/>
      <c r="D32" s="1089"/>
      <c r="E32" s="1138">
        <v>1450</v>
      </c>
      <c r="F32" s="1138">
        <v>1450</v>
      </c>
      <c r="G32" s="297">
        <f t="shared" si="0"/>
        <v>1</v>
      </c>
      <c r="H32" s="525"/>
    </row>
    <row r="33" spans="1:8" s="34" customFormat="1" ht="12">
      <c r="A33" s="371"/>
      <c r="B33" s="1137" t="s">
        <v>255</v>
      </c>
      <c r="C33" s="1089"/>
      <c r="D33" s="1089"/>
      <c r="E33" s="1138"/>
      <c r="F33" s="1138">
        <v>572</v>
      </c>
      <c r="G33" s="297"/>
      <c r="H33" s="525"/>
    </row>
    <row r="34" spans="1:8" s="34" customFormat="1" ht="12">
      <c r="A34" s="371"/>
      <c r="B34" s="1137" t="s">
        <v>595</v>
      </c>
      <c r="C34" s="1089"/>
      <c r="D34" s="1089"/>
      <c r="E34" s="1138">
        <v>243729</v>
      </c>
      <c r="F34" s="1138">
        <v>243157</v>
      </c>
      <c r="G34" s="297">
        <f t="shared" si="0"/>
        <v>0.9976531311415547</v>
      </c>
      <c r="H34" s="525"/>
    </row>
    <row r="35" spans="1:8" s="34" customFormat="1" ht="12">
      <c r="A35" s="371">
        <v>4123</v>
      </c>
      <c r="B35" s="535" t="s">
        <v>1111</v>
      </c>
      <c r="C35" s="1089">
        <v>12000</v>
      </c>
      <c r="D35" s="1089">
        <v>12000</v>
      </c>
      <c r="E35" s="1089">
        <v>12000</v>
      </c>
      <c r="F35" s="1089">
        <v>12000</v>
      </c>
      <c r="G35" s="297">
        <f t="shared" si="0"/>
        <v>1</v>
      </c>
      <c r="H35" s="525"/>
    </row>
    <row r="36" spans="1:8" s="34" customFormat="1" ht="12">
      <c r="A36" s="445">
        <v>4125</v>
      </c>
      <c r="B36" s="533" t="s">
        <v>1101</v>
      </c>
      <c r="C36" s="1090">
        <v>401320</v>
      </c>
      <c r="D36" s="1090">
        <v>401320</v>
      </c>
      <c r="E36" s="1090">
        <v>401320</v>
      </c>
      <c r="F36" s="1090">
        <f>SUM(F37:F39)</f>
        <v>401320</v>
      </c>
      <c r="G36" s="297">
        <f t="shared" si="0"/>
        <v>1</v>
      </c>
      <c r="H36" s="375"/>
    </row>
    <row r="37" spans="1:8" s="34" customFormat="1" ht="12">
      <c r="A37" s="445"/>
      <c r="B37" s="1137" t="s">
        <v>311</v>
      </c>
      <c r="C37" s="1090"/>
      <c r="D37" s="1090"/>
      <c r="E37" s="1090"/>
      <c r="F37" s="1283">
        <v>646</v>
      </c>
      <c r="G37" s="297"/>
      <c r="H37" s="375"/>
    </row>
    <row r="38" spans="1:8" s="34" customFormat="1" ht="12">
      <c r="A38" s="445"/>
      <c r="B38" s="1137" t="s">
        <v>255</v>
      </c>
      <c r="C38" s="1090"/>
      <c r="D38" s="1090"/>
      <c r="E38" s="1090"/>
      <c r="F38" s="1283">
        <v>17996</v>
      </c>
      <c r="G38" s="297"/>
      <c r="H38" s="375"/>
    </row>
    <row r="39" spans="1:8" s="34" customFormat="1" ht="12">
      <c r="A39" s="445"/>
      <c r="B39" s="1137" t="s">
        <v>595</v>
      </c>
      <c r="C39" s="1090"/>
      <c r="D39" s="1090"/>
      <c r="E39" s="1090"/>
      <c r="F39" s="1283">
        <v>382678</v>
      </c>
      <c r="G39" s="297"/>
      <c r="H39" s="375"/>
    </row>
    <row r="40" spans="1:8" s="34" customFormat="1" ht="12">
      <c r="A40" s="536"/>
      <c r="B40" s="537" t="s">
        <v>154</v>
      </c>
      <c r="C40" s="392">
        <f>SUM(C24:C26)+C31+C36+C27+C35</f>
        <v>2386198</v>
      </c>
      <c r="D40" s="1200">
        <f>SUM(D24:D27)+D31+D36+D35</f>
        <v>2571148</v>
      </c>
      <c r="E40" s="1200">
        <f>SUM(E24:E27)+E31+E36+E35</f>
        <v>2571148</v>
      </c>
      <c r="F40" s="1200">
        <f>SUM(F24:F27)+F31+F36+F35</f>
        <v>2571148</v>
      </c>
      <c r="G40" s="1266">
        <f t="shared" si="0"/>
        <v>1</v>
      </c>
      <c r="H40" s="372"/>
    </row>
    <row r="41" spans="1:8" s="34" customFormat="1" ht="12">
      <c r="A41" s="371">
        <v>4131</v>
      </c>
      <c r="B41" s="534" t="s">
        <v>297</v>
      </c>
      <c r="C41" s="1089">
        <v>61000</v>
      </c>
      <c r="D41" s="1089">
        <f>SUM(D42:D44)</f>
        <v>74471</v>
      </c>
      <c r="E41" s="1089">
        <f>SUM(E42:E44)</f>
        <v>74471</v>
      </c>
      <c r="F41" s="1089">
        <f>SUM(F42:F44)</f>
        <v>74471</v>
      </c>
      <c r="G41" s="297">
        <f t="shared" si="0"/>
        <v>1</v>
      </c>
      <c r="H41" s="525"/>
    </row>
    <row r="42" spans="1:8" s="34" customFormat="1" ht="12">
      <c r="A42" s="371"/>
      <c r="B42" s="1137" t="s">
        <v>311</v>
      </c>
      <c r="C42" s="1089"/>
      <c r="D42" s="1138">
        <v>879</v>
      </c>
      <c r="E42" s="1138">
        <v>1589</v>
      </c>
      <c r="F42" s="1138">
        <v>1589</v>
      </c>
      <c r="G42" s="297">
        <f t="shared" si="0"/>
        <v>1</v>
      </c>
      <c r="H42" s="525"/>
    </row>
    <row r="43" spans="1:8" s="34" customFormat="1" ht="12">
      <c r="A43" s="371"/>
      <c r="B43" s="1137" t="s">
        <v>255</v>
      </c>
      <c r="C43" s="1089"/>
      <c r="D43" s="1138"/>
      <c r="E43" s="1138">
        <v>9800</v>
      </c>
      <c r="F43" s="1138">
        <v>9800</v>
      </c>
      <c r="G43" s="297">
        <f t="shared" si="0"/>
        <v>1</v>
      </c>
      <c r="H43" s="525"/>
    </row>
    <row r="44" spans="1:8" s="34" customFormat="1" ht="12">
      <c r="A44" s="371"/>
      <c r="B44" s="1137" t="s">
        <v>595</v>
      </c>
      <c r="C44" s="1089"/>
      <c r="D44" s="1138">
        <v>73592</v>
      </c>
      <c r="E44" s="1138">
        <v>63082</v>
      </c>
      <c r="F44" s="1138">
        <v>63082</v>
      </c>
      <c r="G44" s="297">
        <f t="shared" si="0"/>
        <v>1</v>
      </c>
      <c r="H44" s="525"/>
    </row>
    <row r="45" spans="1:8" s="34" customFormat="1" ht="12" customHeight="1">
      <c r="A45" s="294">
        <v>4132</v>
      </c>
      <c r="B45" s="298" t="s">
        <v>128</v>
      </c>
      <c r="C45" s="296">
        <v>40000</v>
      </c>
      <c r="D45" s="1089">
        <v>50489</v>
      </c>
      <c r="E45" s="1089">
        <v>50489</v>
      </c>
      <c r="F45" s="1089">
        <v>50489</v>
      </c>
      <c r="G45" s="297">
        <f t="shared" si="0"/>
        <v>1</v>
      </c>
      <c r="H45" s="525"/>
    </row>
    <row r="46" spans="1:8" s="34" customFormat="1" ht="12.75" customHeight="1">
      <c r="A46" s="294">
        <v>4133</v>
      </c>
      <c r="B46" s="298" t="s">
        <v>298</v>
      </c>
      <c r="C46" s="1089">
        <v>150000</v>
      </c>
      <c r="D46" s="1089">
        <v>189079</v>
      </c>
      <c r="E46" s="1089">
        <v>189079</v>
      </c>
      <c r="F46" s="1089">
        <v>189079</v>
      </c>
      <c r="G46" s="297">
        <f t="shared" si="0"/>
        <v>1</v>
      </c>
      <c r="H46" s="525"/>
    </row>
    <row r="47" spans="1:8" s="34" customFormat="1" ht="12">
      <c r="A47" s="294">
        <v>4136</v>
      </c>
      <c r="B47" s="298" t="s">
        <v>412</v>
      </c>
      <c r="C47" s="1089">
        <v>51200</v>
      </c>
      <c r="D47" s="1089">
        <f>SUM(D48:D50)</f>
        <v>82645</v>
      </c>
      <c r="E47" s="1089">
        <f>SUM(E48:E50)</f>
        <v>82645</v>
      </c>
      <c r="F47" s="1089">
        <f>SUM(F48:F50)</f>
        <v>82645</v>
      </c>
      <c r="G47" s="297">
        <f t="shared" si="0"/>
        <v>1</v>
      </c>
      <c r="H47" s="525"/>
    </row>
    <row r="48" spans="1:8" s="34" customFormat="1" ht="12">
      <c r="A48" s="294"/>
      <c r="B48" s="827" t="s">
        <v>311</v>
      </c>
      <c r="C48" s="1089"/>
      <c r="D48" s="1138">
        <v>285</v>
      </c>
      <c r="E48" s="1138">
        <v>285</v>
      </c>
      <c r="F48" s="1138">
        <v>285</v>
      </c>
      <c r="G48" s="297">
        <f t="shared" si="0"/>
        <v>1</v>
      </c>
      <c r="H48" s="525"/>
    </row>
    <row r="49" spans="1:8" s="34" customFormat="1" ht="12">
      <c r="A49" s="294"/>
      <c r="B49" s="1135" t="s">
        <v>255</v>
      </c>
      <c r="C49" s="1089"/>
      <c r="D49" s="1138">
        <v>4372</v>
      </c>
      <c r="E49" s="1138">
        <v>4372</v>
      </c>
      <c r="F49" s="1138">
        <v>4372</v>
      </c>
      <c r="G49" s="297">
        <f t="shared" si="0"/>
        <v>1</v>
      </c>
      <c r="H49" s="525"/>
    </row>
    <row r="50" spans="1:8" s="34" customFormat="1" ht="12">
      <c r="A50" s="294"/>
      <c r="B50" s="1135" t="s">
        <v>1133</v>
      </c>
      <c r="C50" s="1089"/>
      <c r="D50" s="1138">
        <v>77988</v>
      </c>
      <c r="E50" s="1138">
        <v>77988</v>
      </c>
      <c r="F50" s="1138">
        <v>77988</v>
      </c>
      <c r="G50" s="297">
        <f t="shared" si="0"/>
        <v>1</v>
      </c>
      <c r="H50" s="525"/>
    </row>
    <row r="51" spans="1:8" s="34" customFormat="1" ht="12">
      <c r="A51" s="294">
        <v>4141</v>
      </c>
      <c r="B51" s="295" t="s">
        <v>397</v>
      </c>
      <c r="C51" s="1089">
        <v>30000</v>
      </c>
      <c r="D51" s="1089">
        <f>SUM(D52:D53)</f>
        <v>81308</v>
      </c>
      <c r="E51" s="1089">
        <f>SUM(E52:E53)</f>
        <v>81308</v>
      </c>
      <c r="F51" s="1089">
        <f>SUM(F52:F53)</f>
        <v>81308</v>
      </c>
      <c r="G51" s="297">
        <f t="shared" si="0"/>
        <v>1</v>
      </c>
      <c r="H51" s="827"/>
    </row>
    <row r="52" spans="1:8" s="34" customFormat="1" ht="12">
      <c r="A52" s="294"/>
      <c r="B52" s="1135" t="s">
        <v>255</v>
      </c>
      <c r="C52" s="1089"/>
      <c r="D52" s="1138">
        <v>51308</v>
      </c>
      <c r="E52" s="1138">
        <v>51308</v>
      </c>
      <c r="F52" s="1138">
        <v>51308</v>
      </c>
      <c r="G52" s="297">
        <f t="shared" si="0"/>
        <v>1</v>
      </c>
      <c r="H52" s="827"/>
    </row>
    <row r="53" spans="1:8" s="34" customFormat="1" ht="12">
      <c r="A53" s="294"/>
      <c r="B53" s="1140" t="s">
        <v>1133</v>
      </c>
      <c r="C53" s="1139"/>
      <c r="D53" s="1141">
        <v>30000</v>
      </c>
      <c r="E53" s="1141">
        <v>30000</v>
      </c>
      <c r="F53" s="1141">
        <v>30000</v>
      </c>
      <c r="G53" s="297">
        <f t="shared" si="0"/>
        <v>1</v>
      </c>
      <c r="H53" s="827"/>
    </row>
    <row r="54" spans="1:8" s="34" customFormat="1" ht="12">
      <c r="A54" s="467">
        <v>4100</v>
      </c>
      <c r="B54" s="779" t="s">
        <v>183</v>
      </c>
      <c r="C54" s="386">
        <f>SUM(C40+C41+C45+C46+C47+C51)</f>
        <v>2718398</v>
      </c>
      <c r="D54" s="1201">
        <f>SUM(D40+D41+D45+D46+D47+D51)</f>
        <v>3049140</v>
      </c>
      <c r="E54" s="1201">
        <f>SUM(E40+E41+E45+E46+E47+E51)</f>
        <v>3049140</v>
      </c>
      <c r="F54" s="1201">
        <f>SUM(F40+F41+F45+F46+F47+F51)</f>
        <v>3049140</v>
      </c>
      <c r="G54" s="1264">
        <f t="shared" si="0"/>
        <v>1</v>
      </c>
      <c r="H54" s="519"/>
    </row>
    <row r="55" spans="1:8" s="34" customFormat="1" ht="12">
      <c r="A55" s="499"/>
      <c r="B55" s="538" t="s">
        <v>130</v>
      </c>
      <c r="C55" s="296"/>
      <c r="D55" s="1089"/>
      <c r="E55" s="1089"/>
      <c r="F55" s="1089"/>
      <c r="G55" s="297"/>
      <c r="H55" s="375"/>
    </row>
    <row r="56" spans="1:8" s="34" customFormat="1" ht="12">
      <c r="A56" s="522">
        <v>4211</v>
      </c>
      <c r="B56" s="295" t="s">
        <v>132</v>
      </c>
      <c r="C56" s="296"/>
      <c r="D56" s="1089">
        <v>494</v>
      </c>
      <c r="E56" s="1089">
        <v>494</v>
      </c>
      <c r="F56" s="1089">
        <v>494</v>
      </c>
      <c r="G56" s="297">
        <f t="shared" si="0"/>
        <v>1</v>
      </c>
      <c r="H56" s="375"/>
    </row>
    <row r="57" spans="1:8" s="34" customFormat="1" ht="12">
      <c r="A57" s="522">
        <v>4213</v>
      </c>
      <c r="B57" s="295" t="s">
        <v>134</v>
      </c>
      <c r="C57" s="296"/>
      <c r="D57" s="1089"/>
      <c r="E57" s="1089"/>
      <c r="F57" s="1089"/>
      <c r="G57" s="297"/>
      <c r="H57" s="375"/>
    </row>
    <row r="58" spans="1:8" s="34" customFormat="1" ht="12">
      <c r="A58" s="522">
        <v>4215</v>
      </c>
      <c r="B58" s="295" t="s">
        <v>274</v>
      </c>
      <c r="C58" s="296"/>
      <c r="D58" s="1089"/>
      <c r="E58" s="1089"/>
      <c r="F58" s="1089"/>
      <c r="G58" s="297"/>
      <c r="H58" s="375"/>
    </row>
    <row r="59" spans="1:8" s="34" customFormat="1" ht="12">
      <c r="A59" s="522">
        <v>4217</v>
      </c>
      <c r="B59" s="295" t="s">
        <v>45</v>
      </c>
      <c r="C59" s="296"/>
      <c r="D59" s="1089"/>
      <c r="E59" s="1089"/>
      <c r="F59" s="1089"/>
      <c r="G59" s="297"/>
      <c r="H59" s="375"/>
    </row>
    <row r="60" spans="1:8" s="34" customFormat="1" ht="12">
      <c r="A60" s="522">
        <v>4219</v>
      </c>
      <c r="B60" s="295" t="s">
        <v>135</v>
      </c>
      <c r="C60" s="296"/>
      <c r="D60" s="1089"/>
      <c r="E60" s="1089"/>
      <c r="F60" s="1089"/>
      <c r="G60" s="297"/>
      <c r="H60" s="375"/>
    </row>
    <row r="61" spans="1:8" s="34" customFormat="1" ht="12">
      <c r="A61" s="522">
        <v>4221</v>
      </c>
      <c r="B61" s="295" t="s">
        <v>133</v>
      </c>
      <c r="C61" s="296"/>
      <c r="D61" s="1089"/>
      <c r="E61" s="1089"/>
      <c r="F61" s="1089"/>
      <c r="G61" s="297"/>
      <c r="H61" s="375"/>
    </row>
    <row r="62" spans="1:8" s="34" customFormat="1" ht="12">
      <c r="A62" s="1287">
        <v>4223</v>
      </c>
      <c r="B62" s="1288" t="s">
        <v>136</v>
      </c>
      <c r="C62" s="1215"/>
      <c r="D62" s="1139"/>
      <c r="E62" s="1139"/>
      <c r="F62" s="1139"/>
      <c r="G62" s="1289"/>
      <c r="H62" s="372"/>
    </row>
    <row r="63" spans="1:8" s="34" customFormat="1" ht="12">
      <c r="A63" s="522">
        <v>4225</v>
      </c>
      <c r="B63" s="295" t="s">
        <v>137</v>
      </c>
      <c r="C63" s="296">
        <v>7105</v>
      </c>
      <c r="D63" s="1089">
        <v>96327</v>
      </c>
      <c r="E63" s="1089">
        <v>96327</v>
      </c>
      <c r="F63" s="1089">
        <v>96327</v>
      </c>
      <c r="G63" s="297">
        <f t="shared" si="0"/>
        <v>1</v>
      </c>
      <c r="H63" s="375"/>
    </row>
    <row r="64" spans="1:8" s="34" customFormat="1" ht="12">
      <c r="A64" s="522"/>
      <c r="B64" s="827" t="s">
        <v>255</v>
      </c>
      <c r="C64" s="296"/>
      <c r="D64" s="1089"/>
      <c r="E64" s="1138">
        <v>7025</v>
      </c>
      <c r="F64" s="1138">
        <v>7025</v>
      </c>
      <c r="G64" s="297">
        <f t="shared" si="0"/>
        <v>1</v>
      </c>
      <c r="H64" s="375"/>
    </row>
    <row r="65" spans="1:8" s="34" customFormat="1" ht="12">
      <c r="A65" s="522"/>
      <c r="B65" s="827" t="s">
        <v>1133</v>
      </c>
      <c r="C65" s="296"/>
      <c r="D65" s="1089"/>
      <c r="E65" s="1138">
        <v>89302</v>
      </c>
      <c r="F65" s="1138">
        <v>89302</v>
      </c>
      <c r="G65" s="297">
        <f t="shared" si="0"/>
        <v>1</v>
      </c>
      <c r="H65" s="375"/>
    </row>
    <row r="66" spans="1:8" s="34" customFormat="1" ht="12">
      <c r="A66" s="522">
        <v>4227</v>
      </c>
      <c r="B66" s="295" t="s">
        <v>138</v>
      </c>
      <c r="C66" s="296"/>
      <c r="D66" s="1089"/>
      <c r="E66" s="1089"/>
      <c r="F66" s="1089"/>
      <c r="G66" s="297"/>
      <c r="H66" s="375"/>
    </row>
    <row r="67" spans="1:8" s="34" customFormat="1" ht="12">
      <c r="A67" s="539">
        <v>4230</v>
      </c>
      <c r="B67" s="540" t="s">
        <v>1143</v>
      </c>
      <c r="C67" s="587"/>
      <c r="D67" s="1091">
        <v>20000</v>
      </c>
      <c r="E67" s="1091">
        <v>20000</v>
      </c>
      <c r="F67" s="1091">
        <v>20000</v>
      </c>
      <c r="G67" s="297">
        <f t="shared" si="0"/>
        <v>1</v>
      </c>
      <c r="H67" s="1150"/>
    </row>
    <row r="68" spans="1:8" s="34" customFormat="1" ht="12">
      <c r="A68" s="1142">
        <v>4265</v>
      </c>
      <c r="B68" s="1143" t="s">
        <v>518</v>
      </c>
      <c r="C68" s="1144">
        <v>291049</v>
      </c>
      <c r="D68" s="1144">
        <v>336049</v>
      </c>
      <c r="E68" s="1144">
        <v>336049</v>
      </c>
      <c r="F68" s="1144">
        <v>336049</v>
      </c>
      <c r="G68" s="297">
        <f t="shared" si="0"/>
        <v>1</v>
      </c>
      <c r="H68" s="1145"/>
    </row>
    <row r="69" spans="1:8" s="34" customFormat="1" ht="12">
      <c r="A69" s="1146">
        <v>4200</v>
      </c>
      <c r="B69" s="1147" t="s">
        <v>524</v>
      </c>
      <c r="C69" s="386">
        <f>SUM(C56:C68)</f>
        <v>298154</v>
      </c>
      <c r="D69" s="1201">
        <f>SUM(D56:D68)</f>
        <v>452870</v>
      </c>
      <c r="E69" s="1201">
        <f>SUM(E56+E63+E67+E68)</f>
        <v>452870</v>
      </c>
      <c r="F69" s="1201">
        <f>SUM(F56+F63+F67+F68)</f>
        <v>452870</v>
      </c>
      <c r="G69" s="1264">
        <f t="shared" si="0"/>
        <v>1</v>
      </c>
      <c r="H69" s="529"/>
    </row>
    <row r="70" spans="1:8" s="37" customFormat="1" ht="12">
      <c r="A70" s="75"/>
      <c r="B70" s="528" t="s">
        <v>275</v>
      </c>
      <c r="C70" s="296"/>
      <c r="D70" s="1089"/>
      <c r="E70" s="1089"/>
      <c r="F70" s="1089"/>
      <c r="G70" s="297"/>
      <c r="H70" s="532"/>
    </row>
    <row r="71" spans="1:8" s="34" customFormat="1" ht="12.75" customHeight="1">
      <c r="A71" s="371">
        <v>4310</v>
      </c>
      <c r="B71" s="298" t="s">
        <v>385</v>
      </c>
      <c r="C71" s="1089">
        <v>127000</v>
      </c>
      <c r="D71" s="1089">
        <v>309646</v>
      </c>
      <c r="E71" s="1089">
        <v>309646</v>
      </c>
      <c r="F71" s="1089">
        <v>309646</v>
      </c>
      <c r="G71" s="297">
        <f t="shared" si="0"/>
        <v>1</v>
      </c>
      <c r="H71" s="847"/>
    </row>
    <row r="72" spans="1:8" s="34" customFormat="1" ht="12">
      <c r="A72" s="371">
        <v>4311</v>
      </c>
      <c r="B72" s="298" t="s">
        <v>521</v>
      </c>
      <c r="C72" s="296"/>
      <c r="D72" s="1089"/>
      <c r="E72" s="1089"/>
      <c r="F72" s="1089"/>
      <c r="G72" s="297"/>
      <c r="H72" s="525"/>
    </row>
    <row r="73" spans="1:8" s="34" customFormat="1" ht="12">
      <c r="A73" s="371">
        <v>4322</v>
      </c>
      <c r="B73" s="298" t="s">
        <v>1136</v>
      </c>
      <c r="C73" s="296"/>
      <c r="D73" s="1089">
        <v>31476</v>
      </c>
      <c r="E73" s="1089">
        <v>31476</v>
      </c>
      <c r="F73" s="1089">
        <v>31476</v>
      </c>
      <c r="G73" s="297">
        <f t="shared" si="0"/>
        <v>1</v>
      </c>
      <c r="H73" s="525"/>
    </row>
    <row r="74" spans="1:8" s="37" customFormat="1" ht="12">
      <c r="A74" s="519">
        <v>4300</v>
      </c>
      <c r="B74" s="538" t="s">
        <v>276</v>
      </c>
      <c r="C74" s="309">
        <f>SUM(C71:C72)</f>
        <v>127000</v>
      </c>
      <c r="D74" s="1202">
        <f>SUM(D71:D73)</f>
        <v>341122</v>
      </c>
      <c r="E74" s="1202">
        <f>SUM(E71:E73)</f>
        <v>341122</v>
      </c>
      <c r="F74" s="1202">
        <f>SUM(F71:F73)</f>
        <v>341122</v>
      </c>
      <c r="G74" s="1264">
        <f t="shared" si="0"/>
        <v>1</v>
      </c>
      <c r="H74" s="463"/>
    </row>
    <row r="75" spans="1:8" s="37" customFormat="1" ht="16.5" customHeight="1">
      <c r="A75" s="519"/>
      <c r="B75" s="518" t="s">
        <v>278</v>
      </c>
      <c r="C75" s="309">
        <f>SUM(C74+C69+C54+C22+C20)</f>
        <v>3598552</v>
      </c>
      <c r="D75" s="1202">
        <f>SUM(D74+D69+D54+D22+D20)</f>
        <v>5561528</v>
      </c>
      <c r="E75" s="1202">
        <f>SUM(E74+E69+E54+E22+E20)</f>
        <v>5536528</v>
      </c>
      <c r="F75" s="1202">
        <f>SUM(F74+F69+F54+F22+F20)</f>
        <v>5536528</v>
      </c>
      <c r="G75" s="1264">
        <f t="shared" si="0"/>
        <v>1</v>
      </c>
      <c r="H75" s="463"/>
    </row>
    <row r="76" spans="1:8" s="37" customFormat="1" ht="12">
      <c r="A76" s="542"/>
      <c r="B76" s="543" t="s">
        <v>74</v>
      </c>
      <c r="C76" s="521"/>
      <c r="D76" s="1203"/>
      <c r="E76" s="1203"/>
      <c r="F76" s="1203"/>
      <c r="G76" s="297"/>
      <c r="H76" s="532"/>
    </row>
    <row r="77" spans="1:8" s="37" customFormat="1" ht="12">
      <c r="A77" s="542"/>
      <c r="B77" s="296" t="s">
        <v>292</v>
      </c>
      <c r="C77" s="523"/>
      <c r="D77" s="1092"/>
      <c r="E77" s="1092"/>
      <c r="F77" s="1092"/>
      <c r="G77" s="297"/>
      <c r="H77" s="532"/>
    </row>
    <row r="78" spans="1:8" s="37" customFormat="1" ht="12">
      <c r="A78" s="542"/>
      <c r="B78" s="296" t="s">
        <v>32</v>
      </c>
      <c r="C78" s="523"/>
      <c r="D78" s="1092"/>
      <c r="E78" s="1092"/>
      <c r="F78" s="1092"/>
      <c r="G78" s="297"/>
      <c r="H78" s="532"/>
    </row>
    <row r="79" spans="1:8" s="34" customFormat="1" ht="12">
      <c r="A79" s="542"/>
      <c r="B79" s="544" t="s">
        <v>304</v>
      </c>
      <c r="C79" s="523"/>
      <c r="D79" s="1092">
        <f>SUM(D28+D42+D48)</f>
        <v>3780</v>
      </c>
      <c r="E79" s="1092">
        <f>SUM(E28+E42+E48+E32)</f>
        <v>7318</v>
      </c>
      <c r="F79" s="1092">
        <f>SUM(F28+F42+F48+F32+F11+F37)</f>
        <v>9678</v>
      </c>
      <c r="G79" s="297">
        <f t="shared" si="0"/>
        <v>1.3224924842853238</v>
      </c>
      <c r="H79" s="375"/>
    </row>
    <row r="80" spans="1:8" ht="12" customHeight="1">
      <c r="A80" s="294"/>
      <c r="B80" s="544" t="s">
        <v>302</v>
      </c>
      <c r="C80" s="296"/>
      <c r="D80" s="1089"/>
      <c r="E80" s="1089"/>
      <c r="F80" s="1089"/>
      <c r="G80" s="297"/>
      <c r="H80" s="375"/>
    </row>
    <row r="81" spans="1:8" ht="12" customHeight="1">
      <c r="A81" s="294"/>
      <c r="B81" s="545" t="s">
        <v>64</v>
      </c>
      <c r="C81" s="545">
        <f>SUM(C77:C80)</f>
        <v>0</v>
      </c>
      <c r="D81" s="1204">
        <f>SUM(D77:D80)</f>
        <v>3780</v>
      </c>
      <c r="E81" s="1204">
        <f>SUM(E77:E80)</f>
        <v>7318</v>
      </c>
      <c r="F81" s="1204">
        <f>SUM(F77:F80)</f>
        <v>9678</v>
      </c>
      <c r="G81" s="1263">
        <f t="shared" si="0"/>
        <v>1.3224924842853238</v>
      </c>
      <c r="H81" s="375"/>
    </row>
    <row r="82" spans="1:8" ht="12" customHeight="1">
      <c r="A82" s="294"/>
      <c r="B82" s="546" t="s">
        <v>75</v>
      </c>
      <c r="C82" s="531"/>
      <c r="D82" s="1199"/>
      <c r="E82" s="1199"/>
      <c r="F82" s="1199"/>
      <c r="G82" s="297"/>
      <c r="H82" s="375"/>
    </row>
    <row r="83" spans="1:8" ht="12" customHeight="1">
      <c r="A83" s="294"/>
      <c r="B83" s="296" t="s">
        <v>257</v>
      </c>
      <c r="C83" s="296"/>
      <c r="D83" s="1089">
        <f>SUM(D12+D49+D52)</f>
        <v>57305</v>
      </c>
      <c r="E83" s="1089">
        <f>SUM(E12+E49+E52+E29+E43+E64)</f>
        <v>74600</v>
      </c>
      <c r="F83" s="1089">
        <f>SUM(F12+F49+F52+F29+F43+F64+F15+F33+F38)</f>
        <v>95603</v>
      </c>
      <c r="G83" s="297">
        <f>SUM(F83/E83)</f>
        <v>1.2815415549597855</v>
      </c>
      <c r="H83" s="375"/>
    </row>
    <row r="84" spans="1:8" ht="12">
      <c r="A84" s="294"/>
      <c r="B84" s="544" t="s">
        <v>258</v>
      </c>
      <c r="C84" s="296">
        <f>SUM(C20+C22+C54+C69+C74)-C77-C78-C79-C80-C83-C85</f>
        <v>3558552</v>
      </c>
      <c r="D84" s="1089">
        <f>SUM(D20+D22+D54+D69+D74)-D77-D78-D79-D80-D83-D85</f>
        <v>5449954</v>
      </c>
      <c r="E84" s="1089">
        <f>SUM(E20+E22+E54+E69+E74)-E77-E78-E79-E80-E83-E85</f>
        <v>5404121</v>
      </c>
      <c r="F84" s="1089">
        <f>SUM(F20+F22+F54+F69+F74)-F77-F78-F79-F80-F83-F85</f>
        <v>5380758</v>
      </c>
      <c r="G84" s="297">
        <f>SUM(F84/E84)</f>
        <v>0.995676817747049</v>
      </c>
      <c r="H84" s="375"/>
    </row>
    <row r="85" spans="1:8" ht="12">
      <c r="A85" s="294"/>
      <c r="B85" s="544" t="s">
        <v>335</v>
      </c>
      <c r="C85" s="296">
        <f>SUM(C45)</f>
        <v>40000</v>
      </c>
      <c r="D85" s="1089">
        <f>SUM(D45)</f>
        <v>50489</v>
      </c>
      <c r="E85" s="1089">
        <f>SUM(E45)</f>
        <v>50489</v>
      </c>
      <c r="F85" s="1089">
        <f>SUM(F45)</f>
        <v>50489</v>
      </c>
      <c r="G85" s="297">
        <f>SUM(F85/E85)</f>
        <v>1</v>
      </c>
      <c r="H85" s="375"/>
    </row>
    <row r="86" spans="1:8" ht="12">
      <c r="A86" s="294"/>
      <c r="B86" s="545" t="s">
        <v>70</v>
      </c>
      <c r="C86" s="545">
        <f>SUM(C83:C85)</f>
        <v>3598552</v>
      </c>
      <c r="D86" s="1204">
        <f>SUM(D83:D85)</f>
        <v>5557748</v>
      </c>
      <c r="E86" s="1204">
        <f>SUM(E83:E85)</f>
        <v>5529210</v>
      </c>
      <c r="F86" s="1204">
        <f>SUM(F83:F85)</f>
        <v>5526850</v>
      </c>
      <c r="G86" s="1263">
        <f>SUM(F86/E86)</f>
        <v>0.9995731759148233</v>
      </c>
      <c r="H86" s="375"/>
    </row>
    <row r="87" spans="1:8" ht="12" customHeight="1">
      <c r="A87" s="547"/>
      <c r="B87" s="541" t="s">
        <v>116</v>
      </c>
      <c r="C87" s="305">
        <f>SUM(C81+C86)</f>
        <v>3598552</v>
      </c>
      <c r="D87" s="1205">
        <f>SUM(D81+D86)</f>
        <v>5561528</v>
      </c>
      <c r="E87" s="1205">
        <f>SUM(E81+E86)</f>
        <v>5536528</v>
      </c>
      <c r="F87" s="1205">
        <f>SUM(F81+F86)</f>
        <v>5536528</v>
      </c>
      <c r="G87" s="1263">
        <f>SUM(F87/E87)</f>
        <v>1</v>
      </c>
      <c r="H87" s="372"/>
    </row>
    <row r="88" spans="1:7" ht="12">
      <c r="A88" s="33"/>
      <c r="C88" s="276"/>
      <c r="D88" s="276"/>
      <c r="E88" s="276"/>
      <c r="F88" s="276"/>
      <c r="G88" s="275"/>
    </row>
    <row r="89" spans="2:6" ht="12">
      <c r="B89" s="41" t="s">
        <v>1186</v>
      </c>
      <c r="C89" s="224"/>
      <c r="D89" s="224"/>
      <c r="E89" s="224"/>
      <c r="F89" s="224"/>
    </row>
  </sheetData>
  <sheetProtection/>
  <mergeCells count="7">
    <mergeCell ref="A1:H1"/>
    <mergeCell ref="A2:H2"/>
    <mergeCell ref="G4:G6"/>
    <mergeCell ref="C4:C6"/>
    <mergeCell ref="D4:D6"/>
    <mergeCell ref="E4:E6"/>
    <mergeCell ref="F4:F6"/>
  </mergeCells>
  <printOptions horizontalCentered="1"/>
  <pageMargins left="0" right="0" top="0.3937007874015748" bottom="0.1968503937007874" header="0.11811023622047245" footer="0"/>
  <pageSetup firstPageNumber="44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2019-12-05T08:19:45Z</cp:lastPrinted>
  <dcterms:created xsi:type="dcterms:W3CDTF">2004-02-02T11:10:51Z</dcterms:created>
  <dcterms:modified xsi:type="dcterms:W3CDTF">2019-12-05T10:47:07Z</dcterms:modified>
  <cp:category/>
  <cp:version/>
  <cp:contentType/>
  <cp:contentStatus/>
</cp:coreProperties>
</file>