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activeTab="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<sst xmlns="http://schemas.openxmlformats.org/spreadsheetml/2006/main" count="2808" uniqueCount="976">
  <si>
    <t xml:space="preserve">    Épületenergetikai fejlesztések KEOP-2012-5.Energetikai pályázat</t>
  </si>
  <si>
    <t xml:space="preserve">       - Közterület foglalási díj</t>
  </si>
  <si>
    <t xml:space="preserve">       - Parkolási díj, kerékbilincs levétele, ügyviteli költség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</si>
  <si>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</si>
  <si>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</si>
  <si>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</si>
  <si>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</si>
  <si>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</si>
  <si>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</si>
  <si>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Városfejlesztési, Városgazdálkodási és Környezetvédelmi bizottság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</si>
  <si>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</si>
  <si>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</si>
  <si>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</si>
  <si>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Tagi kölcsön visszatérülése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</si>
  <si>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</si>
  <si>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</si>
  <si>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</si>
  <si>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</si>
  <si>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</si>
  <si>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</si>
  <si>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</si>
  <si>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</si>
  <si>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</si>
  <si>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</si>
  <si>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</si>
  <si>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</si>
  <si>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</si>
  <si>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</si>
  <si>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</si>
  <si>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</si>
  <si>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</si>
  <si>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</si>
  <si>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</si>
  <si>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</si>
  <si>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</si>
  <si>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</si>
  <si>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Ferencvárosi Kulturális, Turisztikai és Sport Nonprofit Kft</t>
  </si>
  <si>
    <t>IX. kerületi Szakrendelő KFt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</si>
  <si>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</si>
  <si>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</si>
  <si>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</si>
  <si>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</si>
  <si>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</si>
  <si>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</si>
  <si>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</si>
  <si>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>Parkfenntartás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</si>
  <si>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</si>
  <si>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</si>
  <si>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</si>
  <si>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</si>
  <si>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</si>
  <si>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</si>
  <si>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</si>
  <si>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</si>
  <si>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Helyiség megszerzési díj </t>
  </si>
  <si>
    <t>Védett értékek fenntartása</t>
  </si>
  <si>
    <t>Oktatás</t>
  </si>
  <si>
    <t>Pályázati támogatás</t>
  </si>
  <si>
    <t>Lakóház felújítás Ferenc tér 9.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</si>
  <si>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</si>
  <si>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</si>
  <si>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</si>
  <si>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</si>
  <si>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</si>
  <si>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</si>
  <si>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</si>
  <si>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>Függő, átfutó, kiegyenlítő kiadások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</si>
  <si>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</si>
  <si>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</si>
  <si>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</si>
  <si>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</si>
  <si>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</si>
  <si>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</si>
  <si>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</si>
  <si>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</si>
  <si>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</si>
  <si>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</si>
  <si>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</si>
  <si>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</si>
  <si>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</si>
  <si>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</si>
  <si>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</si>
  <si>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</si>
  <si>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</si>
  <si>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</si>
  <si>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</si>
  <si>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</si>
  <si>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</si>
  <si>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</si>
  <si>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</si>
  <si>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</si>
  <si>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</si>
  <si>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</si>
  <si>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</si>
  <si>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</si>
  <si>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</si>
  <si>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</si>
  <si>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</si>
  <si>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</si>
  <si>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</si>
  <si>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</si>
  <si>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</si>
  <si>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</si>
  <si>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</si>
  <si>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</si>
  <si>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</si>
  <si>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</si>
  <si>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</si>
  <si>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</si>
  <si>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Európai Uniós Pályázatok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</si>
  <si>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</si>
  <si>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</si>
  <si>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</si>
  <si>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</si>
  <si>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</si>
  <si>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</si>
  <si>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</si>
  <si>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</si>
  <si>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</si>
  <si>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</si>
  <si>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</si>
  <si>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</si>
  <si>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</si>
  <si>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</si>
  <si>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</si>
  <si>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</si>
  <si>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</si>
  <si>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</si>
  <si>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</si>
  <si>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</si>
  <si>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</si>
  <si>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</si>
  <si>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</si>
  <si>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</si>
  <si>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</si>
  <si>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Személyi juttatás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</si>
  <si>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</si>
  <si>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</si>
  <si>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</si>
  <si>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</si>
  <si>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</si>
  <si>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</si>
  <si>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</si>
  <si>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 xml:space="preserve">    Idegenforgalmi adó</t>
  </si>
  <si>
    <t>Kényszer kiköltöztetés</t>
  </si>
  <si>
    <t>Ingatlanok őrzése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</si>
  <si>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</si>
  <si>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</si>
  <si>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</si>
  <si>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</si>
  <si>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</si>
  <si>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</si>
  <si>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</si>
  <si>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</si>
  <si>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</si>
  <si>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</si>
  <si>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</si>
  <si>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</si>
  <si>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</si>
  <si>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</si>
  <si>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</si>
  <si>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</si>
  <si>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</si>
  <si>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</si>
  <si>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</si>
  <si>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</si>
  <si>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</si>
  <si>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</si>
  <si>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</si>
  <si>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</si>
  <si>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</si>
  <si>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</si>
  <si>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</si>
  <si>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</si>
  <si>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</si>
  <si>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</si>
  <si>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</si>
  <si>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</si>
  <si>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</si>
  <si>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</si>
  <si>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</si>
  <si>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</si>
  <si>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</si>
  <si>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Az önkormányzat 2013. évi bevételei</t>
  </si>
  <si>
    <t>2014. évi előirányzat ../2014.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</si>
  <si>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</si>
  <si>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</si>
  <si>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</si>
  <si>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</si>
  <si>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</si>
  <si>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</si>
  <si>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</si>
  <si>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</si>
  <si>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</si>
  <si>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</si>
  <si>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</si>
  <si>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</si>
  <si>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Felügyeleti díjak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</si>
  <si>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</si>
  <si>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</si>
  <si>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</si>
  <si>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</si>
  <si>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</si>
  <si>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</si>
  <si>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</si>
  <si>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</si>
  <si>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</si>
  <si>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</si>
  <si>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</si>
  <si>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</si>
  <si>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</si>
  <si>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</si>
  <si>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</si>
  <si>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</si>
  <si>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</si>
  <si>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</si>
  <si>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</si>
  <si>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</si>
  <si>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</si>
  <si>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</si>
  <si>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</si>
  <si>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</si>
  <si>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</si>
  <si>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</si>
  <si>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</si>
  <si>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</si>
  <si>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</si>
  <si>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</si>
  <si>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</si>
  <si>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</si>
  <si>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</si>
  <si>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</si>
  <si>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</si>
  <si>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</si>
  <si>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</si>
  <si>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</si>
  <si>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</si>
  <si>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</si>
  <si>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</si>
  <si>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Index            4./3.</t>
  </si>
  <si>
    <t>Közterület-felügyelet  2014. év</t>
  </si>
  <si>
    <t>2014. évi előirányzat …/2014.</t>
  </si>
  <si>
    <t xml:space="preserve">2013. évi előirányzat </t>
  </si>
  <si>
    <t>Hosszú lejáratú hitel tőkeösszegének törlesztése</t>
  </si>
  <si>
    <t>Irányítószervi támogatásként folyósított kiutalás</t>
  </si>
  <si>
    <t>2012. évi tény</t>
  </si>
  <si>
    <t>2013. évi várható tény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</si>
  <si>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</si>
  <si>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</si>
  <si>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</si>
  <si>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</si>
  <si>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</si>
  <si>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</si>
  <si>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</si>
  <si>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</si>
  <si>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</si>
  <si>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</si>
  <si>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</si>
  <si>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</si>
  <si>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</si>
  <si>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</si>
  <si>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</si>
  <si>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Beruházások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</si>
  <si>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</si>
  <si>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</si>
  <si>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</si>
  <si>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</si>
  <si>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</si>
  <si>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</si>
  <si>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</si>
  <si>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</si>
  <si>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</si>
  <si>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</si>
  <si>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3424 Kommunikációs szolgáltatások</t>
  </si>
  <si>
    <t>3925 FEV IX. Zrt. támogatása</t>
  </si>
  <si>
    <t xml:space="preserve">             5035 Játszóterek fittness eszközök beszerzése</t>
  </si>
  <si>
    <t xml:space="preserve">       6122 FESZ műszerbeszerzés</t>
  </si>
  <si>
    <t xml:space="preserve">            6123 JAT II. előkészítési munkák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</si>
  <si>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</si>
  <si>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</si>
  <si>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</si>
  <si>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Kiegyenlítő, függő, átfutó bevételek</t>
  </si>
  <si>
    <t>Egyéb működési célú támogatások bevételei Áh-n belülről (előző évi kieg.)</t>
  </si>
  <si>
    <t>Index   4./3.</t>
  </si>
  <si>
    <t>Index    4./3.</t>
  </si>
  <si>
    <t>Index     4./3.</t>
  </si>
  <si>
    <t>Városfejlesztési, Városgazdálkodási és Környezetvédelmi Bizottság</t>
  </si>
  <si>
    <t>2014. évi előirányzat .../2014.</t>
  </si>
  <si>
    <t>Index        4./3.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</si>
  <si>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</si>
  <si>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</si>
  <si>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</si>
  <si>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</si>
  <si>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</si>
  <si>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</si>
  <si>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</si>
  <si>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</si>
  <si>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</si>
  <si>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</si>
  <si>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</si>
  <si>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</si>
  <si>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</si>
  <si>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</si>
  <si>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</si>
  <si>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</si>
  <si>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</si>
  <si>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</si>
  <si>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</si>
  <si>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</si>
  <si>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</si>
  <si>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</si>
  <si>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</si>
  <si>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</si>
  <si>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</si>
  <si>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</si>
  <si>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</si>
  <si>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</si>
  <si>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</si>
  <si>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</si>
  <si>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</si>
  <si>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</si>
  <si>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</si>
  <si>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</si>
  <si>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</si>
  <si>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</si>
  <si>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</si>
  <si>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</si>
  <si>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</si>
  <si>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</si>
  <si>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</si>
  <si>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</si>
  <si>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</si>
  <si>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</si>
  <si>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</si>
  <si>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</si>
  <si>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</si>
  <si>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</si>
  <si>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</si>
  <si>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</si>
  <si>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</si>
  <si>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</si>
  <si>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</si>
  <si>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</si>
  <si>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</si>
  <si>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</si>
  <si>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</si>
  <si>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</si>
  <si>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</si>
  <si>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</si>
  <si>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</si>
  <si>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</si>
  <si>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</si>
  <si>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</si>
  <si>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</si>
  <si>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</si>
  <si>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</si>
  <si>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</si>
  <si>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</si>
  <si>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</si>
  <si>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>Ferencvárosi Kártya támogatása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</si>
  <si>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</si>
  <si>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</si>
  <si>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</si>
  <si>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</si>
  <si>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</si>
  <si>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</si>
  <si>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</si>
  <si>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</si>
  <si>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</si>
  <si>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</si>
  <si>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</si>
  <si>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</si>
  <si>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</si>
  <si>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</si>
  <si>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</si>
  <si>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</si>
  <si>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</si>
  <si>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</si>
  <si>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</si>
  <si>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</si>
  <si>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</si>
  <si>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</si>
  <si>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</si>
  <si>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</si>
  <si>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</si>
  <si>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</si>
  <si>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</si>
  <si>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</si>
  <si>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</si>
  <si>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</si>
  <si>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</si>
  <si>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</si>
  <si>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</si>
  <si>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</si>
  <si>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</si>
  <si>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</si>
  <si>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</si>
  <si>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</si>
  <si>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</si>
  <si>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</si>
  <si>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</si>
  <si>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</si>
  <si>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</si>
  <si>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</si>
  <si>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</si>
  <si>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</si>
  <si>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</si>
  <si>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</si>
  <si>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</si>
  <si>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</si>
  <si>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</si>
  <si>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</si>
  <si>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</si>
  <si>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</si>
  <si>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</si>
  <si>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</si>
  <si>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</si>
  <si>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</si>
  <si>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</si>
  <si>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</si>
  <si>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</si>
  <si>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</si>
  <si>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</si>
  <si>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Beruházási kiadások</t>
  </si>
  <si>
    <t xml:space="preserve">     Egyéb felhalmozási  kiadások</t>
  </si>
  <si>
    <t xml:space="preserve">       Polgármesteri Hivatal támogatása</t>
  </si>
  <si>
    <t>Roma Nemzetiségi Önkormányzat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</si>
  <si>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</si>
  <si>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</si>
  <si>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</si>
  <si>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</si>
  <si>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</si>
  <si>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</si>
  <si>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</si>
  <si>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</si>
  <si>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</si>
  <si>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</si>
  <si>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</si>
  <si>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</si>
  <si>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</si>
  <si>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</si>
  <si>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</si>
  <si>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</si>
  <si>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</si>
  <si>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</si>
  <si>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</si>
  <si>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</si>
  <si>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</si>
  <si>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</si>
  <si>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</si>
  <si>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</si>
  <si>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</si>
  <si>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</si>
  <si>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</si>
  <si>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</si>
  <si>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</si>
  <si>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</si>
  <si>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</si>
  <si>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</si>
  <si>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</si>
  <si>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</si>
  <si>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</si>
  <si>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</si>
  <si>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</si>
  <si>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</si>
  <si>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</si>
  <si>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</si>
  <si>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</si>
  <si>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</si>
  <si>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</si>
  <si>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</si>
  <si>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</si>
  <si>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</si>
  <si>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</si>
  <si>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</si>
  <si>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</si>
  <si>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</si>
  <si>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</si>
  <si>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</si>
  <si>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32/a</t>
  </si>
  <si>
    <t>Balázs B. u. 32/b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</si>
  <si>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</si>
  <si>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</si>
  <si>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</si>
  <si>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</si>
  <si>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</si>
  <si>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</si>
  <si>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</si>
  <si>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</si>
  <si>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</si>
  <si>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</si>
  <si>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FESZOFE Közsz.szerződés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</si>
  <si>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</si>
  <si>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</si>
  <si>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</si>
  <si>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</si>
  <si>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</si>
  <si>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</si>
  <si>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</si>
  <si>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</si>
  <si>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</si>
  <si>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</si>
  <si>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</si>
  <si>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</si>
  <si>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</si>
  <si>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</si>
  <si>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</si>
  <si>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</si>
  <si>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</si>
  <si>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TÁMOP-3.1.3-10/1 Ferencváros a korszerű természettudományos oktatásért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</si>
  <si>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</si>
  <si>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</si>
  <si>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</si>
  <si>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KMOP-2009-4.5.2. Szociális alapszolgáltatások infrastruktúrális fejlesztése </t>
  </si>
  <si>
    <t xml:space="preserve">  ebből önkormányzati hozzájárulás</t>
  </si>
  <si>
    <t>Belső Ferencváros Kúltúrális negyed KMOP-5.2.2</t>
  </si>
  <si>
    <t>KMOP-4.5.2.11. Manó-Lak Bölcsöde felújítása, kapacitásnövelése</t>
  </si>
  <si>
    <t>KEOP-2012-5.5.0/C Épületenergetikai fejlesztések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</si>
  <si>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</si>
  <si>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</si>
  <si>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</si>
  <si>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</si>
  <si>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</si>
  <si>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</si>
  <si>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Engedélye-zett létszám összesen 2014. év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</si>
  <si>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</si>
  <si>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</si>
  <si>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</si>
  <si>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</si>
  <si>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</si>
  <si>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</si>
  <si>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</si>
  <si>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</si>
  <si>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</si>
  <si>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</si>
  <si>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</si>
  <si>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</si>
  <si>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</si>
  <si>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</si>
  <si>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</si>
  <si>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</si>
  <si>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</si>
  <si>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</si>
  <si>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</si>
  <si>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</si>
  <si>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</si>
  <si>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</si>
  <si>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</si>
  <si>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</si>
  <si>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</si>
  <si>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</si>
  <si>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</si>
  <si>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</si>
  <si>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</si>
  <si>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</si>
  <si>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</si>
  <si>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</si>
  <si>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</si>
  <si>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</si>
  <si>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</si>
  <si>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</si>
  <si>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</si>
  <si>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</si>
  <si>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</si>
  <si>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</si>
  <si>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</si>
  <si>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</si>
  <si>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</si>
  <si>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</si>
  <si>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</si>
  <si>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</si>
  <si>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</si>
  <si>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</si>
  <si>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</si>
  <si>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</si>
  <si>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</si>
  <si>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</si>
  <si>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</si>
  <si>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</si>
  <si>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</si>
  <si>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</si>
  <si>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</si>
  <si>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</si>
  <si>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</si>
  <si>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</si>
  <si>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</si>
  <si>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</si>
  <si>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</si>
  <si>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</si>
  <si>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</si>
  <si>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</si>
  <si>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</si>
  <si>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</si>
  <si>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</si>
  <si>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</si>
  <si>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</si>
  <si>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</si>
  <si>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</si>
  <si>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</si>
  <si>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</si>
  <si>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</si>
  <si>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</si>
  <si>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</si>
  <si>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</si>
  <si>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</si>
  <si>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</si>
  <si>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</si>
  <si>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</si>
  <si>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</si>
  <si>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</si>
  <si>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</si>
  <si>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</si>
  <si>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</si>
  <si>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</si>
  <si>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</si>
  <si>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</si>
  <si>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</si>
  <si>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</si>
  <si>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</si>
  <si>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</si>
  <si>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</si>
  <si>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</si>
  <si>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</si>
  <si>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</si>
  <si>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</si>
  <si>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</si>
  <si>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</si>
  <si>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</si>
  <si>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</si>
  <si>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</si>
  <si>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</si>
  <si>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</si>
  <si>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</si>
  <si>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</si>
  <si>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</si>
  <si>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</si>
  <si>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</si>
  <si>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</si>
  <si>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</si>
  <si>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</si>
  <si>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</si>
  <si>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 xml:space="preserve">       3942 IX. kerületi Szakrendelő Kft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</si>
  <si>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</si>
  <si>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</si>
  <si>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</si>
  <si>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</si>
  <si>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</si>
  <si>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</si>
  <si>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</si>
  <si>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</si>
  <si>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</si>
  <si>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</si>
  <si>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</si>
  <si>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</si>
  <si>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</si>
  <si>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</si>
  <si>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</si>
  <si>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</si>
  <si>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</si>
  <si>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</si>
  <si>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</si>
  <si>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</si>
  <si>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</si>
  <si>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</si>
  <si>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</si>
  <si>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</si>
  <si>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</si>
  <si>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</si>
  <si>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</si>
  <si>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</si>
  <si>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</si>
  <si>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</si>
  <si>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</si>
  <si>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</si>
  <si>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</si>
  <si>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</si>
  <si>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</si>
  <si>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</si>
  <si>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</si>
  <si>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</si>
  <si>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</si>
  <si>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</si>
  <si>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</si>
  <si>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</si>
  <si>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</si>
  <si>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</si>
  <si>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</si>
  <si>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</si>
  <si>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</si>
  <si>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</si>
  <si>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</si>
  <si>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</si>
  <si>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</si>
  <si>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</si>
  <si>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</si>
  <si>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</si>
  <si>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</si>
  <si>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</si>
  <si>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</si>
  <si>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</si>
  <si>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4310 Háziorvosi rendelők felőjítása 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</si>
  <si>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</si>
  <si>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</si>
  <si>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</si>
  <si>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</si>
  <si>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</si>
  <si>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</si>
  <si>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</si>
  <si>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</si>
  <si>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</si>
  <si>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</si>
  <si>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</si>
  <si>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</si>
  <si>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</si>
  <si>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</si>
  <si>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</si>
  <si>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</si>
  <si>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</si>
  <si>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</si>
  <si>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</si>
  <si>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</si>
  <si>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</si>
  <si>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</si>
  <si>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</si>
  <si>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</si>
  <si>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</si>
  <si>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</si>
  <si>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</si>
  <si>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</si>
  <si>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</si>
  <si>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</si>
  <si>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</si>
  <si>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</si>
  <si>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</si>
  <si>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</si>
  <si>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</si>
  <si>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</si>
  <si>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</si>
  <si>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</si>
  <si>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</si>
  <si>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</si>
  <si>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</si>
  <si>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</si>
  <si>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</si>
  <si>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</si>
  <si>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</si>
  <si>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</si>
  <si>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</si>
  <si>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</si>
  <si>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</si>
  <si>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</si>
  <si>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</si>
  <si>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</si>
  <si>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</si>
  <si>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</si>
  <si>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</si>
  <si>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</si>
  <si>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</si>
  <si>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</si>
  <si>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</si>
  <si>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</si>
  <si>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</si>
  <si>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</si>
  <si>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</si>
  <si>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</si>
  <si>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</si>
  <si>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</si>
  <si>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</si>
  <si>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</si>
  <si>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</si>
  <si>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</si>
  <si>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</si>
  <si>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</si>
  <si>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</si>
  <si>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</si>
  <si>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</si>
  <si>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</si>
  <si>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</si>
  <si>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</si>
  <si>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</si>
  <si>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</si>
  <si>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</si>
  <si>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</si>
  <si>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</si>
  <si>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</si>
  <si>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</si>
  <si>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</si>
  <si>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</si>
  <si>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</si>
  <si>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</si>
  <si>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</si>
  <si>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>2014. évi előirányzat /2014.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</si>
  <si>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</si>
  <si>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</si>
  <si>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</si>
  <si>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</si>
  <si>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</si>
  <si>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</si>
  <si>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</si>
  <si>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</si>
  <si>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</si>
  <si>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</si>
  <si>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</si>
  <si>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</si>
  <si>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</si>
  <si>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</si>
  <si>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</si>
  <si>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</si>
  <si>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</si>
  <si>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</si>
  <si>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</si>
  <si>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</si>
  <si>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</si>
  <si>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</si>
  <si>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</si>
  <si>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</si>
  <si>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</si>
  <si>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</si>
  <si>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</si>
  <si>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</si>
  <si>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</si>
  <si>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3. Működési bevételek</t>
  </si>
  <si>
    <t>4. Felhalmozási cálú támogatások Áh-n belülről</t>
  </si>
  <si>
    <t>6. Felhalmozási cálú átvett pénzeszközök</t>
  </si>
  <si>
    <t>7. Felhalmozási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</si>
  <si>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</si>
  <si>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</si>
  <si>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</si>
  <si>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</si>
  <si>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</si>
  <si>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</si>
  <si>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2014. évielőirányzat ../2014.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</si>
  <si>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</si>
  <si>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</si>
  <si>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</si>
  <si>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</si>
  <si>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</si>
  <si>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</si>
  <si>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</si>
  <si>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</si>
  <si>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</si>
  <si>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</si>
  <si>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</si>
  <si>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</si>
  <si>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</si>
  <si>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</si>
  <si>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</si>
  <si>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</si>
  <si>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</si>
  <si>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</si>
  <si>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</si>
  <si>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</si>
  <si>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</si>
  <si>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   Beruházási kiadások</t>
  </si>
  <si>
    <t>Ferencvárosi Úrhölgyek támogatása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</si>
  <si>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</si>
  <si>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</si>
  <si>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</si>
  <si>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</si>
  <si>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</si>
  <si>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</si>
  <si>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</si>
  <si>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</si>
  <si>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</si>
  <si>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</si>
  <si>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Öntözőhálózat fejlesztése, átépítése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</si>
  <si>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</si>
  <si>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</si>
  <si>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</si>
  <si>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</si>
  <si>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</si>
  <si>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</si>
  <si>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</si>
  <si>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</si>
  <si>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</si>
  <si>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</si>
  <si>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</si>
  <si>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</si>
  <si>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</si>
  <si>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</si>
  <si>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</si>
  <si>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</si>
  <si>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</si>
  <si>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</si>
  <si>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</si>
  <si>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</si>
  <si>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</si>
  <si>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</si>
  <si>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</si>
  <si>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    Elvonások és befizetések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</si>
  <si>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</si>
  <si>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</si>
  <si>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szervekek kiadásai (2.sz.mell.sz.)</t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</si>
  <si>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</si>
  <si>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</si>
  <si>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</si>
  <si>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</si>
  <si>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</si>
  <si>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</si>
  <si>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</si>
  <si>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</si>
  <si>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</si>
  <si>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</si>
  <si>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</si>
  <si>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</si>
  <si>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</si>
  <si>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</si>
  <si>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</si>
  <si>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</si>
  <si>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 xml:space="preserve">    Varázskert Bölcsödével kapcsolatos önerő bevétel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</si>
  <si>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</si>
  <si>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</si>
  <si>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</si>
  <si>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</si>
  <si>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</si>
  <si>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</si>
  <si>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</si>
  <si>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</si>
  <si>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</si>
  <si>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</si>
  <si>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</si>
  <si>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2013. évi előirányzat</t>
  </si>
  <si>
    <t>2014. évi előirányzat  /2014.</t>
  </si>
  <si>
    <t>Index       4./3.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</si>
  <si>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</si>
  <si>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</si>
  <si>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</si>
  <si>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</si>
  <si>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</si>
  <si>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</si>
  <si>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</si>
  <si>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</si>
  <si>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</si>
  <si>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</si>
  <si>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Függő, átfutó, kiegyenlítő bevételek</t>
  </si>
  <si>
    <t xml:space="preserve"> Függő, átfutó, kiegyenlítő kiadások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</si>
  <si>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</si>
  <si>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</si>
  <si>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</si>
  <si>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</si>
  <si>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</si>
  <si>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</si>
  <si>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</si>
  <si>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</si>
  <si>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</si>
  <si>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</si>
  <si>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</si>
  <si>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</si>
  <si>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</si>
  <si>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</si>
  <si>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</si>
  <si>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</si>
  <si>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</si>
  <si>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</si>
  <si>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</si>
  <si>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</si>
  <si>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Átmeneti segélyek v. önkormányzati segélyek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</si>
  <si>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</si>
  <si>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</si>
  <si>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</si>
  <si>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</si>
  <si>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</si>
  <si>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</si>
  <si>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</si>
  <si>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</si>
  <si>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</si>
  <si>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</si>
  <si>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</si>
  <si>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</si>
  <si>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</si>
  <si>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</si>
  <si>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</si>
  <si>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</si>
  <si>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</si>
  <si>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</si>
  <si>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>Kiegyenlítő, függő, átfutó kiadások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</si>
</sst>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4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2" fillId="0" borderId="11" xfId="8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8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8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72">
      <alignment/>
      <protection/>
    </xf>
    <xf numFmtId="0" fontId="14" fillId="0" borderId="0" xfId="72" applyFont="1" applyAlignment="1">
      <alignment horizontal="center"/>
      <protection/>
    </xf>
    <xf numFmtId="0" fontId="1" fillId="0" borderId="15" xfId="72" applyFont="1" applyBorder="1" applyAlignment="1">
      <alignment horizontal="center"/>
      <protection/>
    </xf>
    <xf numFmtId="0" fontId="1" fillId="0" borderId="22" xfId="72" applyFont="1" applyBorder="1" applyAlignment="1">
      <alignment horizontal="center"/>
      <protection/>
    </xf>
    <xf numFmtId="0" fontId="1" fillId="0" borderId="11" xfId="72" applyFont="1" applyBorder="1" applyAlignment="1">
      <alignment horizontal="center"/>
      <protection/>
    </xf>
    <xf numFmtId="0" fontId="1" fillId="0" borderId="21" xfId="72" applyFont="1" applyBorder="1" applyAlignment="1">
      <alignment horizontal="center"/>
      <protection/>
    </xf>
    <xf numFmtId="0" fontId="1" fillId="0" borderId="16" xfId="72" applyFont="1" applyBorder="1" applyAlignment="1">
      <alignment horizontal="center"/>
      <protection/>
    </xf>
    <xf numFmtId="0" fontId="11" fillId="0" borderId="11" xfId="72" applyBorder="1">
      <alignment/>
      <protection/>
    </xf>
    <xf numFmtId="0" fontId="11" fillId="0" borderId="10" xfId="72" applyBorder="1">
      <alignment/>
      <protection/>
    </xf>
    <xf numFmtId="0" fontId="14" fillId="0" borderId="11" xfId="72" applyFont="1" applyBorder="1">
      <alignment/>
      <protection/>
    </xf>
    <xf numFmtId="0" fontId="3" fillId="0" borderId="22" xfId="72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4" fillId="0" borderId="0" xfId="72" applyFont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1" fillId="0" borderId="0" xfId="63">
      <alignment/>
      <protection/>
    </xf>
    <xf numFmtId="3" fontId="2" fillId="0" borderId="11" xfId="72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Border="1" applyAlignment="1">
      <alignment horizontal="right"/>
      <protection/>
    </xf>
    <xf numFmtId="0" fontId="1" fillId="0" borderId="0" xfId="64" applyFont="1" applyAlignment="1">
      <alignment/>
      <protection/>
    </xf>
    <xf numFmtId="3" fontId="1" fillId="0" borderId="13" xfId="64" applyNumberFormat="1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3" fontId="0" fillId="0" borderId="13" xfId="64" applyNumberFormat="1" applyFont="1" applyBorder="1" applyAlignment="1">
      <alignment/>
      <protection/>
    </xf>
    <xf numFmtId="0" fontId="3" fillId="0" borderId="13" xfId="64" applyFont="1" applyBorder="1" applyAlignment="1">
      <alignment/>
      <protection/>
    </xf>
    <xf numFmtId="0" fontId="0" fillId="0" borderId="0" xfId="64" applyFont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3" fontId="4" fillId="0" borderId="13" xfId="64" applyNumberFormat="1" applyFont="1" applyBorder="1" applyAlignment="1">
      <alignment/>
      <protection/>
    </xf>
    <xf numFmtId="3" fontId="1" fillId="0" borderId="13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3" fontId="1" fillId="0" borderId="12" xfId="64" applyNumberFormat="1" applyFont="1" applyBorder="1" applyAlignment="1">
      <alignment/>
      <protection/>
    </xf>
    <xf numFmtId="0" fontId="1" fillId="0" borderId="12" xfId="64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2" fillId="0" borderId="13" xfId="64" applyNumberFormat="1" applyFont="1" applyBorder="1" applyAlignment="1">
      <alignment/>
      <protection/>
    </xf>
    <xf numFmtId="3" fontId="2" fillId="0" borderId="12" xfId="64" applyNumberFormat="1" applyFont="1" applyBorder="1" applyAlignment="1">
      <alignment/>
      <protection/>
    </xf>
    <xf numFmtId="0" fontId="2" fillId="0" borderId="12" xfId="64" applyFont="1" applyBorder="1" applyAlignment="1">
      <alignment/>
      <protection/>
    </xf>
    <xf numFmtId="0" fontId="1" fillId="0" borderId="13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1" fillId="0" borderId="14" xfId="64" applyFont="1" applyBorder="1" applyAlignment="1">
      <alignment/>
      <protection/>
    </xf>
    <xf numFmtId="3" fontId="1" fillId="0" borderId="14" xfId="64" applyNumberFormat="1" applyFont="1" applyBorder="1" applyAlignment="1">
      <alignment/>
      <protection/>
    </xf>
    <xf numFmtId="0" fontId="1" fillId="0" borderId="10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3" fontId="2" fillId="0" borderId="18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3" fillId="0" borderId="14" xfId="64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3" fontId="1" fillId="0" borderId="11" xfId="64" applyNumberFormat="1" applyFont="1" applyBorder="1" applyAlignment="1">
      <alignment/>
      <protection/>
    </xf>
    <xf numFmtId="3" fontId="2" fillId="0" borderId="17" xfId="64" applyNumberFormat="1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3" fontId="1" fillId="0" borderId="17" xfId="64" applyNumberFormat="1" applyFont="1" applyBorder="1" applyAlignment="1">
      <alignment/>
      <protection/>
    </xf>
    <xf numFmtId="3" fontId="2" fillId="0" borderId="16" xfId="64" applyNumberFormat="1" applyFont="1" applyBorder="1" applyAlignment="1">
      <alignment/>
      <protection/>
    </xf>
    <xf numFmtId="3" fontId="1" fillId="0" borderId="16" xfId="64" applyNumberFormat="1" applyFont="1" applyBorder="1" applyAlignment="1">
      <alignment/>
      <protection/>
    </xf>
    <xf numFmtId="3" fontId="2" fillId="0" borderId="14" xfId="64" applyNumberFormat="1" applyFont="1" applyBorder="1" applyAlignment="1">
      <alignment/>
      <protection/>
    </xf>
    <xf numFmtId="0" fontId="0" fillId="0" borderId="18" xfId="64" applyFont="1" applyBorder="1" applyAlignment="1">
      <alignment/>
      <protection/>
    </xf>
    <xf numFmtId="3" fontId="1" fillId="0" borderId="18" xfId="64" applyNumberFormat="1" applyFont="1" applyBorder="1" applyAlignment="1">
      <alignment/>
      <protection/>
    </xf>
    <xf numFmtId="3" fontId="3" fillId="0" borderId="11" xfId="64" applyNumberFormat="1" applyFont="1" applyBorder="1" applyAlignment="1">
      <alignment horizontal="right"/>
      <protection/>
    </xf>
    <xf numFmtId="0" fontId="3" fillId="0" borderId="0" xfId="64" applyFont="1" applyAlignment="1">
      <alignment/>
      <protection/>
    </xf>
    <xf numFmtId="3" fontId="3" fillId="0" borderId="13" xfId="64" applyNumberFormat="1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3" fontId="2" fillId="0" borderId="0" xfId="64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4" applyFont="1" applyBorder="1" applyAlignment="1">
      <alignment/>
      <protection/>
    </xf>
    <xf numFmtId="0" fontId="10" fillId="0" borderId="17" xfId="0" applyFont="1" applyBorder="1" applyAlignment="1">
      <alignment/>
    </xf>
    <xf numFmtId="0" fontId="36" fillId="0" borderId="0" xfId="63" applyFont="1">
      <alignment/>
      <protection/>
    </xf>
    <xf numFmtId="0" fontId="38" fillId="0" borderId="0" xfId="63" applyFont="1">
      <alignment/>
      <protection/>
    </xf>
    <xf numFmtId="0" fontId="8" fillId="0" borderId="0" xfId="63" applyFont="1">
      <alignment/>
      <protection/>
    </xf>
    <xf numFmtId="0" fontId="38" fillId="0" borderId="22" xfId="63" applyFont="1" applyBorder="1">
      <alignment/>
      <protection/>
    </xf>
    <xf numFmtId="0" fontId="38" fillId="0" borderId="32" xfId="63" applyFont="1" applyBorder="1">
      <alignment/>
      <protection/>
    </xf>
    <xf numFmtId="0" fontId="38" fillId="0" borderId="26" xfId="63" applyFont="1" applyBorder="1">
      <alignment/>
      <protection/>
    </xf>
    <xf numFmtId="0" fontId="38" fillId="0" borderId="15" xfId="63" applyFont="1" applyBorder="1">
      <alignment/>
      <protection/>
    </xf>
    <xf numFmtId="0" fontId="38" fillId="0" borderId="33" xfId="63" applyFont="1" applyBorder="1">
      <alignment/>
      <protection/>
    </xf>
    <xf numFmtId="0" fontId="38" fillId="0" borderId="31" xfId="63" applyFont="1" applyBorder="1">
      <alignment/>
      <protection/>
    </xf>
    <xf numFmtId="0" fontId="38" fillId="0" borderId="34" xfId="63" applyFont="1" applyBorder="1">
      <alignment/>
      <protection/>
    </xf>
    <xf numFmtId="0" fontId="37" fillId="0" borderId="26" xfId="63" applyFont="1" applyBorder="1">
      <alignment/>
      <protection/>
    </xf>
    <xf numFmtId="3" fontId="38" fillId="0" borderId="13" xfId="63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7" fillId="0" borderId="35" xfId="63" applyNumberFormat="1" applyFont="1" applyBorder="1">
      <alignment/>
      <protection/>
    </xf>
    <xf numFmtId="3" fontId="37" fillId="0" borderId="13" xfId="63" applyNumberFormat="1" applyFont="1" applyBorder="1">
      <alignment/>
      <protection/>
    </xf>
    <xf numFmtId="0" fontId="37" fillId="0" borderId="15" xfId="63" applyFont="1" applyBorder="1">
      <alignment/>
      <protection/>
    </xf>
    <xf numFmtId="3" fontId="38" fillId="0" borderId="33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3" fontId="38" fillId="0" borderId="34" xfId="63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2" xfId="63" applyFont="1" applyBorder="1">
      <alignment/>
      <protection/>
    </xf>
    <xf numFmtId="3" fontId="38" fillId="0" borderId="12" xfId="63" applyNumberFormat="1" applyFont="1" applyBorder="1">
      <alignment/>
      <protection/>
    </xf>
    <xf numFmtId="3" fontId="1" fillId="0" borderId="37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3" fillId="0" borderId="11" xfId="64" applyFont="1" applyBorder="1" applyAlignment="1">
      <alignment/>
      <protection/>
    </xf>
    <xf numFmtId="0" fontId="37" fillId="0" borderId="23" xfId="63" applyFont="1" applyBorder="1">
      <alignment/>
      <protection/>
    </xf>
    <xf numFmtId="3" fontId="37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1" fillId="0" borderId="20" xfId="64" applyNumberFormat="1" applyFont="1" applyBorder="1" applyAlignment="1">
      <alignment/>
      <protection/>
    </xf>
    <xf numFmtId="0" fontId="2" fillId="0" borderId="19" xfId="64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5" fillId="0" borderId="35" xfId="63" applyFont="1" applyBorder="1" applyAlignment="1">
      <alignment vertical="center"/>
      <protection/>
    </xf>
    <xf numFmtId="3" fontId="35" fillId="0" borderId="35" xfId="63" applyNumberFormat="1" applyFont="1" applyBorder="1" applyAlignment="1">
      <alignment vertical="center"/>
      <protection/>
    </xf>
    <xf numFmtId="0" fontId="35" fillId="0" borderId="32" xfId="63" applyFont="1" applyBorder="1" applyAlignment="1">
      <alignment vertical="center"/>
      <protection/>
    </xf>
    <xf numFmtId="3" fontId="35" fillId="0" borderId="38" xfId="63" applyNumberFormat="1" applyFont="1" applyBorder="1" applyAlignment="1">
      <alignment vertical="center"/>
      <protection/>
    </xf>
    <xf numFmtId="0" fontId="35" fillId="0" borderId="39" xfId="63" applyFont="1" applyBorder="1" applyAlignment="1">
      <alignment vertical="center"/>
      <protection/>
    </xf>
    <xf numFmtId="3" fontId="35" fillId="0" borderId="40" xfId="63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12" fillId="0" borderId="16" xfId="64" applyFont="1" applyBorder="1" applyAlignment="1">
      <alignment vertical="center"/>
      <protection/>
    </xf>
    <xf numFmtId="0" fontId="12" fillId="0" borderId="14" xfId="64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41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0" fontId="1" fillId="0" borderId="23" xfId="64" applyFont="1" applyBorder="1" applyAlignment="1">
      <alignment horizontal="center"/>
      <protection/>
    </xf>
    <xf numFmtId="0" fontId="2" fillId="0" borderId="26" xfId="64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4" fillId="0" borderId="26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1" fillId="0" borderId="23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0" xfId="64" applyNumberFormat="1" applyFont="1" applyBorder="1" applyAlignment="1">
      <alignment/>
      <protection/>
    </xf>
    <xf numFmtId="3" fontId="2" fillId="0" borderId="26" xfId="64" applyNumberFormat="1" applyFont="1" applyBorder="1" applyAlignment="1">
      <alignment/>
      <protection/>
    </xf>
    <xf numFmtId="3" fontId="1" fillId="0" borderId="26" xfId="64" applyNumberFormat="1" applyFont="1" applyBorder="1" applyAlignment="1">
      <alignment/>
      <protection/>
    </xf>
    <xf numFmtId="3" fontId="2" fillId="0" borderId="23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41" xfId="64" applyNumberFormat="1" applyFont="1" applyBorder="1" applyAlignment="1">
      <alignment/>
      <protection/>
    </xf>
    <xf numFmtId="3" fontId="1" fillId="0" borderId="21" xfId="64" applyNumberFormat="1" applyFont="1" applyBorder="1" applyAlignment="1">
      <alignment/>
      <protection/>
    </xf>
    <xf numFmtId="3" fontId="1" fillId="0" borderId="25" xfId="64" applyNumberFormat="1" applyFont="1" applyBorder="1" applyAlignment="1">
      <alignment/>
      <protection/>
    </xf>
    <xf numFmtId="3" fontId="2" fillId="0" borderId="41" xfId="64" applyNumberFormat="1" applyFont="1" applyBorder="1" applyAlignment="1">
      <alignment/>
      <protection/>
    </xf>
    <xf numFmtId="3" fontId="3" fillId="0" borderId="22" xfId="64" applyNumberFormat="1" applyFont="1" applyBorder="1" applyAlignment="1">
      <alignment/>
      <protection/>
    </xf>
    <xf numFmtId="0" fontId="0" fillId="0" borderId="13" xfId="64" applyFont="1" applyBorder="1" applyAlignment="1">
      <alignment/>
      <protection/>
    </xf>
    <xf numFmtId="3" fontId="1" fillId="0" borderId="14" xfId="64" applyNumberFormat="1" applyFont="1" applyBorder="1" applyAlignment="1">
      <alignment vertical="center"/>
      <protection/>
    </xf>
    <xf numFmtId="0" fontId="1" fillId="0" borderId="17" xfId="64" applyFont="1" applyBorder="1" applyAlignment="1">
      <alignment/>
      <protection/>
    </xf>
    <xf numFmtId="0" fontId="1" fillId="0" borderId="18" xfId="64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0" fontId="14" fillId="0" borderId="27" xfId="63" applyFont="1" applyBorder="1" applyAlignment="1">
      <alignment horizontal="center" vertical="center"/>
      <protection/>
    </xf>
    <xf numFmtId="0" fontId="14" fillId="0" borderId="0" xfId="63" applyFont="1" applyAlignment="1">
      <alignment horizontal="right"/>
      <protection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14" fillId="0" borderId="16" xfId="72" applyFont="1" applyBorder="1" applyAlignment="1">
      <alignment horizontal="center"/>
      <protection/>
    </xf>
    <xf numFmtId="0" fontId="14" fillId="0" borderId="27" xfId="72" applyFont="1" applyBorder="1" applyAlignment="1">
      <alignment horizontal="right"/>
      <protection/>
    </xf>
    <xf numFmtId="0" fontId="4" fillId="0" borderId="11" xfId="0" applyFont="1" applyBorder="1" applyAlignment="1">
      <alignment/>
    </xf>
    <xf numFmtId="0" fontId="42" fillId="0" borderId="11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42" fillId="0" borderId="42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39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0" fontId="4" fillId="0" borderId="18" xfId="64" applyFont="1" applyBorder="1" applyAlignment="1">
      <alignment/>
      <protection/>
    </xf>
    <xf numFmtId="0" fontId="34" fillId="0" borderId="38" xfId="63" applyFont="1" applyBorder="1" applyAlignment="1">
      <alignment vertical="center"/>
      <protection/>
    </xf>
    <xf numFmtId="0" fontId="8" fillId="0" borderId="13" xfId="64" applyFont="1" applyBorder="1" applyAlignment="1">
      <alignment/>
      <protection/>
    </xf>
    <xf numFmtId="0" fontId="38" fillId="0" borderId="12" xfId="64" applyFont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1" fillId="0" borderId="17" xfId="64" applyFont="1" applyBorder="1" applyAlignment="1">
      <alignment/>
      <protection/>
    </xf>
    <xf numFmtId="0" fontId="2" fillId="0" borderId="11" xfId="64" applyFont="1" applyBorder="1" applyAlignment="1">
      <alignment/>
      <protection/>
    </xf>
    <xf numFmtId="3" fontId="2" fillId="0" borderId="18" xfId="0" applyNumberFormat="1" applyFont="1" applyBorder="1" applyAlignment="1">
      <alignment horizontal="right"/>
    </xf>
    <xf numFmtId="3" fontId="37" fillId="0" borderId="23" xfId="63" applyNumberFormat="1" applyFont="1" applyBorder="1">
      <alignment/>
      <protection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45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44" fillId="0" borderId="1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45" fillId="0" borderId="1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72" applyFont="1" applyBorder="1" applyAlignment="1">
      <alignment horizontal="center"/>
      <protection/>
    </xf>
    <xf numFmtId="0" fontId="11" fillId="0" borderId="16" xfId="72" applyBorder="1">
      <alignment/>
      <protection/>
    </xf>
    <xf numFmtId="3" fontId="10" fillId="0" borderId="16" xfId="0" applyNumberFormat="1" applyFont="1" applyBorder="1" applyAlignment="1">
      <alignment horizontal="right"/>
    </xf>
    <xf numFmtId="0" fontId="8" fillId="0" borderId="12" xfId="64" applyFont="1" applyBorder="1" applyAlignment="1">
      <alignment/>
      <protection/>
    </xf>
    <xf numFmtId="3" fontId="38" fillId="0" borderId="31" xfId="63" applyNumberFormat="1" applyFont="1" applyBorder="1">
      <alignment/>
      <protection/>
    </xf>
    <xf numFmtId="0" fontId="1" fillId="0" borderId="25" xfId="0" applyFont="1" applyFill="1" applyBorder="1" applyAlignment="1">
      <alignment horizontal="left" vertical="top"/>
    </xf>
    <xf numFmtId="0" fontId="11" fillId="0" borderId="19" xfId="72" applyBorder="1">
      <alignment/>
      <protection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2" fillId="0" borderId="11" xfId="64" applyFont="1" applyBorder="1" applyAlignment="1">
      <alignment/>
      <protection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9" fontId="1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9" fontId="2" fillId="0" borderId="13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10" xfId="64" applyNumberFormat="1" applyFont="1" applyBorder="1" applyAlignment="1">
      <alignment/>
      <protection/>
    </xf>
    <xf numFmtId="3" fontId="0" fillId="0" borderId="16" xfId="0" applyNumberFormat="1" applyFont="1" applyBorder="1" applyAlignment="1">
      <alignment vertical="center"/>
    </xf>
    <xf numFmtId="3" fontId="37" fillId="0" borderId="38" xfId="63" applyNumberFormat="1" applyFont="1" applyBorder="1">
      <alignment/>
      <protection/>
    </xf>
    <xf numFmtId="3" fontId="38" fillId="0" borderId="10" xfId="63" applyNumberFormat="1" applyFont="1" applyBorder="1">
      <alignment/>
      <protection/>
    </xf>
    <xf numFmtId="0" fontId="12" fillId="0" borderId="12" xfId="64" applyFont="1" applyBorder="1" applyAlignment="1">
      <alignment/>
      <protection/>
    </xf>
    <xf numFmtId="0" fontId="2" fillId="0" borderId="26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/>
    </xf>
    <xf numFmtId="9" fontId="8" fillId="0" borderId="11" xfId="81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9" fontId="8" fillId="0" borderId="13" xfId="81" applyNumberFormat="1" applyFont="1" applyBorder="1" applyAlignment="1">
      <alignment horizontal="right"/>
    </xf>
    <xf numFmtId="9" fontId="10" fillId="0" borderId="13" xfId="81" applyNumberFormat="1" applyFont="1" applyBorder="1" applyAlignment="1">
      <alignment horizontal="right"/>
    </xf>
    <xf numFmtId="9" fontId="10" fillId="0" borderId="11" xfId="81" applyNumberFormat="1" applyFont="1" applyBorder="1" applyAlignment="1">
      <alignment horizontal="right"/>
    </xf>
    <xf numFmtId="3" fontId="2" fillId="0" borderId="16" xfId="0" applyNumberFormat="1" applyFont="1" applyBorder="1" applyAlignment="1">
      <alignment vertical="center"/>
    </xf>
    <xf numFmtId="0" fontId="0" fillId="0" borderId="13" xfId="64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9" fontId="2" fillId="0" borderId="12" xfId="64" applyNumberFormat="1" applyFont="1" applyBorder="1" applyAlignment="1">
      <alignment/>
      <protection/>
    </xf>
    <xf numFmtId="9" fontId="2" fillId="0" borderId="12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6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3" fontId="3" fillId="0" borderId="36" xfId="0" applyNumberFormat="1" applyFont="1" applyBorder="1" applyAlignment="1">
      <alignment vertical="center"/>
    </xf>
    <xf numFmtId="9" fontId="2" fillId="0" borderId="14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9" fontId="1" fillId="0" borderId="16" xfId="64" applyNumberFormat="1" applyFont="1" applyBorder="1" applyAlignment="1">
      <alignment/>
      <protection/>
    </xf>
    <xf numFmtId="9" fontId="1" fillId="0" borderId="14" xfId="64" applyNumberFormat="1" applyFont="1" applyBorder="1" applyAlignment="1">
      <alignment/>
      <protection/>
    </xf>
    <xf numFmtId="3" fontId="1" fillId="0" borderId="0" xfId="0" applyNumberFormat="1" applyFont="1" applyAlignment="1">
      <alignment horizontal="right"/>
    </xf>
    <xf numFmtId="9" fontId="10" fillId="0" borderId="11" xfId="72" applyNumberFormat="1" applyFont="1" applyBorder="1">
      <alignment/>
      <protection/>
    </xf>
    <xf numFmtId="0" fontId="2" fillId="0" borderId="12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2" fillId="0" borderId="12" xfId="0" applyNumberFormat="1" applyFont="1" applyBorder="1" applyAlignment="1">
      <alignment horizontal="center"/>
    </xf>
    <xf numFmtId="9" fontId="2" fillId="0" borderId="17" xfId="0" applyNumberFormat="1" applyFont="1" applyBorder="1" applyAlignment="1">
      <alignment horizontal="right" vertical="center"/>
    </xf>
    <xf numFmtId="3" fontId="42" fillId="0" borderId="43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right" vertical="center"/>
    </xf>
    <xf numFmtId="3" fontId="42" fillId="0" borderId="29" xfId="0" applyNumberFormat="1" applyFont="1" applyBorder="1" applyAlignment="1">
      <alignment horizontal="center"/>
    </xf>
    <xf numFmtId="3" fontId="42" fillId="0" borderId="28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right" vertical="center"/>
    </xf>
    <xf numFmtId="3" fontId="42" fillId="0" borderId="36" xfId="0" applyNumberFormat="1" applyFont="1" applyBorder="1" applyAlignment="1">
      <alignment horizontal="center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0" fontId="2" fillId="0" borderId="27" xfId="67" applyFont="1" applyBorder="1" applyAlignment="1">
      <alignment horizontal="center"/>
      <protection/>
    </xf>
    <xf numFmtId="0" fontId="2" fillId="0" borderId="27" xfId="67" applyFont="1" applyBorder="1">
      <alignment/>
      <protection/>
    </xf>
    <xf numFmtId="0" fontId="1" fillId="0" borderId="27" xfId="67" applyFont="1" applyBorder="1" applyAlignment="1">
      <alignment horizontal="right"/>
      <protection/>
    </xf>
    <xf numFmtId="0" fontId="1" fillId="0" borderId="16" xfId="67" applyFont="1" applyBorder="1" applyAlignment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3" fillId="0" borderId="16" xfId="67" applyFont="1" applyBorder="1" applyAlignment="1">
      <alignment horizontal="center"/>
      <protection/>
    </xf>
    <xf numFmtId="3" fontId="12" fillId="0" borderId="11" xfId="67" applyNumberFormat="1" applyFont="1" applyFill="1" applyBorder="1" applyAlignment="1">
      <alignment horizontal="center"/>
      <protection/>
    </xf>
    <xf numFmtId="0" fontId="12" fillId="0" borderId="22" xfId="67" applyFont="1" applyBorder="1">
      <alignment/>
      <protection/>
    </xf>
    <xf numFmtId="0" fontId="1" fillId="0" borderId="11" xfId="67" applyFont="1" applyBorder="1" applyAlignment="1">
      <alignment horizontal="center"/>
      <protection/>
    </xf>
    <xf numFmtId="9" fontId="0" fillId="0" borderId="11" xfId="67" applyNumberFormat="1" applyBorder="1">
      <alignment/>
      <protection/>
    </xf>
    <xf numFmtId="0" fontId="2" fillId="0" borderId="22" xfId="67" applyFont="1" applyBorder="1">
      <alignment/>
      <protection/>
    </xf>
    <xf numFmtId="0" fontId="2" fillId="0" borderId="16" xfId="67" applyFont="1" applyBorder="1">
      <alignment/>
      <protection/>
    </xf>
    <xf numFmtId="9" fontId="0" fillId="0" borderId="16" xfId="67" applyNumberFormat="1" applyBorder="1">
      <alignment/>
      <protection/>
    </xf>
    <xf numFmtId="0" fontId="1" fillId="0" borderId="14" xfId="67" applyFont="1" applyBorder="1">
      <alignment/>
      <protection/>
    </xf>
    <xf numFmtId="3" fontId="2" fillId="0" borderId="11" xfId="67" applyNumberFormat="1" applyFont="1" applyBorder="1" applyAlignment="1">
      <alignment horizontal="center"/>
      <protection/>
    </xf>
    <xf numFmtId="3" fontId="2" fillId="0" borderId="11" xfId="67" applyNumberFormat="1" applyFont="1" applyBorder="1" applyAlignment="1">
      <alignment horizontal="right"/>
      <protection/>
    </xf>
    <xf numFmtId="9" fontId="2" fillId="0" borderId="11" xfId="67" applyNumberFormat="1" applyFont="1" applyBorder="1">
      <alignment/>
      <protection/>
    </xf>
    <xf numFmtId="0" fontId="4" fillId="0" borderId="22" xfId="67" applyFont="1" applyBorder="1">
      <alignment/>
      <protection/>
    </xf>
    <xf numFmtId="3" fontId="4" fillId="0" borderId="11" xfId="67" applyNumberFormat="1" applyFont="1" applyBorder="1" applyAlignment="1">
      <alignment horizontal="right"/>
      <protection/>
    </xf>
    <xf numFmtId="9" fontId="4" fillId="0" borderId="11" xfId="67" applyNumberFormat="1" applyFont="1" applyBorder="1">
      <alignment/>
      <protection/>
    </xf>
    <xf numFmtId="0" fontId="2" fillId="0" borderId="22" xfId="67" applyFont="1" applyBorder="1">
      <alignment/>
      <protection/>
    </xf>
    <xf numFmtId="0" fontId="2" fillId="0" borderId="11" xfId="67" applyFont="1" applyBorder="1">
      <alignment/>
      <protection/>
    </xf>
    <xf numFmtId="0" fontId="2" fillId="0" borderId="16" xfId="67" applyFont="1" applyBorder="1">
      <alignment/>
      <protection/>
    </xf>
    <xf numFmtId="3" fontId="2" fillId="0" borderId="16" xfId="67" applyNumberFormat="1" applyFont="1" applyBorder="1" applyAlignment="1">
      <alignment horizontal="right"/>
      <protection/>
    </xf>
    <xf numFmtId="9" fontId="2" fillId="0" borderId="16" xfId="67" applyNumberFormat="1" applyFont="1" applyBorder="1">
      <alignment/>
      <protection/>
    </xf>
    <xf numFmtId="0" fontId="1" fillId="0" borderId="14" xfId="67" applyFont="1" applyBorder="1">
      <alignment/>
      <protection/>
    </xf>
    <xf numFmtId="3" fontId="1" fillId="0" borderId="14" xfId="67" applyNumberFormat="1" applyFont="1" applyBorder="1" applyAlignment="1">
      <alignment horizontal="right"/>
      <protection/>
    </xf>
    <xf numFmtId="9" fontId="1" fillId="0" borderId="16" xfId="67" applyNumberFormat="1" applyFont="1" applyBorder="1">
      <alignment/>
      <protection/>
    </xf>
    <xf numFmtId="3" fontId="1" fillId="0" borderId="11" xfId="67" applyNumberFormat="1" applyFont="1" applyBorder="1" applyAlignment="1">
      <alignment horizontal="center"/>
      <protection/>
    </xf>
    <xf numFmtId="0" fontId="3" fillId="0" borderId="21" xfId="67" applyFont="1" applyBorder="1" applyAlignment="1">
      <alignment vertical="center"/>
      <protection/>
    </xf>
    <xf numFmtId="3" fontId="3" fillId="0" borderId="14" xfId="67" applyNumberFormat="1" applyFont="1" applyBorder="1" applyAlignment="1">
      <alignment horizontal="right" vertical="center"/>
      <protection/>
    </xf>
    <xf numFmtId="9" fontId="1" fillId="0" borderId="14" xfId="67" applyNumberFormat="1" applyFont="1" applyBorder="1">
      <alignment/>
      <protection/>
    </xf>
    <xf numFmtId="0" fontId="1" fillId="0" borderId="20" xfId="67" applyFont="1" applyBorder="1" applyAlignment="1">
      <alignment vertical="center"/>
      <protection/>
    </xf>
    <xf numFmtId="3" fontId="2" fillId="0" borderId="14" xfId="67" applyNumberFormat="1" applyFont="1" applyBorder="1" applyAlignment="1">
      <alignment horizontal="right" vertical="center"/>
      <protection/>
    </xf>
    <xf numFmtId="9" fontId="2" fillId="0" borderId="14" xfId="67" applyNumberFormat="1" applyFont="1" applyBorder="1">
      <alignment/>
      <protection/>
    </xf>
    <xf numFmtId="3" fontId="2" fillId="0" borderId="11" xfId="67" applyNumberFormat="1" applyFont="1" applyBorder="1" applyAlignment="1">
      <alignment horizontal="right" vertical="center"/>
      <protection/>
    </xf>
    <xf numFmtId="0" fontId="3" fillId="0" borderId="21" xfId="58" applyFont="1" applyBorder="1" applyAlignment="1">
      <alignment vertical="center"/>
      <protection/>
    </xf>
    <xf numFmtId="3" fontId="3" fillId="0" borderId="16" xfId="67" applyNumberFormat="1" applyFont="1" applyBorder="1" applyAlignment="1">
      <alignment horizontal="right" vertical="center"/>
      <protection/>
    </xf>
    <xf numFmtId="0" fontId="2" fillId="0" borderId="21" xfId="58" applyFont="1" applyBorder="1" applyAlignment="1">
      <alignment vertical="center"/>
      <protection/>
    </xf>
    <xf numFmtId="3" fontId="4" fillId="0" borderId="11" xfId="67" applyNumberFormat="1" applyFont="1" applyBorder="1" applyAlignment="1">
      <alignment horizontal="center"/>
      <protection/>
    </xf>
    <xf numFmtId="0" fontId="12" fillId="0" borderId="20" xfId="58" applyFont="1" applyBorder="1">
      <alignment/>
      <protection/>
    </xf>
    <xf numFmtId="3" fontId="12" fillId="0" borderId="14" xfId="67" applyNumberFormat="1" applyFont="1" applyBorder="1" applyAlignment="1">
      <alignment horizontal="right"/>
      <protection/>
    </xf>
    <xf numFmtId="0" fontId="2" fillId="0" borderId="22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6" xfId="58" applyFont="1" applyBorder="1" applyAlignment="1">
      <alignment horizontal="left"/>
      <protection/>
    </xf>
    <xf numFmtId="0" fontId="1" fillId="0" borderId="16" xfId="58" applyFont="1" applyBorder="1" applyAlignment="1">
      <alignment horizontal="left"/>
      <protection/>
    </xf>
    <xf numFmtId="0" fontId="1" fillId="0" borderId="20" xfId="58" applyFont="1" applyBorder="1" applyAlignment="1">
      <alignment horizontal="left"/>
      <protection/>
    </xf>
    <xf numFmtId="3" fontId="2" fillId="0" borderId="14" xfId="67" applyNumberFormat="1" applyFont="1" applyBorder="1" applyAlignment="1">
      <alignment horizontal="right"/>
      <protection/>
    </xf>
    <xf numFmtId="0" fontId="2" fillId="0" borderId="20" xfId="58" applyFont="1" applyBorder="1" applyAlignment="1">
      <alignment horizontal="left"/>
      <protection/>
    </xf>
    <xf numFmtId="0" fontId="12" fillId="0" borderId="20" xfId="58" applyFont="1" applyBorder="1" applyAlignment="1">
      <alignment horizontal="left"/>
      <protection/>
    </xf>
    <xf numFmtId="0" fontId="12" fillId="0" borderId="19" xfId="67" applyFont="1" applyBorder="1">
      <alignment/>
      <protection/>
    </xf>
    <xf numFmtId="3" fontId="12" fillId="0" borderId="11" xfId="67" applyNumberFormat="1" applyFont="1" applyFill="1" applyBorder="1" applyAlignment="1" applyProtection="1">
      <alignment horizontal="center"/>
      <protection locked="0"/>
    </xf>
    <xf numFmtId="0" fontId="12" fillId="0" borderId="19" xfId="67" applyFont="1" applyBorder="1" applyProtection="1">
      <alignment/>
      <protection locked="0"/>
    </xf>
    <xf numFmtId="0" fontId="12" fillId="0" borderId="22" xfId="67" applyFont="1" applyBorder="1" applyProtection="1">
      <alignment/>
      <protection locked="0"/>
    </xf>
    <xf numFmtId="3" fontId="12" fillId="0" borderId="19" xfId="67" applyNumberFormat="1" applyFont="1" applyFill="1" applyBorder="1" applyAlignment="1" applyProtection="1">
      <alignment horizontal="center"/>
      <protection locked="0"/>
    </xf>
    <xf numFmtId="3" fontId="12" fillId="0" borderId="19" xfId="67" applyNumberFormat="1" applyFont="1" applyBorder="1" applyAlignment="1" applyProtection="1">
      <alignment horizontal="left"/>
      <protection locked="0"/>
    </xf>
    <xf numFmtId="3" fontId="2" fillId="0" borderId="11" xfId="67" applyNumberFormat="1" applyFont="1" applyBorder="1" applyAlignment="1" applyProtection="1">
      <alignment horizontal="right"/>
      <protection locked="0"/>
    </xf>
    <xf numFmtId="0" fontId="12" fillId="0" borderId="20" xfId="58" applyFont="1" applyBorder="1" applyAlignment="1">
      <alignment vertical="center"/>
      <protection/>
    </xf>
    <xf numFmtId="3" fontId="12" fillId="0" borderId="14" xfId="67" applyNumberFormat="1" applyFont="1" applyBorder="1" applyAlignment="1">
      <alignment horizontal="right" vertical="center"/>
      <protection/>
    </xf>
    <xf numFmtId="3" fontId="15" fillId="0" borderId="11" xfId="67" applyNumberFormat="1" applyFont="1" applyFill="1" applyBorder="1" applyAlignment="1" applyProtection="1">
      <alignment horizontal="center"/>
      <protection locked="0"/>
    </xf>
    <xf numFmtId="0" fontId="15" fillId="0" borderId="19" xfId="67" applyFont="1" applyBorder="1" applyProtection="1">
      <alignment/>
      <protection locked="0"/>
    </xf>
    <xf numFmtId="3" fontId="38" fillId="0" borderId="11" xfId="67" applyNumberFormat="1" applyFont="1" applyBorder="1" applyAlignment="1">
      <alignment horizontal="right"/>
      <protection/>
    </xf>
    <xf numFmtId="3" fontId="12" fillId="0" borderId="11" xfId="67" applyNumberFormat="1" applyFont="1" applyBorder="1" applyAlignment="1" applyProtection="1">
      <alignment horizontal="center"/>
      <protection locked="0"/>
    </xf>
    <xf numFmtId="0" fontId="12" fillId="0" borderId="19" xfId="67" applyFont="1" applyFill="1" applyBorder="1" applyProtection="1">
      <alignment/>
      <protection locked="0"/>
    </xf>
    <xf numFmtId="3" fontId="3" fillId="0" borderId="26" xfId="64" applyNumberFormat="1" applyFont="1" applyBorder="1" applyAlignment="1">
      <alignment/>
      <protection/>
    </xf>
    <xf numFmtId="3" fontId="3" fillId="0" borderId="23" xfId="64" applyNumberFormat="1" applyFont="1" applyBorder="1" applyAlignment="1">
      <alignment/>
      <protection/>
    </xf>
    <xf numFmtId="9" fontId="2" fillId="0" borderId="13" xfId="64" applyNumberFormat="1" applyFont="1" applyBorder="1" applyAlignment="1">
      <alignment/>
      <protection/>
    </xf>
    <xf numFmtId="3" fontId="2" fillId="0" borderId="41" xfId="64" applyNumberFormat="1" applyFont="1" applyBorder="1" applyAlignment="1">
      <alignment/>
      <protection/>
    </xf>
    <xf numFmtId="0" fontId="12" fillId="0" borderId="16" xfId="64" applyFont="1" applyBorder="1" applyAlignment="1">
      <alignment/>
      <protection/>
    </xf>
    <xf numFmtId="9" fontId="1" fillId="0" borderId="13" xfId="64" applyNumberFormat="1" applyFont="1" applyBorder="1" applyAlignment="1">
      <alignment/>
      <protection/>
    </xf>
    <xf numFmtId="0" fontId="8" fillId="0" borderId="18" xfId="64" applyFont="1" applyBorder="1" applyAlignment="1">
      <alignment/>
      <protection/>
    </xf>
    <xf numFmtId="9" fontId="2" fillId="0" borderId="18" xfId="64" applyNumberFormat="1" applyFont="1" applyBorder="1" applyAlignment="1">
      <alignment/>
      <protection/>
    </xf>
    <xf numFmtId="0" fontId="15" fillId="0" borderId="14" xfId="64" applyFont="1" applyBorder="1" applyAlignment="1">
      <alignment/>
      <protection/>
    </xf>
    <xf numFmtId="3" fontId="12" fillId="0" borderId="14" xfId="64" applyNumberFormat="1" applyFont="1" applyBorder="1" applyAlignment="1">
      <alignment/>
      <protection/>
    </xf>
    <xf numFmtId="9" fontId="2" fillId="0" borderId="12" xfId="64" applyNumberFormat="1" applyFont="1" applyBorder="1" applyAlignment="1">
      <alignment/>
      <protection/>
    </xf>
    <xf numFmtId="0" fontId="10" fillId="0" borderId="13" xfId="64" applyFont="1" applyBorder="1" applyAlignment="1">
      <alignment/>
      <protection/>
    </xf>
    <xf numFmtId="0" fontId="12" fillId="0" borderId="17" xfId="64" applyFont="1" applyBorder="1" applyAlignment="1">
      <alignment/>
      <protection/>
    </xf>
    <xf numFmtId="0" fontId="46" fillId="0" borderId="14" xfId="64" applyFont="1" applyBorder="1" applyAlignment="1">
      <alignment/>
      <protection/>
    </xf>
    <xf numFmtId="9" fontId="2" fillId="0" borderId="14" xfId="64" applyNumberFormat="1" applyFont="1" applyBorder="1" applyAlignment="1">
      <alignment/>
      <protection/>
    </xf>
    <xf numFmtId="0" fontId="2" fillId="0" borderId="18" xfId="64" applyFont="1" applyBorder="1" applyAlignment="1">
      <alignment/>
      <protection/>
    </xf>
    <xf numFmtId="0" fontId="46" fillId="0" borderId="11" xfId="64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0" fontId="2" fillId="0" borderId="22" xfId="64" applyFont="1" applyBorder="1" applyAlignment="1">
      <alignment/>
      <protection/>
    </xf>
    <xf numFmtId="0" fontId="2" fillId="0" borderId="23" xfId="64" applyFont="1" applyBorder="1" applyAlignment="1">
      <alignment/>
      <protection/>
    </xf>
    <xf numFmtId="9" fontId="1" fillId="0" borderId="16" xfId="64" applyNumberFormat="1" applyFont="1" applyBorder="1" applyAlignment="1">
      <alignment vertical="center"/>
      <protection/>
    </xf>
    <xf numFmtId="9" fontId="12" fillId="0" borderId="14" xfId="64" applyNumberFormat="1" applyFont="1" applyBorder="1" applyAlignment="1">
      <alignment/>
      <protection/>
    </xf>
    <xf numFmtId="0" fontId="46" fillId="0" borderId="14" xfId="64" applyFont="1" applyBorder="1" applyAlignment="1">
      <alignment vertical="center"/>
      <protection/>
    </xf>
    <xf numFmtId="9" fontId="1" fillId="0" borderId="14" xfId="64" applyNumberFormat="1" applyFont="1" applyBorder="1" applyAlignment="1">
      <alignment vertical="center"/>
      <protection/>
    </xf>
    <xf numFmtId="0" fontId="3" fillId="0" borderId="10" xfId="64" applyFont="1" applyBorder="1" applyAlignment="1">
      <alignment/>
      <protection/>
    </xf>
    <xf numFmtId="0" fontId="2" fillId="0" borderId="15" xfId="64" applyFont="1" applyBorder="1" applyAlignment="1">
      <alignment/>
      <protection/>
    </xf>
    <xf numFmtId="0" fontId="2" fillId="0" borderId="10" xfId="64" applyFont="1" applyBorder="1" applyAlignment="1">
      <alignment/>
      <protection/>
    </xf>
    <xf numFmtId="0" fontId="2" fillId="0" borderId="21" xfId="64" applyFont="1" applyBorder="1" applyAlignment="1">
      <alignment/>
      <protection/>
    </xf>
    <xf numFmtId="0" fontId="2" fillId="0" borderId="16" xfId="64" applyFont="1" applyBorder="1" applyAlignment="1">
      <alignment/>
      <protection/>
    </xf>
    <xf numFmtId="0" fontId="2" fillId="0" borderId="41" xfId="64" applyFont="1" applyBorder="1" applyAlignment="1">
      <alignment/>
      <protection/>
    </xf>
    <xf numFmtId="0" fontId="2" fillId="0" borderId="25" xfId="64" applyFont="1" applyBorder="1" applyAlignment="1">
      <alignment/>
      <protection/>
    </xf>
    <xf numFmtId="0" fontId="2" fillId="0" borderId="17" xfId="64" applyFont="1" applyBorder="1" applyAlignment="1">
      <alignment/>
      <protection/>
    </xf>
    <xf numFmtId="0" fontId="12" fillId="0" borderId="13" xfId="64" applyFont="1" applyBorder="1" applyAlignment="1">
      <alignment vertical="center"/>
      <protection/>
    </xf>
    <xf numFmtId="0" fontId="12" fillId="0" borderId="13" xfId="64" applyFont="1" applyBorder="1" applyAlignment="1">
      <alignment/>
      <protection/>
    </xf>
    <xf numFmtId="0" fontId="2" fillId="0" borderId="20" xfId="64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2" fillId="0" borderId="20" xfId="64" applyNumberFormat="1" applyFont="1" applyBorder="1" applyAlignment="1">
      <alignment/>
      <protection/>
    </xf>
    <xf numFmtId="9" fontId="1" fillId="0" borderId="12" xfId="64" applyNumberFormat="1" applyFont="1" applyBorder="1" applyAlignment="1">
      <alignment/>
      <protection/>
    </xf>
    <xf numFmtId="3" fontId="3" fillId="0" borderId="20" xfId="64" applyNumberFormat="1" applyFont="1" applyBorder="1" applyAlignment="1">
      <alignment/>
      <protection/>
    </xf>
    <xf numFmtId="9" fontId="2" fillId="0" borderId="16" xfId="64" applyNumberFormat="1" applyFont="1" applyBorder="1" applyAlignment="1">
      <alignment/>
      <protection/>
    </xf>
    <xf numFmtId="0" fontId="12" fillId="0" borderId="14" xfId="64" applyFont="1" applyBorder="1" applyAlignment="1">
      <alignment vertical="center"/>
      <protection/>
    </xf>
    <xf numFmtId="3" fontId="2" fillId="0" borderId="25" xfId="64" applyNumberFormat="1" applyFont="1" applyBorder="1" applyAlignment="1">
      <alignment/>
      <protection/>
    </xf>
    <xf numFmtId="3" fontId="2" fillId="0" borderId="21" xfId="64" applyNumberFormat="1" applyFont="1" applyBorder="1" applyAlignment="1">
      <alignment/>
      <protection/>
    </xf>
    <xf numFmtId="9" fontId="1" fillId="0" borderId="17" xfId="64" applyNumberFormat="1" applyFont="1" applyBorder="1" applyAlignment="1">
      <alignment/>
      <protection/>
    </xf>
    <xf numFmtId="9" fontId="2" fillId="0" borderId="17" xfId="64" applyNumberFormat="1" applyFont="1" applyBorder="1" applyAlignment="1">
      <alignment/>
      <protection/>
    </xf>
    <xf numFmtId="9" fontId="2" fillId="0" borderId="16" xfId="64" applyNumberFormat="1" applyFont="1" applyBorder="1" applyAlignment="1">
      <alignment/>
      <protection/>
    </xf>
    <xf numFmtId="3" fontId="12" fillId="0" borderId="20" xfId="64" applyNumberFormat="1" applyFont="1" applyBorder="1" applyAlignment="1">
      <alignment vertical="center"/>
      <protection/>
    </xf>
    <xf numFmtId="9" fontId="12" fillId="0" borderId="14" xfId="64" applyNumberFormat="1" applyFont="1" applyBorder="1" applyAlignment="1">
      <alignment vertical="center"/>
      <protection/>
    </xf>
    <xf numFmtId="0" fontId="46" fillId="0" borderId="17" xfId="64" applyFont="1" applyBorder="1" applyAlignment="1">
      <alignment vertical="center"/>
      <protection/>
    </xf>
    <xf numFmtId="0" fontId="46" fillId="0" borderId="13" xfId="64" applyFont="1" applyBorder="1" applyAlignment="1">
      <alignment vertical="center"/>
      <protection/>
    </xf>
    <xf numFmtId="0" fontId="14" fillId="0" borderId="14" xfId="64" applyFont="1" applyBorder="1" applyAlignment="1">
      <alignment/>
      <protection/>
    </xf>
    <xf numFmtId="0" fontId="3" fillId="0" borderId="35" xfId="64" applyFont="1" applyBorder="1" applyAlignment="1">
      <alignment/>
      <protection/>
    </xf>
    <xf numFmtId="0" fontId="46" fillId="0" borderId="38" xfId="64" applyFont="1" applyBorder="1" applyAlignment="1">
      <alignment/>
      <protection/>
    </xf>
    <xf numFmtId="3" fontId="1" fillId="0" borderId="39" xfId="64" applyNumberFormat="1" applyFont="1" applyBorder="1" applyAlignment="1">
      <alignment/>
      <protection/>
    </xf>
    <xf numFmtId="0" fontId="3" fillId="0" borderId="45" xfId="64" applyFont="1" applyBorder="1" applyAlignment="1">
      <alignment/>
      <protection/>
    </xf>
    <xf numFmtId="0" fontId="46" fillId="0" borderId="38" xfId="64" applyFont="1" applyBorder="1" applyAlignment="1">
      <alignment vertical="center"/>
      <protection/>
    </xf>
    <xf numFmtId="3" fontId="1" fillId="0" borderId="32" xfId="64" applyNumberFormat="1" applyFont="1" applyBorder="1" applyAlignment="1">
      <alignment/>
      <protection/>
    </xf>
    <xf numFmtId="0" fontId="2" fillId="0" borderId="14" xfId="64" applyFont="1" applyBorder="1" applyAlignment="1">
      <alignment/>
      <protection/>
    </xf>
    <xf numFmtId="3" fontId="1" fillId="0" borderId="45" xfId="64" applyNumberFormat="1" applyFont="1" applyBorder="1" applyAlignment="1">
      <alignment/>
      <protection/>
    </xf>
    <xf numFmtId="0" fontId="3" fillId="0" borderId="16" xfId="64" applyFont="1" applyBorder="1" applyAlignment="1">
      <alignment/>
      <protection/>
    </xf>
    <xf numFmtId="9" fontId="2" fillId="0" borderId="45" xfId="64" applyNumberFormat="1" applyFont="1" applyBorder="1" applyAlignment="1">
      <alignment/>
      <protection/>
    </xf>
    <xf numFmtId="9" fontId="1" fillId="0" borderId="38" xfId="64" applyNumberFormat="1" applyFont="1" applyBorder="1" applyAlignment="1">
      <alignment/>
      <protection/>
    </xf>
    <xf numFmtId="9" fontId="1" fillId="0" borderId="45" xfId="64" applyNumberFormat="1" applyFont="1" applyBorder="1" applyAlignment="1">
      <alignment/>
      <protection/>
    </xf>
    <xf numFmtId="3" fontId="1" fillId="0" borderId="11" xfId="72" applyNumberFormat="1" applyFont="1" applyBorder="1" applyAlignment="1">
      <alignment horizontal="right"/>
      <protection/>
    </xf>
    <xf numFmtId="0" fontId="1" fillId="0" borderId="14" xfId="72" applyFont="1" applyBorder="1" applyAlignment="1">
      <alignment horizontal="center"/>
      <protection/>
    </xf>
    <xf numFmtId="0" fontId="11" fillId="0" borderId="14" xfId="72" applyBorder="1">
      <alignment/>
      <protection/>
    </xf>
    <xf numFmtId="3" fontId="1" fillId="0" borderId="16" xfId="72" applyNumberFormat="1" applyFont="1" applyBorder="1" applyAlignment="1">
      <alignment horizontal="right"/>
      <protection/>
    </xf>
    <xf numFmtId="3" fontId="1" fillId="0" borderId="14" xfId="72" applyNumberFormat="1" applyFont="1" applyBorder="1" applyAlignment="1">
      <alignment horizontal="right"/>
      <protection/>
    </xf>
    <xf numFmtId="3" fontId="2" fillId="0" borderId="16" xfId="72" applyNumberFormat="1" applyFont="1" applyBorder="1" applyAlignment="1">
      <alignment horizontal="right"/>
      <protection/>
    </xf>
    <xf numFmtId="9" fontId="8" fillId="0" borderId="11" xfId="72" applyNumberFormat="1" applyFont="1" applyBorder="1">
      <alignment/>
      <protection/>
    </xf>
    <xf numFmtId="9" fontId="10" fillId="0" borderId="16" xfId="72" applyNumberFormat="1" applyFont="1" applyBorder="1">
      <alignment/>
      <protection/>
    </xf>
    <xf numFmtId="9" fontId="10" fillId="0" borderId="14" xfId="72" applyNumberFormat="1" applyFont="1" applyBorder="1">
      <alignment/>
      <protection/>
    </xf>
    <xf numFmtId="9" fontId="8" fillId="0" borderId="16" xfId="72" applyNumberFormat="1" applyFont="1" applyBorder="1">
      <alignment/>
      <protection/>
    </xf>
    <xf numFmtId="3" fontId="2" fillId="0" borderId="11" xfId="72" applyNumberFormat="1" applyFont="1" applyBorder="1" applyAlignment="1">
      <alignment horizontal="right"/>
      <protection/>
    </xf>
    <xf numFmtId="9" fontId="8" fillId="0" borderId="19" xfId="72" applyNumberFormat="1" applyFont="1" applyBorder="1">
      <alignment/>
      <protection/>
    </xf>
    <xf numFmtId="0" fontId="14" fillId="0" borderId="16" xfId="72" applyFont="1" applyBorder="1">
      <alignment/>
      <protection/>
    </xf>
    <xf numFmtId="0" fontId="14" fillId="0" borderId="14" xfId="72" applyFont="1" applyBorder="1">
      <alignment/>
      <protection/>
    </xf>
    <xf numFmtId="0" fontId="38" fillId="0" borderId="13" xfId="64" applyFont="1" applyBorder="1" applyAlignment="1">
      <alignment/>
      <protection/>
    </xf>
    <xf numFmtId="0" fontId="38" fillId="0" borderId="18" xfId="64" applyFont="1" applyBorder="1" applyAlignment="1">
      <alignment/>
      <protection/>
    </xf>
    <xf numFmtId="0" fontId="37" fillId="0" borderId="14" xfId="64" applyFont="1" applyBorder="1" applyAlignment="1">
      <alignment/>
      <protection/>
    </xf>
    <xf numFmtId="0" fontId="34" fillId="0" borderId="14" xfId="64" applyFont="1" applyBorder="1" applyAlignment="1">
      <alignment/>
      <protection/>
    </xf>
    <xf numFmtId="0" fontId="38" fillId="0" borderId="14" xfId="64" applyFont="1" applyBorder="1" applyAlignment="1">
      <alignment/>
      <protection/>
    </xf>
    <xf numFmtId="0" fontId="34" fillId="0" borderId="45" xfId="64" applyFont="1" applyBorder="1" applyAlignment="1">
      <alignment/>
      <protection/>
    </xf>
    <xf numFmtId="0" fontId="43" fillId="0" borderId="38" xfId="64" applyFont="1" applyBorder="1" applyAlignment="1">
      <alignment/>
      <protection/>
    </xf>
    <xf numFmtId="0" fontId="38" fillId="0" borderId="17" xfId="64" applyFont="1" applyBorder="1" applyAlignment="1">
      <alignment/>
      <protection/>
    </xf>
    <xf numFmtId="0" fontId="38" fillId="0" borderId="16" xfId="64" applyFont="1" applyBorder="1" applyAlignment="1">
      <alignment/>
      <protection/>
    </xf>
    <xf numFmtId="3" fontId="38" fillId="0" borderId="18" xfId="63" applyNumberFormat="1" applyFont="1" applyBorder="1">
      <alignment/>
      <protection/>
    </xf>
    <xf numFmtId="3" fontId="37" fillId="0" borderId="14" xfId="63" applyNumberFormat="1" applyFont="1" applyBorder="1">
      <alignment/>
      <protection/>
    </xf>
    <xf numFmtId="3" fontId="38" fillId="0" borderId="14" xfId="63" applyNumberFormat="1" applyFont="1" applyBorder="1">
      <alignment/>
      <protection/>
    </xf>
    <xf numFmtId="3" fontId="37" fillId="0" borderId="18" xfId="63" applyNumberFormat="1" applyFont="1" applyBorder="1">
      <alignment/>
      <protection/>
    </xf>
    <xf numFmtId="3" fontId="38" fillId="0" borderId="45" xfId="63" applyNumberFormat="1" applyFont="1" applyBorder="1">
      <alignment/>
      <protection/>
    </xf>
    <xf numFmtId="0" fontId="38" fillId="0" borderId="23" xfId="63" applyFont="1" applyBorder="1">
      <alignment/>
      <protection/>
    </xf>
    <xf numFmtId="0" fontId="35" fillId="0" borderId="14" xfId="63" applyFont="1" applyBorder="1" applyAlignment="1">
      <alignment vertical="center"/>
      <protection/>
    </xf>
    <xf numFmtId="3" fontId="1" fillId="0" borderId="45" xfId="64" applyNumberFormat="1" applyFont="1" applyBorder="1" applyAlignment="1">
      <alignment/>
      <protection/>
    </xf>
    <xf numFmtId="3" fontId="1" fillId="0" borderId="38" xfId="64" applyNumberFormat="1" applyFont="1" applyBorder="1" applyAlignment="1">
      <alignment/>
      <protection/>
    </xf>
    <xf numFmtId="3" fontId="1" fillId="0" borderId="35" xfId="64" applyNumberFormat="1" applyFont="1" applyBorder="1" applyAlignment="1">
      <alignment/>
      <protection/>
    </xf>
    <xf numFmtId="3" fontId="38" fillId="0" borderId="17" xfId="63" applyNumberFormat="1" applyFont="1" applyBorder="1">
      <alignment/>
      <protection/>
    </xf>
    <xf numFmtId="0" fontId="38" fillId="0" borderId="18" xfId="63" applyFont="1" applyBorder="1">
      <alignment/>
      <protection/>
    </xf>
    <xf numFmtId="0" fontId="43" fillId="0" borderId="35" xfId="64" applyFont="1" applyBorder="1" applyAlignment="1">
      <alignment vertical="center"/>
      <protection/>
    </xf>
    <xf numFmtId="3" fontId="37" fillId="0" borderId="45" xfId="63" applyNumberFormat="1" applyFont="1" applyBorder="1">
      <alignment/>
      <protection/>
    </xf>
    <xf numFmtId="3" fontId="37" fillId="0" borderId="31" xfId="63" applyNumberFormat="1" applyFont="1" applyBorder="1">
      <alignment/>
      <protection/>
    </xf>
    <xf numFmtId="3" fontId="38" fillId="0" borderId="16" xfId="63" applyNumberFormat="1" applyFont="1" applyBorder="1">
      <alignment/>
      <protection/>
    </xf>
    <xf numFmtId="3" fontId="40" fillId="0" borderId="40" xfId="63" applyNumberFormat="1" applyFont="1" applyBorder="1" applyAlignment="1">
      <alignment vertical="center"/>
      <protection/>
    </xf>
    <xf numFmtId="0" fontId="36" fillId="0" borderId="13" xfId="64" applyFont="1" applyBorder="1" applyAlignment="1">
      <alignment vertical="center"/>
      <protection/>
    </xf>
    <xf numFmtId="0" fontId="34" fillId="0" borderId="46" xfId="64" applyFont="1" applyBorder="1" applyAlignment="1">
      <alignment/>
      <protection/>
    </xf>
    <xf numFmtId="3" fontId="37" fillId="0" borderId="46" xfId="63" applyNumberFormat="1" applyFont="1" applyBorder="1">
      <alignment/>
      <protection/>
    </xf>
    <xf numFmtId="3" fontId="2" fillId="0" borderId="3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9" fontId="1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9" fontId="1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9" fontId="1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Fill="1" applyBorder="1" applyAlignment="1">
      <alignment/>
    </xf>
    <xf numFmtId="9" fontId="1" fillId="0" borderId="14" xfId="0" applyNumberFormat="1" applyFont="1" applyBorder="1" applyAlignment="1">
      <alignment vertical="center"/>
    </xf>
    <xf numFmtId="0" fontId="38" fillId="0" borderId="37" xfId="63" applyFont="1" applyBorder="1">
      <alignment/>
      <protection/>
    </xf>
    <xf numFmtId="0" fontId="38" fillId="0" borderId="0" xfId="63" applyFont="1" applyBorder="1">
      <alignment/>
      <protection/>
    </xf>
    <xf numFmtId="0" fontId="38" fillId="0" borderId="47" xfId="63" applyFont="1" applyBorder="1">
      <alignment/>
      <protection/>
    </xf>
    <xf numFmtId="0" fontId="38" fillId="0" borderId="48" xfId="63" applyFont="1" applyBorder="1">
      <alignment/>
      <protection/>
    </xf>
    <xf numFmtId="0" fontId="38" fillId="0" borderId="40" xfId="63" applyFont="1" applyBorder="1">
      <alignment/>
      <protection/>
    </xf>
    <xf numFmtId="0" fontId="38" fillId="0" borderId="13" xfId="63" applyFont="1" applyBorder="1">
      <alignment/>
      <protection/>
    </xf>
    <xf numFmtId="0" fontId="38" fillId="0" borderId="35" xfId="63" applyFont="1" applyBorder="1">
      <alignment/>
      <protection/>
    </xf>
    <xf numFmtId="3" fontId="38" fillId="0" borderId="29" xfId="63" applyNumberFormat="1" applyFont="1" applyBorder="1">
      <alignment/>
      <protection/>
    </xf>
    <xf numFmtId="0" fontId="37" fillId="0" borderId="22" xfId="63" applyFont="1" applyBorder="1">
      <alignment/>
      <protection/>
    </xf>
    <xf numFmtId="3" fontId="37" fillId="0" borderId="0" xfId="63" applyNumberFormat="1" applyFont="1" applyBorder="1">
      <alignment/>
      <protection/>
    </xf>
    <xf numFmtId="0" fontId="0" fillId="0" borderId="22" xfId="0" applyBorder="1" applyAlignment="1">
      <alignment/>
    </xf>
    <xf numFmtId="3" fontId="38" fillId="0" borderId="0" xfId="63" applyNumberFormat="1" applyFont="1" applyBorder="1">
      <alignment/>
      <protection/>
    </xf>
    <xf numFmtId="0" fontId="0" fillId="0" borderId="32" xfId="0" applyBorder="1" applyAlignment="1">
      <alignment/>
    </xf>
    <xf numFmtId="3" fontId="38" fillId="0" borderId="47" xfId="63" applyNumberFormat="1" applyFont="1" applyBorder="1">
      <alignment/>
      <protection/>
    </xf>
    <xf numFmtId="0" fontId="38" fillId="0" borderId="46" xfId="64" applyFont="1" applyBorder="1" applyAlignment="1">
      <alignment/>
      <protection/>
    </xf>
    <xf numFmtId="3" fontId="38" fillId="0" borderId="46" xfId="63" applyNumberFormat="1" applyFont="1" applyBorder="1">
      <alignment/>
      <protection/>
    </xf>
    <xf numFmtId="0" fontId="35" fillId="0" borderId="12" xfId="64" applyFont="1" applyBorder="1" applyAlignment="1">
      <alignment vertical="center"/>
      <protection/>
    </xf>
    <xf numFmtId="0" fontId="35" fillId="0" borderId="35" xfId="64" applyFont="1" applyBorder="1" applyAlignment="1">
      <alignment vertical="center"/>
      <protection/>
    </xf>
    <xf numFmtId="3" fontId="38" fillId="0" borderId="46" xfId="0" applyNumberFormat="1" applyFont="1" applyBorder="1" applyAlignment="1">
      <alignment/>
    </xf>
    <xf numFmtId="0" fontId="35" fillId="0" borderId="40" xfId="63" applyFont="1" applyBorder="1" applyAlignment="1">
      <alignment vertical="center"/>
      <protection/>
    </xf>
    <xf numFmtId="3" fontId="38" fillId="0" borderId="11" xfId="63" applyNumberFormat="1" applyFont="1" applyBorder="1">
      <alignment/>
      <protection/>
    </xf>
    <xf numFmtId="3" fontId="37" fillId="0" borderId="34" xfId="63" applyNumberFormat="1" applyFont="1" applyBorder="1">
      <alignment/>
      <protection/>
    </xf>
    <xf numFmtId="0" fontId="35" fillId="0" borderId="49" xfId="63" applyFont="1" applyBorder="1" applyAlignment="1">
      <alignment vertical="center"/>
      <protection/>
    </xf>
    <xf numFmtId="3" fontId="38" fillId="0" borderId="32" xfId="0" applyNumberFormat="1" applyFont="1" applyBorder="1" applyAlignment="1">
      <alignment/>
    </xf>
    <xf numFmtId="0" fontId="36" fillId="0" borderId="26" xfId="64" applyFont="1" applyBorder="1" applyAlignment="1">
      <alignment vertical="center"/>
      <protection/>
    </xf>
    <xf numFmtId="0" fontId="38" fillId="0" borderId="46" xfId="63" applyFont="1" applyBorder="1">
      <alignment/>
      <protection/>
    </xf>
    <xf numFmtId="3" fontId="1" fillId="0" borderId="50" xfId="64" applyNumberFormat="1" applyFont="1" applyBorder="1" applyAlignment="1">
      <alignment/>
      <protection/>
    </xf>
    <xf numFmtId="0" fontId="12" fillId="0" borderId="50" xfId="64" applyFont="1" applyBorder="1" applyAlignment="1">
      <alignment/>
      <protection/>
    </xf>
    <xf numFmtId="0" fontId="2" fillId="0" borderId="50" xfId="64" applyFont="1" applyBorder="1" applyAlignment="1">
      <alignment/>
      <protection/>
    </xf>
    <xf numFmtId="3" fontId="2" fillId="0" borderId="3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9" fontId="1" fillId="0" borderId="37" xfId="0" applyNumberFormat="1" applyFont="1" applyBorder="1" applyAlignment="1">
      <alignment/>
    </xf>
    <xf numFmtId="0" fontId="11" fillId="0" borderId="0" xfId="65">
      <alignment/>
      <protection/>
    </xf>
    <xf numFmtId="0" fontId="11" fillId="0" borderId="0" xfId="65" applyFont="1" applyAlignment="1">
      <alignment horizontal="center"/>
      <protection/>
    </xf>
    <xf numFmtId="0" fontId="11" fillId="0" borderId="0" xfId="65" applyAlignment="1">
      <alignment horizontal="center"/>
      <protection/>
    </xf>
    <xf numFmtId="0" fontId="47" fillId="0" borderId="0" xfId="65" applyFont="1" applyAlignment="1">
      <alignment horizontal="center" vertical="center"/>
      <protection/>
    </xf>
    <xf numFmtId="0" fontId="14" fillId="0" borderId="0" xfId="65" applyFont="1" applyAlignment="1">
      <alignment horizontal="center" vertical="center"/>
      <protection/>
    </xf>
    <xf numFmtId="0" fontId="11" fillId="0" borderId="27" xfId="65" applyBorder="1">
      <alignment/>
      <protection/>
    </xf>
    <xf numFmtId="0" fontId="14" fillId="0" borderId="0" xfId="65" applyFont="1" applyAlignment="1">
      <alignment horizontal="right"/>
      <protection/>
    </xf>
    <xf numFmtId="0" fontId="40" fillId="0" borderId="13" xfId="65" applyFont="1" applyBorder="1" applyAlignment="1">
      <alignment vertical="center"/>
      <protection/>
    </xf>
    <xf numFmtId="3" fontId="40" fillId="0" borderId="12" xfId="65" applyNumberFormat="1" applyFont="1" applyBorder="1">
      <alignment/>
      <protection/>
    </xf>
    <xf numFmtId="3" fontId="34" fillId="0" borderId="12" xfId="65" applyNumberFormat="1" applyFont="1" applyBorder="1">
      <alignment/>
      <protection/>
    </xf>
    <xf numFmtId="3" fontId="40" fillId="0" borderId="13" xfId="65" applyNumberFormat="1" applyFont="1" applyBorder="1">
      <alignment/>
      <protection/>
    </xf>
    <xf numFmtId="3" fontId="34" fillId="0" borderId="13" xfId="65" applyNumberFormat="1" applyFont="1" applyBorder="1">
      <alignment/>
      <protection/>
    </xf>
    <xf numFmtId="0" fontId="48" fillId="0" borderId="0" xfId="65" applyFont="1">
      <alignment/>
      <protection/>
    </xf>
    <xf numFmtId="3" fontId="48" fillId="0" borderId="0" xfId="65" applyNumberFormat="1" applyFont="1">
      <alignment/>
      <protection/>
    </xf>
    <xf numFmtId="0" fontId="14" fillId="0" borderId="0" xfId="65" applyFont="1">
      <alignment/>
      <protection/>
    </xf>
    <xf numFmtId="0" fontId="11" fillId="0" borderId="27" xfId="65" applyBorder="1" applyAlignment="1">
      <alignment/>
      <protection/>
    </xf>
    <xf numFmtId="0" fontId="11" fillId="0" borderId="0" xfId="65" applyAlignment="1">
      <alignment/>
      <protection/>
    </xf>
    <xf numFmtId="0" fontId="34" fillId="0" borderId="10" xfId="65" applyFont="1" applyBorder="1" applyAlignment="1">
      <alignment horizontal="center"/>
      <protection/>
    </xf>
    <xf numFmtId="0" fontId="34" fillId="0" borderId="0" xfId="65" applyFont="1" applyAlignment="1">
      <alignment horizontal="center"/>
      <protection/>
    </xf>
    <xf numFmtId="0" fontId="40" fillId="0" borderId="26" xfId="65" applyFont="1" applyBorder="1" applyAlignment="1">
      <alignment/>
      <protection/>
    </xf>
    <xf numFmtId="3" fontId="40" fillId="0" borderId="44" xfId="65" applyNumberFormat="1" applyFont="1" applyBorder="1">
      <alignment/>
      <protection/>
    </xf>
    <xf numFmtId="0" fontId="40" fillId="0" borderId="29" xfId="65" applyFont="1" applyBorder="1" applyAlignment="1">
      <alignment/>
      <protection/>
    </xf>
    <xf numFmtId="3" fontId="40" fillId="0" borderId="26" xfId="65" applyNumberFormat="1" applyFont="1" applyBorder="1">
      <alignment/>
      <protection/>
    </xf>
    <xf numFmtId="3" fontId="40" fillId="0" borderId="29" xfId="65" applyNumberFormat="1" applyFont="1" applyBorder="1">
      <alignment/>
      <protection/>
    </xf>
    <xf numFmtId="0" fontId="11" fillId="0" borderId="0" xfId="65" applyBorder="1">
      <alignment/>
      <protection/>
    </xf>
    <xf numFmtId="0" fontId="34" fillId="0" borderId="11" xfId="65" applyFont="1" applyBorder="1" applyAlignment="1">
      <alignment horizontal="center"/>
      <protection/>
    </xf>
    <xf numFmtId="0" fontId="34" fillId="0" borderId="22" xfId="65" applyFont="1" applyBorder="1" applyAlignment="1">
      <alignment horizontal="center"/>
      <protection/>
    </xf>
    <xf numFmtId="0" fontId="34" fillId="0" borderId="0" xfId="65" applyFont="1" applyBorder="1" applyAlignment="1">
      <alignment horizontal="center"/>
      <protection/>
    </xf>
    <xf numFmtId="0" fontId="40" fillId="0" borderId="22" xfId="65" applyFont="1" applyBorder="1">
      <alignment/>
      <protection/>
    </xf>
    <xf numFmtId="0" fontId="40" fillId="0" borderId="0" xfId="65" applyFont="1" applyBorder="1">
      <alignment/>
      <protection/>
    </xf>
    <xf numFmtId="0" fontId="34" fillId="0" borderId="44" xfId="65" applyFont="1" applyBorder="1" applyAlignment="1">
      <alignment horizontal="center"/>
      <protection/>
    </xf>
    <xf numFmtId="0" fontId="34" fillId="0" borderId="29" xfId="65" applyFont="1" applyBorder="1" applyAlignment="1">
      <alignment horizontal="center"/>
      <protection/>
    </xf>
    <xf numFmtId="0" fontId="34" fillId="0" borderId="13" xfId="65" applyFont="1" applyBorder="1" applyAlignment="1">
      <alignment horizontal="center"/>
      <protection/>
    </xf>
    <xf numFmtId="0" fontId="11" fillId="0" borderId="0" xfId="65" applyFont="1">
      <alignment/>
      <protection/>
    </xf>
    <xf numFmtId="0" fontId="11" fillId="0" borderId="0" xfId="69">
      <alignment/>
      <protection/>
    </xf>
    <xf numFmtId="0" fontId="35" fillId="0" borderId="0" xfId="69" applyFont="1" applyAlignment="1">
      <alignment horizontal="center"/>
      <protection/>
    </xf>
    <xf numFmtId="0" fontId="11" fillId="0" borderId="27" xfId="69" applyBorder="1">
      <alignment/>
      <protection/>
    </xf>
    <xf numFmtId="0" fontId="1" fillId="0" borderId="0" xfId="62" applyFont="1" applyBorder="1" applyAlignment="1">
      <alignment horizontal="right"/>
      <protection/>
    </xf>
    <xf numFmtId="0" fontId="48" fillId="0" borderId="15" xfId="69" applyFont="1" applyBorder="1">
      <alignment/>
      <protection/>
    </xf>
    <xf numFmtId="0" fontId="48" fillId="0" borderId="37" xfId="69" applyFont="1" applyBorder="1">
      <alignment/>
      <protection/>
    </xf>
    <xf numFmtId="0" fontId="48" fillId="0" borderId="33" xfId="69" applyFont="1" applyBorder="1">
      <alignment/>
      <protection/>
    </xf>
    <xf numFmtId="3" fontId="48" fillId="0" borderId="10" xfId="69" applyNumberFormat="1" applyFont="1" applyBorder="1">
      <alignment/>
      <protection/>
    </xf>
    <xf numFmtId="3" fontId="0" fillId="0" borderId="11" xfId="0" applyNumberFormat="1" applyBorder="1" applyAlignment="1">
      <alignment horizontal="right" vertical="center" wrapText="1"/>
    </xf>
    <xf numFmtId="0" fontId="48" fillId="0" borderId="22" xfId="69" applyFont="1" applyBorder="1">
      <alignment/>
      <protection/>
    </xf>
    <xf numFmtId="0" fontId="48" fillId="0" borderId="27" xfId="69" applyFont="1" applyBorder="1">
      <alignment/>
      <protection/>
    </xf>
    <xf numFmtId="0" fontId="48" fillId="0" borderId="30" xfId="69" applyFont="1" applyBorder="1">
      <alignment/>
      <protection/>
    </xf>
    <xf numFmtId="3" fontId="48" fillId="0" borderId="12" xfId="69" applyNumberFormat="1" applyFont="1" applyBorder="1">
      <alignment/>
      <protection/>
    </xf>
    <xf numFmtId="0" fontId="48" fillId="0" borderId="0" xfId="69" applyFont="1" applyBorder="1">
      <alignment/>
      <protection/>
    </xf>
    <xf numFmtId="0" fontId="48" fillId="0" borderId="31" xfId="69" applyFont="1" applyBorder="1">
      <alignment/>
      <protection/>
    </xf>
    <xf numFmtId="3" fontId="48" fillId="0" borderId="11" xfId="69" applyNumberFormat="1" applyFont="1" applyBorder="1">
      <alignment/>
      <protection/>
    </xf>
    <xf numFmtId="0" fontId="48" fillId="0" borderId="21" xfId="69" applyFont="1" applyBorder="1">
      <alignment/>
      <protection/>
    </xf>
    <xf numFmtId="0" fontId="48" fillId="0" borderId="51" xfId="69" applyFont="1" applyBorder="1">
      <alignment/>
      <protection/>
    </xf>
    <xf numFmtId="0" fontId="48" fillId="0" borderId="36" xfId="69" applyFont="1" applyBorder="1">
      <alignment/>
      <protection/>
    </xf>
    <xf numFmtId="3" fontId="48" fillId="0" borderId="16" xfId="69" applyNumberFormat="1" applyFont="1" applyBorder="1">
      <alignment/>
      <protection/>
    </xf>
    <xf numFmtId="3" fontId="48" fillId="0" borderId="19" xfId="69" applyNumberFormat="1" applyFont="1" applyBorder="1">
      <alignment/>
      <protection/>
    </xf>
    <xf numFmtId="0" fontId="49" fillId="0" borderId="22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31" xfId="69" applyFont="1" applyBorder="1">
      <alignment/>
      <protection/>
    </xf>
    <xf numFmtId="3" fontId="49" fillId="0" borderId="11" xfId="69" applyNumberFormat="1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6" xfId="69" applyNumberFormat="1" applyFont="1" applyBorder="1">
      <alignment/>
      <protection/>
    </xf>
    <xf numFmtId="0" fontId="49" fillId="0" borderId="51" xfId="69" applyFont="1" applyBorder="1">
      <alignment/>
      <protection/>
    </xf>
    <xf numFmtId="0" fontId="49" fillId="0" borderId="36" xfId="69" applyFont="1" applyBorder="1">
      <alignment/>
      <protection/>
    </xf>
    <xf numFmtId="3" fontId="43" fillId="0" borderId="19" xfId="69" applyNumberFormat="1" applyFont="1" applyBorder="1" applyAlignment="1">
      <alignment vertical="center"/>
      <protection/>
    </xf>
    <xf numFmtId="3" fontId="43" fillId="0" borderId="11" xfId="69" applyNumberFormat="1" applyFont="1" applyBorder="1">
      <alignment/>
      <protection/>
    </xf>
    <xf numFmtId="3" fontId="43" fillId="0" borderId="10" xfId="69" applyNumberFormat="1" applyFont="1" applyBorder="1" applyAlignment="1">
      <alignment vertical="center"/>
      <protection/>
    </xf>
    <xf numFmtId="3" fontId="43" fillId="0" borderId="11" xfId="69" applyNumberFormat="1" applyFont="1" applyBorder="1" applyAlignment="1">
      <alignment vertical="center"/>
      <protection/>
    </xf>
    <xf numFmtId="3" fontId="43" fillId="0" borderId="16" xfId="69" applyNumberFormat="1" applyFont="1" applyBorder="1">
      <alignment/>
      <protection/>
    </xf>
    <xf numFmtId="0" fontId="11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1" fillId="0" borderId="0" xfId="61" applyAlignment="1">
      <alignment/>
      <protection/>
    </xf>
    <xf numFmtId="0" fontId="11" fillId="0" borderId="27" xfId="66" applyBorder="1">
      <alignment/>
      <protection/>
    </xf>
    <xf numFmtId="0" fontId="11" fillId="0" borderId="13" xfId="66" applyBorder="1">
      <alignment/>
      <protection/>
    </xf>
    <xf numFmtId="0" fontId="14" fillId="0" borderId="37" xfId="66" applyFont="1" applyBorder="1" applyAlignment="1">
      <alignment/>
      <protection/>
    </xf>
    <xf numFmtId="0" fontId="11" fillId="0" borderId="37" xfId="66" applyBorder="1" applyAlignment="1">
      <alignment/>
      <protection/>
    </xf>
    <xf numFmtId="0" fontId="11" fillId="0" borderId="37" xfId="66" applyBorder="1" applyAlignment="1">
      <alignment horizontal="right" vertical="center"/>
      <protection/>
    </xf>
    <xf numFmtId="0" fontId="11" fillId="0" borderId="0" xfId="66" applyBorder="1" applyAlignment="1">
      <alignment/>
      <protection/>
    </xf>
    <xf numFmtId="0" fontId="14" fillId="0" borderId="0" xfId="66" applyFont="1" applyBorder="1" applyAlignment="1">
      <alignment/>
      <protection/>
    </xf>
    <xf numFmtId="0" fontId="11" fillId="0" borderId="0" xfId="66" applyBorder="1" applyAlignment="1">
      <alignment horizontal="right" vertical="center"/>
      <protection/>
    </xf>
    <xf numFmtId="0" fontId="11" fillId="0" borderId="0" xfId="73">
      <alignment/>
      <protection/>
    </xf>
    <xf numFmtId="0" fontId="11" fillId="0" borderId="27" xfId="73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15" fillId="0" borderId="13" xfId="73" applyFont="1" applyBorder="1">
      <alignment/>
      <protection/>
    </xf>
    <xf numFmtId="0" fontId="14" fillId="0" borderId="11" xfId="73" applyFont="1" applyBorder="1" applyAlignment="1">
      <alignment horizontal="center"/>
      <protection/>
    </xf>
    <xf numFmtId="0" fontId="52" fillId="0" borderId="11" xfId="73" applyFont="1" applyBorder="1" applyAlignment="1">
      <alignment/>
      <protection/>
    </xf>
    <xf numFmtId="0" fontId="52" fillId="0" borderId="0" xfId="73" applyFont="1">
      <alignment/>
      <protection/>
    </xf>
    <xf numFmtId="0" fontId="52" fillId="0" borderId="11" xfId="73" applyFont="1" applyBorder="1">
      <alignment/>
      <protection/>
    </xf>
    <xf numFmtId="3" fontId="52" fillId="0" borderId="11" xfId="73" applyNumberFormat="1" applyFont="1" applyBorder="1">
      <alignment/>
      <protection/>
    </xf>
    <xf numFmtId="0" fontId="53" fillId="0" borderId="11" xfId="73" applyFont="1" applyBorder="1">
      <alignment/>
      <protection/>
    </xf>
    <xf numFmtId="0" fontId="14" fillId="0" borderId="12" xfId="73" applyFont="1" applyBorder="1" applyAlignment="1">
      <alignment horizontal="center"/>
      <protection/>
    </xf>
    <xf numFmtId="0" fontId="52" fillId="0" borderId="27" xfId="73" applyFont="1" applyBorder="1">
      <alignment/>
      <protection/>
    </xf>
    <xf numFmtId="0" fontId="52" fillId="0" borderId="12" xfId="73" applyFont="1" applyBorder="1">
      <alignment/>
      <protection/>
    </xf>
    <xf numFmtId="3" fontId="52" fillId="0" borderId="12" xfId="73" applyNumberFormat="1" applyFont="1" applyBorder="1">
      <alignment/>
      <protection/>
    </xf>
    <xf numFmtId="0" fontId="53" fillId="0" borderId="12" xfId="73" applyFont="1" applyBorder="1">
      <alignment/>
      <protection/>
    </xf>
    <xf numFmtId="0" fontId="11" fillId="0" borderId="0" xfId="71">
      <alignment/>
      <protection/>
    </xf>
    <xf numFmtId="0" fontId="52" fillId="0" borderId="0" xfId="71" applyFont="1">
      <alignment/>
      <protection/>
    </xf>
    <xf numFmtId="0" fontId="55" fillId="0" borderId="0" xfId="71" applyFont="1" applyAlignment="1">
      <alignment horizontal="center" vertical="center"/>
      <protection/>
    </xf>
    <xf numFmtId="0" fontId="11" fillId="0" borderId="0" xfId="71" applyFont="1">
      <alignment/>
      <protection/>
    </xf>
    <xf numFmtId="0" fontId="11" fillId="0" borderId="33" xfId="71" applyBorder="1">
      <alignment/>
      <protection/>
    </xf>
    <xf numFmtId="0" fontId="56" fillId="0" borderId="26" xfId="71" applyFont="1" applyBorder="1" applyAlignment="1">
      <alignment horizontal="center" vertical="center" wrapText="1"/>
      <protection/>
    </xf>
    <xf numFmtId="0" fontId="11" fillId="0" borderId="30" xfId="71" applyBorder="1">
      <alignment/>
      <protection/>
    </xf>
    <xf numFmtId="0" fontId="56" fillId="0" borderId="13" xfId="71" applyFont="1" applyBorder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1" fontId="14" fillId="0" borderId="13" xfId="71" applyNumberFormat="1" applyFont="1" applyBorder="1" applyAlignment="1">
      <alignment horizontal="center" vertical="center"/>
      <protection/>
    </xf>
    <xf numFmtId="0" fontId="56" fillId="0" borderId="12" xfId="71" applyFont="1" applyBorder="1" applyAlignment="1">
      <alignment vertical="center"/>
      <protection/>
    </xf>
    <xf numFmtId="3" fontId="35" fillId="16" borderId="13" xfId="71" applyNumberFormat="1" applyFont="1" applyFill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0" fontId="11" fillId="0" borderId="13" xfId="71" applyBorder="1">
      <alignment/>
      <protection/>
    </xf>
    <xf numFmtId="0" fontId="57" fillId="0" borderId="12" xfId="71" applyFont="1" applyBorder="1" applyAlignment="1">
      <alignment vertical="center"/>
      <protection/>
    </xf>
    <xf numFmtId="3" fontId="36" fillId="16" borderId="12" xfId="71" applyNumberFormat="1" applyFont="1" applyFill="1" applyBorder="1" applyAlignment="1">
      <alignment vertical="center"/>
      <protection/>
    </xf>
    <xf numFmtId="3" fontId="58" fillId="0" borderId="12" xfId="71" applyNumberFormat="1" applyFont="1" applyBorder="1" applyAlignment="1">
      <alignment vertical="center"/>
      <protection/>
    </xf>
    <xf numFmtId="3" fontId="58" fillId="0" borderId="12" xfId="71" applyNumberFormat="1" applyFont="1" applyFill="1" applyBorder="1" applyAlignment="1">
      <alignment vertical="center"/>
      <protection/>
    </xf>
    <xf numFmtId="0" fontId="58" fillId="0" borderId="12" xfId="71" applyFont="1" applyBorder="1" applyAlignment="1">
      <alignment vertical="center"/>
      <protection/>
    </xf>
    <xf numFmtId="0" fontId="36" fillId="0" borderId="13" xfId="71" applyFont="1" applyBorder="1" applyAlignment="1">
      <alignment horizontal="left" vertical="center"/>
      <protection/>
    </xf>
    <xf numFmtId="0" fontId="56" fillId="0" borderId="13" xfId="71" applyFont="1" applyBorder="1" applyAlignment="1">
      <alignment vertical="center"/>
      <protection/>
    </xf>
    <xf numFmtId="0" fontId="58" fillId="0" borderId="13" xfId="71" applyFont="1" applyBorder="1" applyAlignment="1">
      <alignment vertical="center"/>
      <protection/>
    </xf>
    <xf numFmtId="3" fontId="36" fillId="16" borderId="13" xfId="71" applyNumberFormat="1" applyFont="1" applyFill="1" applyBorder="1" applyAlignment="1">
      <alignment vertical="center"/>
      <protection/>
    </xf>
    <xf numFmtId="3" fontId="58" fillId="0" borderId="13" xfId="71" applyNumberFormat="1" applyFont="1" applyBorder="1" applyAlignment="1">
      <alignment vertical="center"/>
      <protection/>
    </xf>
    <xf numFmtId="3" fontId="58" fillId="0" borderId="13" xfId="71" applyNumberFormat="1" applyFont="1" applyFill="1" applyBorder="1" applyAlignment="1">
      <alignment vertical="center"/>
      <protection/>
    </xf>
    <xf numFmtId="3" fontId="56" fillId="0" borderId="13" xfId="71" applyNumberFormat="1" applyFont="1" applyBorder="1" applyAlignment="1">
      <alignment vertical="center"/>
      <protection/>
    </xf>
    <xf numFmtId="3" fontId="56" fillId="0" borderId="13" xfId="71" applyNumberFormat="1" applyFont="1" applyFill="1" applyBorder="1" applyAlignment="1">
      <alignment vertical="center"/>
      <protection/>
    </xf>
    <xf numFmtId="3" fontId="14" fillId="0" borderId="13" xfId="71" applyNumberFormat="1" applyFont="1" applyBorder="1">
      <alignment/>
      <protection/>
    </xf>
    <xf numFmtId="3" fontId="35" fillId="0" borderId="13" xfId="71" applyNumberFormat="1" applyFont="1" applyBorder="1" applyAlignment="1">
      <alignment vertical="center"/>
      <protection/>
    </xf>
    <xf numFmtId="0" fontId="14" fillId="0" borderId="13" xfId="71" applyFont="1" applyBorder="1">
      <alignment/>
      <protection/>
    </xf>
    <xf numFmtId="3" fontId="14" fillId="0" borderId="13" xfId="71" applyNumberFormat="1" applyFont="1" applyBorder="1" applyAlignment="1">
      <alignment vertical="center"/>
      <protection/>
    </xf>
    <xf numFmtId="1" fontId="11" fillId="0" borderId="13" xfId="71" applyNumberFormat="1" applyFont="1" applyBorder="1" applyAlignment="1">
      <alignment horizontal="center" vertical="center"/>
      <protection/>
    </xf>
    <xf numFmtId="3" fontId="34" fillId="0" borderId="13" xfId="71" applyNumberFormat="1" applyFont="1" applyBorder="1" applyAlignment="1">
      <alignment vertical="center"/>
      <protection/>
    </xf>
    <xf numFmtId="0" fontId="54" fillId="0" borderId="13" xfId="71" applyFont="1" applyBorder="1" applyAlignment="1">
      <alignment vertical="center"/>
      <protection/>
    </xf>
    <xf numFmtId="0" fontId="11" fillId="0" borderId="0" xfId="71">
      <alignment/>
      <protection/>
    </xf>
    <xf numFmtId="0" fontId="11" fillId="0" borderId="27" xfId="71" applyBorder="1">
      <alignment/>
      <protection/>
    </xf>
    <xf numFmtId="0" fontId="59" fillId="0" borderId="0" xfId="71" applyFont="1" applyAlignment="1">
      <alignment vertical="center"/>
      <protection/>
    </xf>
    <xf numFmtId="0" fontId="11" fillId="0" borderId="10" xfId="71" applyBorder="1">
      <alignment/>
      <protection/>
    </xf>
    <xf numFmtId="0" fontId="11" fillId="0" borderId="12" xfId="71" applyBorder="1">
      <alignment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1" fontId="11" fillId="0" borderId="13" xfId="71" applyNumberFormat="1" applyBorder="1" applyAlignment="1">
      <alignment vertical="center"/>
      <protection/>
    </xf>
    <xf numFmtId="0" fontId="60" fillId="0" borderId="13" xfId="71" applyFont="1" applyFill="1" applyBorder="1" applyAlignment="1">
      <alignment horizontal="left" vertical="center" wrapText="1"/>
      <protection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56" fillId="0" borderId="29" xfId="71" applyFont="1" applyFill="1" applyBorder="1" applyAlignment="1">
      <alignment horizontal="center" vertical="center" wrapText="1"/>
      <protection/>
    </xf>
    <xf numFmtId="1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29" xfId="71" applyNumberFormat="1" applyFont="1" applyBorder="1">
      <alignment/>
      <protection/>
    </xf>
    <xf numFmtId="0" fontId="11" fillId="0" borderId="29" xfId="71" applyFont="1" applyBorder="1">
      <alignment/>
      <protection/>
    </xf>
    <xf numFmtId="3" fontId="58" fillId="0" borderId="13" xfId="71" applyNumberFormat="1" applyFont="1" applyFill="1" applyBorder="1" applyAlignment="1">
      <alignment horizontal="right" vertical="center" wrapText="1"/>
      <protection/>
    </xf>
    <xf numFmtId="0" fontId="11" fillId="0" borderId="13" xfId="71" applyFont="1" applyBorder="1" applyAlignment="1">
      <alignment horizontal="right"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0" fontId="61" fillId="0" borderId="13" xfId="71" applyFont="1" applyFill="1" applyBorder="1" applyAlignment="1">
      <alignment horizontal="center" vertical="center" wrapText="1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2" fontId="11" fillId="0" borderId="13" xfId="71" applyNumberFormat="1" applyFont="1" applyFill="1" applyBorder="1" applyAlignment="1">
      <alignment vertical="center"/>
      <protection/>
    </xf>
    <xf numFmtId="0" fontId="11" fillId="0" borderId="13" xfId="71" applyFont="1" applyFill="1" applyBorder="1" applyAlignment="1">
      <alignment vertical="center"/>
      <protection/>
    </xf>
    <xf numFmtId="3" fontId="11" fillId="0" borderId="13" xfId="71" applyNumberFormat="1" applyFill="1" applyBorder="1" applyAlignment="1">
      <alignment vertical="center"/>
      <protection/>
    </xf>
    <xf numFmtId="3" fontId="60" fillId="0" borderId="13" xfId="71" applyNumberFormat="1" applyFont="1" applyFill="1" applyBorder="1" applyAlignment="1">
      <alignment horizontal="right" vertical="center"/>
      <protection/>
    </xf>
    <xf numFmtId="3" fontId="60" fillId="0" borderId="13" xfId="71" applyNumberFormat="1" applyFont="1" applyFill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3" fontId="11" fillId="0" borderId="13" xfId="71" applyNumberFormat="1" applyFont="1" applyBorder="1" applyAlignment="1">
      <alignment horizontal="right" vertical="center"/>
      <protection/>
    </xf>
    <xf numFmtId="3" fontId="11" fillId="0" borderId="13" xfId="71" applyNumberFormat="1" applyFont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3" fontId="11" fillId="0" borderId="13" xfId="71" applyNumberFormat="1" applyBorder="1" applyAlignment="1">
      <alignment vertical="center"/>
      <protection/>
    </xf>
    <xf numFmtId="0" fontId="11" fillId="0" borderId="13" xfId="71" applyFont="1" applyBorder="1" applyAlignment="1">
      <alignment vertical="center"/>
      <protection/>
    </xf>
    <xf numFmtId="3" fontId="11" fillId="0" borderId="13" xfId="71" applyNumberFormat="1" applyFont="1" applyBorder="1" applyAlignment="1">
      <alignment vertical="center"/>
      <protection/>
    </xf>
    <xf numFmtId="0" fontId="11" fillId="0" borderId="13" xfId="71" applyFont="1" applyBorder="1">
      <alignment/>
      <protection/>
    </xf>
    <xf numFmtId="0" fontId="14" fillId="0" borderId="13" xfId="71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51" xfId="59" applyBorder="1">
      <alignment/>
      <protection/>
    </xf>
    <xf numFmtId="0" fontId="1" fillId="0" borderId="51" xfId="62" applyFont="1" applyBorder="1" applyAlignment="1">
      <alignment horizontal="right"/>
      <protection/>
    </xf>
    <xf numFmtId="0" fontId="35" fillId="0" borderId="16" xfId="59" applyFont="1" applyBorder="1" applyAlignment="1">
      <alignment horizontal="center"/>
      <protection/>
    </xf>
    <xf numFmtId="0" fontId="62" fillId="0" borderId="20" xfId="59" applyFont="1" applyBorder="1" applyAlignment="1">
      <alignment/>
      <protection/>
    </xf>
    <xf numFmtId="0" fontId="63" fillId="0" borderId="52" xfId="59" applyFont="1" applyBorder="1" applyAlignment="1">
      <alignment/>
      <protection/>
    </xf>
    <xf numFmtId="0" fontId="63" fillId="0" borderId="52" xfId="59" applyFont="1" applyBorder="1" applyAlignment="1">
      <alignment horizontal="center"/>
      <protection/>
    </xf>
    <xf numFmtId="0" fontId="63" fillId="0" borderId="52" xfId="59" applyFont="1" applyBorder="1">
      <alignment/>
      <protection/>
    </xf>
    <xf numFmtId="0" fontId="63" fillId="0" borderId="42" xfId="59" applyFont="1" applyBorder="1">
      <alignment/>
      <protection/>
    </xf>
    <xf numFmtId="0" fontId="62" fillId="0" borderId="21" xfId="59" applyFont="1" applyBorder="1" applyAlignment="1">
      <alignment vertical="center"/>
      <protection/>
    </xf>
    <xf numFmtId="0" fontId="62" fillId="0" borderId="36" xfId="59" applyFont="1" applyBorder="1">
      <alignment/>
      <protection/>
    </xf>
    <xf numFmtId="3" fontId="34" fillId="0" borderId="16" xfId="59" applyNumberFormat="1" applyFont="1" applyBorder="1">
      <alignment/>
      <protection/>
    </xf>
    <xf numFmtId="3" fontId="34" fillId="0" borderId="36" xfId="59" applyNumberFormat="1" applyFont="1" applyBorder="1">
      <alignment/>
      <protection/>
    </xf>
    <xf numFmtId="0" fontId="62" fillId="0" borderId="20" xfId="59" applyFont="1" applyBorder="1" applyAlignment="1">
      <alignment horizontal="left"/>
      <protection/>
    </xf>
    <xf numFmtId="0" fontId="40" fillId="0" borderId="52" xfId="59" applyFont="1" applyBorder="1">
      <alignment/>
      <protection/>
    </xf>
    <xf numFmtId="0" fontId="40" fillId="0" borderId="42" xfId="59" applyFont="1" applyBorder="1">
      <alignment/>
      <protection/>
    </xf>
    <xf numFmtId="0" fontId="62" fillId="0" borderId="21" xfId="59" applyFont="1" applyBorder="1">
      <alignment/>
      <protection/>
    </xf>
    <xf numFmtId="0" fontId="63" fillId="0" borderId="36" xfId="59" applyFont="1" applyBorder="1">
      <alignment/>
      <protection/>
    </xf>
    <xf numFmtId="0" fontId="0" fillId="0" borderId="0" xfId="59" applyBorder="1">
      <alignment/>
      <protection/>
    </xf>
    <xf numFmtId="3" fontId="12" fillId="0" borderId="12" xfId="0" applyNumberFormat="1" applyFont="1" applyBorder="1" applyAlignment="1">
      <alignment horizontal="right"/>
    </xf>
    <xf numFmtId="3" fontId="36" fillId="16" borderId="12" xfId="71" applyNumberFormat="1" applyFont="1" applyFill="1" applyBorder="1" applyAlignment="1">
      <alignment horizontal="right" vertical="center"/>
      <protection/>
    </xf>
    <xf numFmtId="3" fontId="64" fillId="0" borderId="12" xfId="0" applyNumberFormat="1" applyFont="1" applyBorder="1" applyAlignment="1">
      <alignment horizontal="right"/>
    </xf>
    <xf numFmtId="3" fontId="60" fillId="0" borderId="13" xfId="71" applyNumberFormat="1" applyFont="1" applyFill="1" applyBorder="1" applyAlignment="1">
      <alignment horizontal="right" vertical="center" wrapText="1"/>
      <protection/>
    </xf>
    <xf numFmtId="0" fontId="48" fillId="0" borderId="24" xfId="69" applyFont="1" applyBorder="1">
      <alignment/>
      <protection/>
    </xf>
    <xf numFmtId="0" fontId="48" fillId="0" borderId="50" xfId="69" applyFont="1" applyBorder="1">
      <alignment/>
      <protection/>
    </xf>
    <xf numFmtId="0" fontId="48" fillId="0" borderId="53" xfId="69" applyFont="1" applyBorder="1">
      <alignment/>
      <protection/>
    </xf>
    <xf numFmtId="3" fontId="65" fillId="0" borderId="11" xfId="69" applyNumberFormat="1" applyFont="1" applyBorder="1">
      <alignment/>
      <protection/>
    </xf>
    <xf numFmtId="0" fontId="11" fillId="0" borderId="0" xfId="68">
      <alignment/>
      <protection/>
    </xf>
    <xf numFmtId="0" fontId="14" fillId="0" borderId="0" xfId="68" applyFont="1" applyAlignment="1">
      <alignment horizontal="right"/>
      <protection/>
    </xf>
    <xf numFmtId="0" fontId="11" fillId="0" borderId="0" xfId="68" applyAlignment="1">
      <alignment vertical="center"/>
      <protection/>
    </xf>
    <xf numFmtId="0" fontId="11" fillId="0" borderId="0" xfId="68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16" xfId="58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67" applyFont="1" applyBorder="1" applyAlignment="1">
      <alignment horizontal="center"/>
      <protection/>
    </xf>
    <xf numFmtId="0" fontId="1" fillId="0" borderId="10" xfId="67" applyFont="1" applyBorder="1" applyAlignment="1">
      <alignment horizontal="center" vertical="center"/>
      <protection/>
    </xf>
    <xf numFmtId="0" fontId="11" fillId="0" borderId="11" xfId="58" applyBorder="1" applyAlignment="1">
      <alignment horizontal="center" vertical="center"/>
      <protection/>
    </xf>
    <xf numFmtId="0" fontId="0" fillId="0" borderId="0" xfId="67" applyAlignment="1">
      <alignment/>
      <protection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6" xfId="67" applyBorder="1" applyAlignment="1">
      <alignment horizontal="center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11" fillId="0" borderId="0" xfId="63" applyFont="1">
      <alignment/>
      <protection/>
    </xf>
    <xf numFmtId="49" fontId="1" fillId="0" borderId="10" xfId="64" applyNumberFormat="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14" fillId="0" borderId="0" xfId="6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3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1" fillId="0" borderId="0" xfId="64" applyFont="1" applyBorder="1" applyAlignment="1">
      <alignment horizontal="center"/>
      <protection/>
    </xf>
    <xf numFmtId="0" fontId="0" fillId="0" borderId="0" xfId="64" applyAlignment="1">
      <alignment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3" fontId="1" fillId="0" borderId="10" xfId="64" applyNumberFormat="1" applyFont="1" applyBorder="1" applyAlignment="1">
      <alignment horizontal="center" vertical="center"/>
      <protection/>
    </xf>
    <xf numFmtId="49" fontId="1" fillId="0" borderId="15" xfId="64" applyNumberFormat="1" applyFont="1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64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72" applyFont="1" applyBorder="1" applyAlignment="1">
      <alignment horizontal="center" vertical="center" wrapText="1"/>
      <protection/>
    </xf>
    <xf numFmtId="0" fontId="10" fillId="0" borderId="0" xfId="72" applyFont="1" applyAlignment="1">
      <alignment horizontal="center" vertical="center"/>
      <protection/>
    </xf>
    <xf numFmtId="0" fontId="15" fillId="0" borderId="0" xfId="72" applyFont="1" applyAlignment="1">
      <alignment horizontal="center" vertical="center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0" xfId="64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2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0" fillId="0" borderId="26" xfId="65" applyFont="1" applyBorder="1" applyAlignment="1">
      <alignment/>
      <protection/>
    </xf>
    <xf numFmtId="0" fontId="40" fillId="0" borderId="29" xfId="65" applyFont="1" applyBorder="1" applyAlignment="1">
      <alignment/>
      <protection/>
    </xf>
    <xf numFmtId="0" fontId="34" fillId="0" borderId="26" xfId="65" applyFont="1" applyBorder="1" applyAlignment="1">
      <alignment/>
      <protection/>
    </xf>
    <xf numFmtId="0" fontId="0" fillId="0" borderId="29" xfId="0" applyBorder="1" applyAlignment="1">
      <alignment/>
    </xf>
    <xf numFmtId="0" fontId="0" fillId="0" borderId="44" xfId="0" applyBorder="1" applyAlignment="1">
      <alignment/>
    </xf>
    <xf numFmtId="0" fontId="40" fillId="0" borderId="10" xfId="65" applyFont="1" applyBorder="1" applyAlignment="1">
      <alignment vertical="center"/>
      <protection/>
    </xf>
    <xf numFmtId="0" fontId="40" fillId="0" borderId="12" xfId="65" applyFont="1" applyBorder="1" applyAlignment="1">
      <alignment vertical="center"/>
      <protection/>
    </xf>
    <xf numFmtId="0" fontId="34" fillId="0" borderId="11" xfId="65" applyFont="1" applyBorder="1" applyAlignment="1">
      <alignment vertical="center" wrapText="1"/>
      <protection/>
    </xf>
    <xf numFmtId="0" fontId="40" fillId="0" borderId="35" xfId="65" applyFont="1" applyBorder="1" applyAlignment="1">
      <alignment vertical="center" wrapText="1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 applyAlignment="1">
      <alignment/>
      <protection/>
    </xf>
    <xf numFmtId="0" fontId="3" fillId="0" borderId="0" xfId="0" applyFont="1" applyAlignment="1">
      <alignment/>
    </xf>
    <xf numFmtId="0" fontId="34" fillId="0" borderId="10" xfId="65" applyFont="1" applyBorder="1" applyAlignment="1">
      <alignment vertical="center" wrapText="1"/>
      <protection/>
    </xf>
    <xf numFmtId="0" fontId="40" fillId="0" borderId="54" xfId="65" applyFont="1" applyBorder="1" applyAlignment="1">
      <alignment vertical="center"/>
      <protection/>
    </xf>
    <xf numFmtId="0" fontId="40" fillId="0" borderId="11" xfId="65" applyFont="1" applyBorder="1" applyAlignment="1">
      <alignment vertical="center"/>
      <protection/>
    </xf>
    <xf numFmtId="0" fontId="43" fillId="0" borderId="10" xfId="69" applyFont="1" applyBorder="1" applyAlignment="1">
      <alignment horizontal="center" vertical="center" wrapText="1"/>
      <protection/>
    </xf>
    <xf numFmtId="0" fontId="43" fillId="0" borderId="12" xfId="69" applyFont="1" applyBorder="1" applyAlignment="1">
      <alignment horizontal="center" vertical="center" wrapText="1"/>
      <protection/>
    </xf>
    <xf numFmtId="0" fontId="48" fillId="0" borderId="24" xfId="69" applyFont="1" applyBorder="1" applyAlignment="1">
      <alignment horizontal="center" vertical="center"/>
      <protection/>
    </xf>
    <xf numFmtId="0" fontId="11" fillId="0" borderId="22" xfId="69" applyBorder="1" applyAlignment="1">
      <alignment horizontal="center" vertical="center"/>
      <protection/>
    </xf>
    <xf numFmtId="0" fontId="11" fillId="0" borderId="21" xfId="69" applyBorder="1" applyAlignment="1">
      <alignment horizontal="center" vertical="center"/>
      <protection/>
    </xf>
    <xf numFmtId="0" fontId="50" fillId="0" borderId="50" xfId="69" applyFont="1" applyBorder="1" applyAlignment="1">
      <alignment horizontal="center" vertical="center" wrapText="1"/>
      <protection/>
    </xf>
    <xf numFmtId="0" fontId="50" fillId="0" borderId="53" xfId="69" applyFont="1" applyBorder="1" applyAlignment="1">
      <alignment horizontal="center" vertical="center" wrapText="1"/>
      <protection/>
    </xf>
    <xf numFmtId="0" fontId="50" fillId="0" borderId="0" xfId="69" applyFont="1" applyBorder="1" applyAlignment="1">
      <alignment horizontal="center" vertical="center" wrapText="1"/>
      <protection/>
    </xf>
    <xf numFmtId="0" fontId="50" fillId="0" borderId="31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31" xfId="69" applyFont="1" applyBorder="1" applyAlignment="1">
      <alignment horizontal="center" vertical="center" wrapText="1"/>
      <protection/>
    </xf>
    <xf numFmtId="0" fontId="51" fillId="0" borderId="51" xfId="69" applyFont="1" applyBorder="1" applyAlignment="1">
      <alignment horizontal="center" vertical="center" wrapText="1"/>
      <protection/>
    </xf>
    <xf numFmtId="0" fontId="51" fillId="0" borderId="36" xfId="69" applyFont="1" applyBorder="1" applyAlignment="1">
      <alignment horizontal="center" vertical="center" wrapText="1"/>
      <protection/>
    </xf>
    <xf numFmtId="0" fontId="48" fillId="0" borderId="10" xfId="69" applyFont="1" applyBorder="1" applyAlignment="1">
      <alignment horizontal="center" vertical="center"/>
      <protection/>
    </xf>
    <xf numFmtId="0" fontId="48" fillId="0" borderId="11" xfId="69" applyFont="1" applyBorder="1" applyAlignment="1">
      <alignment horizontal="center" vertical="center"/>
      <protection/>
    </xf>
    <xf numFmtId="0" fontId="48" fillId="0" borderId="16" xfId="69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8" fillId="0" borderId="24" xfId="69" applyFont="1" applyBorder="1" applyAlignment="1">
      <alignment horizontal="center" vertical="center" wrapText="1"/>
      <protection/>
    </xf>
    <xf numFmtId="0" fontId="48" fillId="0" borderId="53" xfId="69" applyFont="1" applyBorder="1" applyAlignment="1">
      <alignment horizontal="center" vertical="center" wrapText="1"/>
      <protection/>
    </xf>
    <xf numFmtId="0" fontId="48" fillId="0" borderId="22" xfId="69" applyFont="1" applyBorder="1" applyAlignment="1">
      <alignment horizontal="center" vertical="center" wrapText="1"/>
      <protection/>
    </xf>
    <xf numFmtId="0" fontId="48" fillId="0" borderId="31" xfId="69" applyFont="1" applyBorder="1" applyAlignment="1">
      <alignment horizontal="center" vertical="center" wrapText="1"/>
      <protection/>
    </xf>
    <xf numFmtId="0" fontId="11" fillId="0" borderId="22" xfId="69" applyBorder="1" applyAlignment="1">
      <alignment horizontal="center" vertical="center" wrapText="1"/>
      <protection/>
    </xf>
    <xf numFmtId="0" fontId="11" fillId="0" borderId="31" xfId="69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23" xfId="69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48" fillId="0" borderId="19" xfId="69" applyFont="1" applyBorder="1" applyAlignment="1">
      <alignment horizontal="center" vertical="center"/>
      <protection/>
    </xf>
    <xf numFmtId="0" fontId="11" fillId="0" borderId="11" xfId="69" applyBorder="1" applyAlignment="1">
      <alignment horizontal="center" vertical="center"/>
      <protection/>
    </xf>
    <xf numFmtId="0" fontId="11" fillId="0" borderId="16" xfId="69" applyBorder="1" applyAlignment="1">
      <alignment horizontal="center" vertical="center"/>
      <protection/>
    </xf>
    <xf numFmtId="0" fontId="11" fillId="0" borderId="21" xfId="69" applyBorder="1" applyAlignment="1">
      <alignment horizontal="center" vertical="center" wrapText="1"/>
      <protection/>
    </xf>
    <xf numFmtId="0" fontId="11" fillId="0" borderId="36" xfId="69" applyBorder="1" applyAlignment="1">
      <alignment horizontal="center" vertical="center" wrapText="1"/>
      <protection/>
    </xf>
    <xf numFmtId="0" fontId="48" fillId="0" borderId="12" xfId="69" applyFont="1" applyBorder="1" applyAlignment="1">
      <alignment horizontal="center" vertical="center"/>
      <protection/>
    </xf>
    <xf numFmtId="0" fontId="48" fillId="0" borderId="22" xfId="69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4" fillId="0" borderId="0" xfId="69" applyFont="1" applyAlignment="1">
      <alignment horizontal="center"/>
      <protection/>
    </xf>
    <xf numFmtId="0" fontId="35" fillId="0" borderId="0" xfId="69" applyFont="1" applyAlignment="1">
      <alignment horizontal="center"/>
      <protection/>
    </xf>
    <xf numFmtId="0" fontId="43" fillId="0" borderId="10" xfId="69" applyFont="1" applyBorder="1" applyAlignment="1">
      <alignment horizontal="center" vertical="center"/>
      <protection/>
    </xf>
    <xf numFmtId="0" fontId="43" fillId="0" borderId="12" xfId="69" applyFont="1" applyBorder="1" applyAlignment="1">
      <alignment horizontal="center" vertical="center"/>
      <protection/>
    </xf>
    <xf numFmtId="0" fontId="43" fillId="0" borderId="15" xfId="69" applyFont="1" applyBorder="1" applyAlignment="1">
      <alignment horizontal="center" vertical="center"/>
      <protection/>
    </xf>
    <xf numFmtId="0" fontId="43" fillId="0" borderId="33" xfId="69" applyFont="1" applyBorder="1" applyAlignment="1">
      <alignment horizontal="center" vertical="center"/>
      <protection/>
    </xf>
    <xf numFmtId="0" fontId="43" fillId="0" borderId="23" xfId="69" applyFont="1" applyBorder="1" applyAlignment="1">
      <alignment horizontal="center" vertical="center"/>
      <protection/>
    </xf>
    <xf numFmtId="0" fontId="43" fillId="0" borderId="30" xfId="69" applyFont="1" applyBorder="1" applyAlignment="1">
      <alignment horizontal="center" vertical="center"/>
      <protection/>
    </xf>
    <xf numFmtId="0" fontId="43" fillId="0" borderId="37" xfId="69" applyFont="1" applyBorder="1" applyAlignment="1">
      <alignment horizontal="center" vertical="center"/>
      <protection/>
    </xf>
    <xf numFmtId="0" fontId="43" fillId="0" borderId="27" xfId="69" applyFont="1" applyBorder="1" applyAlignment="1">
      <alignment horizontal="center" vertical="center"/>
      <protection/>
    </xf>
    <xf numFmtId="0" fontId="0" fillId="0" borderId="11" xfId="62" applyBorder="1" applyAlignment="1">
      <alignment/>
      <protection/>
    </xf>
    <xf numFmtId="0" fontId="0" fillId="0" borderId="53" xfId="62" applyBorder="1" applyAlignment="1">
      <alignment/>
      <protection/>
    </xf>
    <xf numFmtId="0" fontId="0" fillId="0" borderId="22" xfId="62" applyBorder="1" applyAlignment="1">
      <alignment/>
      <protection/>
    </xf>
    <xf numFmtId="0" fontId="0" fillId="0" borderId="31" xfId="62" applyBorder="1" applyAlignment="1">
      <alignment/>
      <protection/>
    </xf>
    <xf numFmtId="0" fontId="11" fillId="0" borderId="10" xfId="66" applyBorder="1" applyAlignment="1">
      <alignment horizontal="right" vertical="center"/>
      <protection/>
    </xf>
    <xf numFmtId="0" fontId="11" fillId="0" borderId="12" xfId="66" applyBorder="1" applyAlignment="1">
      <alignment horizontal="right" vertical="center"/>
      <protection/>
    </xf>
    <xf numFmtId="0" fontId="11" fillId="0" borderId="11" xfId="66" applyFont="1" applyBorder="1" applyAlignment="1">
      <alignment/>
      <protection/>
    </xf>
    <xf numFmtId="0" fontId="11" fillId="0" borderId="12" xfId="66" applyBorder="1" applyAlignment="1">
      <alignment/>
      <protection/>
    </xf>
    <xf numFmtId="0" fontId="11" fillId="0" borderId="15" xfId="66" applyFont="1" applyBorder="1" applyAlignment="1">
      <alignment/>
      <protection/>
    </xf>
    <xf numFmtId="0" fontId="11" fillId="0" borderId="37" xfId="66" applyBorder="1" applyAlignment="1">
      <alignment/>
      <protection/>
    </xf>
    <xf numFmtId="0" fontId="11" fillId="0" borderId="33" xfId="66" applyBorder="1" applyAlignment="1">
      <alignment/>
      <protection/>
    </xf>
    <xf numFmtId="0" fontId="11" fillId="0" borderId="23" xfId="66" applyBorder="1" applyAlignment="1">
      <alignment/>
      <protection/>
    </xf>
    <xf numFmtId="0" fontId="11" fillId="0" borderId="27" xfId="66" applyBorder="1" applyAlignment="1">
      <alignment/>
      <protection/>
    </xf>
    <xf numFmtId="0" fontId="11" fillId="0" borderId="30" xfId="66" applyBorder="1" applyAlignment="1">
      <alignment/>
      <protection/>
    </xf>
    <xf numFmtId="0" fontId="14" fillId="0" borderId="10" xfId="66" applyFont="1" applyBorder="1" applyAlignment="1">
      <alignment horizontal="right" vertical="center"/>
      <protection/>
    </xf>
    <xf numFmtId="0" fontId="14" fillId="0" borderId="12" xfId="66" applyFont="1" applyBorder="1" applyAlignment="1">
      <alignment horizontal="right" vertical="center"/>
      <protection/>
    </xf>
    <xf numFmtId="0" fontId="11" fillId="0" borderId="10" xfId="66" applyFont="1" applyBorder="1" applyAlignment="1">
      <alignment/>
      <protection/>
    </xf>
    <xf numFmtId="0" fontId="14" fillId="0" borderId="15" xfId="66" applyFont="1" applyBorder="1" applyAlignment="1">
      <alignment/>
      <protection/>
    </xf>
    <xf numFmtId="0" fontId="14" fillId="0" borderId="37" xfId="66" applyFont="1" applyBorder="1" applyAlignment="1">
      <alignment/>
      <protection/>
    </xf>
    <xf numFmtId="0" fontId="14" fillId="0" borderId="33" xfId="66" applyFont="1" applyBorder="1" applyAlignment="1">
      <alignment/>
      <protection/>
    </xf>
    <xf numFmtId="0" fontId="14" fillId="0" borderId="23" xfId="66" applyFont="1" applyBorder="1" applyAlignment="1">
      <alignment/>
      <protection/>
    </xf>
    <xf numFmtId="0" fontId="14" fillId="0" borderId="27" xfId="66" applyFont="1" applyBorder="1" applyAlignment="1">
      <alignment/>
      <protection/>
    </xf>
    <xf numFmtId="0" fontId="14" fillId="0" borderId="30" xfId="66" applyFont="1" applyBorder="1" applyAlignment="1">
      <alignment/>
      <protection/>
    </xf>
    <xf numFmtId="0" fontId="14" fillId="0" borderId="26" xfId="66" applyFont="1" applyBorder="1" applyAlignment="1">
      <alignment horizontal="center"/>
      <protection/>
    </xf>
    <xf numFmtId="0" fontId="14" fillId="0" borderId="44" xfId="66" applyFont="1" applyBorder="1" applyAlignment="1">
      <alignment horizontal="center"/>
      <protection/>
    </xf>
    <xf numFmtId="0" fontId="11" fillId="0" borderId="44" xfId="66" applyBorder="1" applyAlignment="1">
      <alignment horizontal="center"/>
      <protection/>
    </xf>
    <xf numFmtId="0" fontId="14" fillId="0" borderId="15" xfId="66" applyFont="1" applyBorder="1" applyAlignment="1">
      <alignment vertical="center" wrapText="1"/>
      <protection/>
    </xf>
    <xf numFmtId="0" fontId="14" fillId="0" borderId="37" xfId="66" applyFont="1" applyBorder="1" applyAlignment="1">
      <alignment vertical="center" wrapText="1"/>
      <protection/>
    </xf>
    <xf numFmtId="0" fontId="14" fillId="0" borderId="33" xfId="66" applyFont="1" applyBorder="1" applyAlignment="1">
      <alignment vertical="center" wrapText="1"/>
      <protection/>
    </xf>
    <xf numFmtId="0" fontId="14" fillId="0" borderId="22" xfId="66" applyFont="1" applyBorder="1" applyAlignment="1">
      <alignment vertical="center" wrapText="1"/>
      <protection/>
    </xf>
    <xf numFmtId="0" fontId="14" fillId="0" borderId="0" xfId="66" applyFont="1" applyBorder="1" applyAlignment="1">
      <alignment vertical="center" wrapText="1"/>
      <protection/>
    </xf>
    <xf numFmtId="0" fontId="14" fillId="0" borderId="31" xfId="66" applyFont="1" applyBorder="1" applyAlignment="1">
      <alignment vertical="center" wrapText="1"/>
      <protection/>
    </xf>
    <xf numFmtId="0" fontId="11" fillId="0" borderId="23" xfId="66" applyBorder="1" applyAlignment="1">
      <alignment wrapText="1"/>
      <protection/>
    </xf>
    <xf numFmtId="0" fontId="11" fillId="0" borderId="27" xfId="66" applyBorder="1" applyAlignment="1">
      <alignment wrapText="1"/>
      <protection/>
    </xf>
    <xf numFmtId="0" fontId="11" fillId="0" borderId="30" xfId="66" applyBorder="1" applyAlignment="1">
      <alignment wrapText="1"/>
      <protection/>
    </xf>
    <xf numFmtId="0" fontId="14" fillId="0" borderId="10" xfId="66" applyFont="1" applyBorder="1" applyAlignment="1">
      <alignment vertical="center"/>
      <protection/>
    </xf>
    <xf numFmtId="0" fontId="14" fillId="0" borderId="11" xfId="66" applyFont="1" applyBorder="1" applyAlignment="1">
      <alignment vertical="center"/>
      <protection/>
    </xf>
    <xf numFmtId="0" fontId="14" fillId="0" borderId="12" xfId="66" applyFont="1" applyBorder="1" applyAlignment="1">
      <alignment vertical="center"/>
      <protection/>
    </xf>
    <xf numFmtId="0" fontId="3" fillId="0" borderId="0" xfId="60" applyFont="1" applyAlignment="1">
      <alignment horizontal="center"/>
      <protection/>
    </xf>
    <xf numFmtId="0" fontId="11" fillId="0" borderId="0" xfId="66" applyAlignment="1">
      <alignment/>
      <protection/>
    </xf>
    <xf numFmtId="0" fontId="14" fillId="0" borderId="0" xfId="66" applyFont="1" applyAlignment="1">
      <alignment horizontal="center"/>
      <protection/>
    </xf>
    <xf numFmtId="0" fontId="14" fillId="0" borderId="10" xfId="66" applyFont="1" applyBorder="1" applyAlignment="1">
      <alignment vertical="center" wrapText="1"/>
      <protection/>
    </xf>
    <xf numFmtId="0" fontId="11" fillId="0" borderId="11" xfId="66" applyBorder="1" applyAlignment="1">
      <alignment wrapText="1"/>
      <protection/>
    </xf>
    <xf numFmtId="0" fontId="11" fillId="0" borderId="12" xfId="66" applyBorder="1" applyAlignment="1">
      <alignment wrapText="1"/>
      <protection/>
    </xf>
    <xf numFmtId="0" fontId="11" fillId="0" borderId="10" xfId="66" applyFont="1" applyBorder="1" applyAlignment="1">
      <alignment wrapText="1"/>
      <protection/>
    </xf>
    <xf numFmtId="0" fontId="11" fillId="0" borderId="0" xfId="66" applyFont="1" applyBorder="1" applyAlignment="1">
      <alignment wrapText="1"/>
      <protection/>
    </xf>
    <xf numFmtId="0" fontId="14" fillId="0" borderId="29" xfId="66" applyFont="1" applyBorder="1" applyAlignment="1">
      <alignment horizontal="center"/>
      <protection/>
    </xf>
    <xf numFmtId="0" fontId="11" fillId="0" borderId="11" xfId="66" applyFont="1" applyBorder="1" applyAlignment="1">
      <alignment wrapText="1"/>
      <protection/>
    </xf>
    <xf numFmtId="0" fontId="46" fillId="0" borderId="0" xfId="59" applyFont="1" applyAlignment="1">
      <alignment horizontal="center" vertical="center"/>
      <protection/>
    </xf>
    <xf numFmtId="0" fontId="14" fillId="0" borderId="0" xfId="73" applyFont="1" applyAlignment="1">
      <alignment horizontal="center" vertical="center"/>
      <protection/>
    </xf>
    <xf numFmtId="0" fontId="15" fillId="0" borderId="26" xfId="73" applyFont="1" applyBorder="1" applyAlignment="1">
      <alignment horizontal="center" vertical="center"/>
      <protection/>
    </xf>
    <xf numFmtId="0" fontId="15" fillId="0" borderId="29" xfId="73" applyFont="1" applyBorder="1" applyAlignment="1">
      <alignment horizontal="center" vertical="center"/>
      <protection/>
    </xf>
    <xf numFmtId="0" fontId="15" fillId="0" borderId="37" xfId="73" applyFont="1" applyBorder="1" applyAlignment="1">
      <alignment horizontal="center" vertical="center"/>
      <protection/>
    </xf>
    <xf numFmtId="0" fontId="15" fillId="0" borderId="27" xfId="73" applyFont="1" applyBorder="1" applyAlignment="1">
      <alignment horizontal="center" vertical="center"/>
      <protection/>
    </xf>
    <xf numFmtId="0" fontId="14" fillId="0" borderId="10" xfId="73" applyFont="1" applyBorder="1" applyAlignment="1">
      <alignment horizontal="center" vertical="center"/>
      <protection/>
    </xf>
    <xf numFmtId="0" fontId="14" fillId="0" borderId="12" xfId="73" applyFont="1" applyBorder="1" applyAlignment="1">
      <alignment horizontal="center" vertical="center"/>
      <protection/>
    </xf>
    <xf numFmtId="0" fontId="56" fillId="0" borderId="55" xfId="71" applyFont="1" applyBorder="1" applyAlignment="1">
      <alignment horizontal="center" vertical="center" wrapText="1"/>
      <protection/>
    </xf>
    <xf numFmtId="0" fontId="56" fillId="0" borderId="56" xfId="7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4" fillId="0" borderId="10" xfId="71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56" fillId="0" borderId="57" xfId="71" applyFont="1" applyBorder="1" applyAlignment="1">
      <alignment horizontal="center" vertical="center" wrapText="1"/>
      <protection/>
    </xf>
    <xf numFmtId="0" fontId="56" fillId="0" borderId="58" xfId="71" applyFont="1" applyBorder="1" applyAlignment="1">
      <alignment horizontal="center" vertical="center" wrapText="1"/>
      <protection/>
    </xf>
    <xf numFmtId="0" fontId="56" fillId="0" borderId="10" xfId="71" applyFont="1" applyFill="1" applyBorder="1" applyAlignment="1">
      <alignment horizontal="center" vertical="center" wrapText="1"/>
      <protection/>
    </xf>
    <xf numFmtId="0" fontId="47" fillId="0" borderId="0" xfId="71" applyFont="1" applyAlignment="1">
      <alignment horizontal="center" vertical="center"/>
      <protection/>
    </xf>
    <xf numFmtId="0" fontId="54" fillId="0" borderId="0" xfId="71" applyFont="1" applyAlignment="1">
      <alignment horizontal="center" vertical="center"/>
      <protection/>
    </xf>
    <xf numFmtId="0" fontId="56" fillId="0" borderId="59" xfId="71" applyFont="1" applyBorder="1" applyAlignment="1">
      <alignment horizontal="center" vertical="center" wrapText="1"/>
      <protection/>
    </xf>
    <xf numFmtId="0" fontId="56" fillId="0" borderId="60" xfId="71" applyFont="1" applyBorder="1" applyAlignment="1">
      <alignment horizontal="center" vertical="center" wrapText="1"/>
      <protection/>
    </xf>
    <xf numFmtId="0" fontId="56" fillId="0" borderId="61" xfId="71" applyFont="1" applyBorder="1" applyAlignment="1">
      <alignment horizontal="center" vertical="center" wrapText="1"/>
      <protection/>
    </xf>
    <xf numFmtId="0" fontId="56" fillId="0" borderId="62" xfId="71" applyFont="1" applyBorder="1" applyAlignment="1">
      <alignment horizontal="center" vertical="center" wrapText="1"/>
      <protection/>
    </xf>
    <xf numFmtId="0" fontId="56" fillId="0" borderId="63" xfId="71" applyFont="1" applyBorder="1" applyAlignment="1">
      <alignment horizontal="center" vertical="center" wrapText="1"/>
      <protection/>
    </xf>
    <xf numFmtId="0" fontId="56" fillId="0" borderId="64" xfId="71" applyFont="1" applyBorder="1" applyAlignment="1">
      <alignment horizontal="center" vertical="center" wrapText="1"/>
      <protection/>
    </xf>
    <xf numFmtId="0" fontId="11" fillId="0" borderId="12" xfId="71" applyBorder="1" applyAlignment="1">
      <alignment horizontal="center" vertical="center" wrapText="1"/>
      <protection/>
    </xf>
    <xf numFmtId="0" fontId="14" fillId="0" borderId="0" xfId="71" applyFont="1" applyAlignment="1">
      <alignment horizontal="center" vertical="center" wrapText="1"/>
      <protection/>
    </xf>
    <xf numFmtId="0" fontId="56" fillId="0" borderId="13" xfId="71" applyFont="1" applyFill="1" applyBorder="1" applyAlignment="1">
      <alignment horizontal="center" vertical="center" wrapText="1"/>
      <protection/>
    </xf>
    <xf numFmtId="0" fontId="55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/>
      <protection/>
    </xf>
    <xf numFmtId="0" fontId="56" fillId="0" borderId="12" xfId="7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0" xfId="59" applyNumberFormat="1" applyFont="1" applyBorder="1" applyAlignment="1">
      <alignment vertical="center"/>
      <protection/>
    </xf>
    <xf numFmtId="3" fontId="40" fillId="0" borderId="12" xfId="57" applyNumberFormat="1" applyFont="1" applyBorder="1" applyAlignment="1">
      <alignment vertical="center"/>
      <protection/>
    </xf>
    <xf numFmtId="3" fontId="34" fillId="0" borderId="10" xfId="59" applyNumberFormat="1" applyFont="1" applyBorder="1" applyAlignment="1">
      <alignment vertical="center"/>
      <protection/>
    </xf>
    <xf numFmtId="3" fontId="34" fillId="0" borderId="12" xfId="59" applyNumberFormat="1" applyFont="1" applyBorder="1" applyAlignment="1">
      <alignment vertical="center"/>
      <protection/>
    </xf>
    <xf numFmtId="0" fontId="36" fillId="0" borderId="15" xfId="59" applyFont="1" applyBorder="1" applyAlignment="1">
      <alignment horizontal="left" vertical="center" wrapText="1"/>
      <protection/>
    </xf>
    <xf numFmtId="0" fontId="36" fillId="0" borderId="33" xfId="57" applyFont="1" applyBorder="1" applyAlignment="1">
      <alignment vertical="center" wrapText="1"/>
      <protection/>
    </xf>
    <xf numFmtId="0" fontId="36" fillId="0" borderId="23" xfId="57" applyFont="1" applyBorder="1" applyAlignment="1">
      <alignment vertical="center" wrapText="1"/>
      <protection/>
    </xf>
    <xf numFmtId="0" fontId="36" fillId="0" borderId="30" xfId="57" applyFont="1" applyBorder="1" applyAlignment="1">
      <alignment vertical="center" wrapText="1"/>
      <protection/>
    </xf>
    <xf numFmtId="3" fontId="40" fillId="0" borderId="11" xfId="59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35" fillId="0" borderId="36" xfId="59" applyFont="1" applyBorder="1" applyAlignment="1">
      <alignment horizontal="center"/>
      <protection/>
    </xf>
    <xf numFmtId="0" fontId="36" fillId="0" borderId="22" xfId="59" applyFont="1" applyBorder="1" applyAlignment="1">
      <alignment horizontal="left" vertical="center" wrapText="1"/>
      <protection/>
    </xf>
    <xf numFmtId="0" fontId="36" fillId="0" borderId="31" xfId="57" applyFont="1" applyBorder="1" applyAlignment="1">
      <alignment horizontal="left" vertical="center" wrapText="1"/>
      <protection/>
    </xf>
    <xf numFmtId="0" fontId="36" fillId="0" borderId="23" xfId="57" applyFont="1" applyBorder="1" applyAlignment="1">
      <alignment horizontal="left" vertical="center" wrapText="1"/>
      <protection/>
    </xf>
    <xf numFmtId="0" fontId="36" fillId="0" borderId="30" xfId="57" applyFont="1" applyBorder="1" applyAlignment="1">
      <alignment horizontal="left" vertical="center" wrapText="1"/>
      <protection/>
    </xf>
    <xf numFmtId="3" fontId="34" fillId="0" borderId="11" xfId="59" applyNumberFormat="1" applyFont="1" applyBorder="1" applyAlignment="1">
      <alignment vertical="center"/>
      <protection/>
    </xf>
    <xf numFmtId="0" fontId="36" fillId="0" borderId="33" xfId="57" applyFont="1" applyBorder="1" applyAlignment="1">
      <alignment horizontal="left" vertical="center" wrapText="1"/>
      <protection/>
    </xf>
    <xf numFmtId="0" fontId="36" fillId="0" borderId="15" xfId="59" applyFont="1" applyBorder="1" applyAlignment="1">
      <alignment vertical="center" wrapText="1"/>
      <protection/>
    </xf>
    <xf numFmtId="0" fontId="36" fillId="0" borderId="22" xfId="59" applyFont="1" applyBorder="1" applyAlignment="1">
      <alignment vertical="center" wrapText="1"/>
      <protection/>
    </xf>
    <xf numFmtId="0" fontId="36" fillId="0" borderId="31" xfId="57" applyFont="1" applyBorder="1" applyAlignment="1">
      <alignment vertical="center" wrapText="1"/>
      <protection/>
    </xf>
    <xf numFmtId="3" fontId="40" fillId="0" borderId="12" xfId="59" applyNumberFormat="1" applyFont="1" applyBorder="1" applyAlignment="1">
      <alignment vertical="center"/>
      <protection/>
    </xf>
    <xf numFmtId="3" fontId="11" fillId="0" borderId="12" xfId="57" applyNumberFormat="1" applyFont="1" applyBorder="1" applyAlignment="1">
      <alignment vertical="center"/>
      <protection/>
    </xf>
    <xf numFmtId="0" fontId="36" fillId="0" borderId="21" xfId="57" applyFont="1" applyBorder="1" applyAlignment="1">
      <alignment vertical="center" wrapText="1"/>
      <protection/>
    </xf>
    <xf numFmtId="0" fontId="36" fillId="0" borderId="36" xfId="57" applyFont="1" applyBorder="1" applyAlignment="1">
      <alignment vertical="center" wrapText="1"/>
      <protection/>
    </xf>
    <xf numFmtId="3" fontId="40" fillId="0" borderId="16" xfId="57" applyNumberFormat="1" applyFont="1" applyBorder="1" applyAlignment="1">
      <alignment vertical="center"/>
      <protection/>
    </xf>
    <xf numFmtId="3" fontId="34" fillId="0" borderId="16" xfId="59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/>
      <protection/>
    </xf>
    <xf numFmtId="0" fontId="35" fillId="0" borderId="40" xfId="68" applyFont="1" applyBorder="1" applyAlignment="1">
      <alignment vertical="center" wrapText="1"/>
      <protection/>
    </xf>
    <xf numFmtId="0" fontId="35" fillId="0" borderId="13" xfId="68" applyFont="1" applyBorder="1" applyAlignment="1">
      <alignment vertical="center" wrapText="1"/>
      <protection/>
    </xf>
    <xf numFmtId="0" fontId="35" fillId="0" borderId="46" xfId="68" applyFont="1" applyBorder="1" applyAlignment="1">
      <alignment vertical="center" wrapText="1"/>
      <protection/>
    </xf>
    <xf numFmtId="3" fontId="35" fillId="0" borderId="40" xfId="68" applyNumberFormat="1" applyFont="1" applyBorder="1" applyAlignment="1">
      <alignment vertical="center"/>
      <protection/>
    </xf>
    <xf numFmtId="3" fontId="35" fillId="0" borderId="13" xfId="68" applyNumberFormat="1" applyFont="1" applyBorder="1" applyAlignment="1">
      <alignment vertical="center"/>
      <protection/>
    </xf>
    <xf numFmtId="3" fontId="35" fillId="0" borderId="46" xfId="68" applyNumberFormat="1" applyFont="1" applyBorder="1" applyAlignment="1">
      <alignment vertical="center"/>
      <protection/>
    </xf>
    <xf numFmtId="0" fontId="14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6" fillId="0" borderId="13" xfId="68" applyFont="1" applyBorder="1" applyAlignment="1">
      <alignment vertical="center" wrapText="1"/>
      <protection/>
    </xf>
    <xf numFmtId="0" fontId="35" fillId="0" borderId="13" xfId="68" applyFont="1" applyBorder="1" applyAlignment="1">
      <alignment horizontal="center" vertical="center" wrapText="1"/>
      <protection/>
    </xf>
    <xf numFmtId="49" fontId="36" fillId="0" borderId="10" xfId="68" applyNumberFormat="1" applyFont="1" applyBorder="1" applyAlignment="1">
      <alignment horizontal="center" vertical="center"/>
      <protection/>
    </xf>
    <xf numFmtId="49" fontId="36" fillId="0" borderId="11" xfId="68" applyNumberFormat="1" applyFont="1" applyBorder="1" applyAlignment="1">
      <alignment horizontal="center" vertical="center"/>
      <protection/>
    </xf>
    <xf numFmtId="49" fontId="36" fillId="0" borderId="12" xfId="68" applyNumberFormat="1" applyFont="1" applyBorder="1" applyAlignment="1">
      <alignment horizontal="center" vertical="center"/>
      <protection/>
    </xf>
    <xf numFmtId="3" fontId="36" fillId="0" borderId="13" xfId="68" applyNumberFormat="1" applyFont="1" applyBorder="1" applyAlignment="1">
      <alignment vertical="center"/>
      <protection/>
    </xf>
    <xf numFmtId="0" fontId="35" fillId="0" borderId="13" xfId="68" applyFont="1" applyBorder="1" applyAlignment="1">
      <alignment horizontal="center" vertic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097-11-igmellékelt" xfId="61"/>
    <cellStyle name="Normál_2010koltsegvetesjan13" xfId="62"/>
    <cellStyle name="Normál_2011müködésifelhalmérlegfebr17" xfId="63"/>
    <cellStyle name="Normál_2012éviköltségvetésjan19este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D22">
      <selection activeCell="D39" sqref="D39"/>
    </sheetView>
  </sheetViews>
  <sheetFormatPr defaultColWidth="9.00390625" defaultRowHeight="12.75"/>
  <cols>
    <col min="1" max="1" width="58.875" style="247" customWidth="1"/>
    <col min="2" max="5" width="11.375" style="247" customWidth="1"/>
    <col min="6" max="6" width="51.875" style="247" customWidth="1"/>
    <col min="7" max="9" width="11.125" style="247" customWidth="1"/>
    <col min="10" max="10" width="12.25390625" style="247" customWidth="1"/>
    <col min="11" max="16384" width="9.125" style="247" customWidth="1"/>
  </cols>
  <sheetData>
    <row r="1" spans="1:9" ht="12.75">
      <c r="A1" s="1005" t="s">
        <v>7</v>
      </c>
      <c r="B1" s="1006"/>
      <c r="C1" s="1006"/>
      <c r="D1" s="1006"/>
      <c r="E1" s="1006"/>
      <c r="F1" s="1006"/>
      <c r="G1" s="1006"/>
      <c r="H1" s="190"/>
      <c r="I1" s="190"/>
    </row>
    <row r="2" spans="1:9" ht="12.75">
      <c r="A2" s="1005" t="s">
        <v>8</v>
      </c>
      <c r="B2" s="1006"/>
      <c r="C2" s="1006"/>
      <c r="D2" s="1006"/>
      <c r="E2" s="1006"/>
      <c r="F2" s="1006"/>
      <c r="G2" s="1006"/>
      <c r="H2" s="190"/>
      <c r="I2" s="190"/>
    </row>
    <row r="3" spans="1:10" ht="9" customHeight="1">
      <c r="A3" s="392"/>
      <c r="B3" s="392"/>
      <c r="C3" s="392"/>
      <c r="D3" s="392"/>
      <c r="E3" s="392"/>
      <c r="F3" s="392"/>
      <c r="G3" s="393"/>
      <c r="H3" s="393"/>
      <c r="I3" s="393"/>
      <c r="J3" s="1002" t="s">
        <v>457</v>
      </c>
    </row>
    <row r="4" spans="1:10" ht="12.75" customHeight="1">
      <c r="A4" s="1007" t="s">
        <v>348</v>
      </c>
      <c r="B4" s="1007" t="s">
        <v>245</v>
      </c>
      <c r="C4" s="1007" t="s">
        <v>246</v>
      </c>
      <c r="D4" s="1007" t="s">
        <v>921</v>
      </c>
      <c r="E4" s="1003" t="s">
        <v>184</v>
      </c>
      <c r="F4" s="1007" t="s">
        <v>349</v>
      </c>
      <c r="G4" s="1007" t="s">
        <v>245</v>
      </c>
      <c r="H4" s="1007" t="s">
        <v>246</v>
      </c>
      <c r="I4" s="1007" t="s">
        <v>921</v>
      </c>
      <c r="J4" s="1003" t="s">
        <v>184</v>
      </c>
    </row>
    <row r="5" spans="1:10" ht="24.75" customHeight="1" thickBot="1">
      <c r="A5" s="1008"/>
      <c r="B5" s="1008"/>
      <c r="C5" s="1008"/>
      <c r="D5" s="1008"/>
      <c r="E5" s="1004"/>
      <c r="F5" s="1008"/>
      <c r="G5" s="1008"/>
      <c r="H5" s="1008"/>
      <c r="I5" s="1008"/>
      <c r="J5" s="1004"/>
    </row>
    <row r="6" spans="1:12" s="312" customFormat="1" ht="12.75" thickTop="1">
      <c r="A6" s="333"/>
      <c r="B6" s="327"/>
      <c r="C6" s="424"/>
      <c r="D6" s="424"/>
      <c r="E6" s="424"/>
      <c r="F6" s="338" t="s">
        <v>350</v>
      </c>
      <c r="G6" s="334">
        <v>4358054</v>
      </c>
      <c r="H6" s="334">
        <v>2658132</v>
      </c>
      <c r="I6" s="334">
        <f>SUM('1c.mell '!C151)</f>
        <v>2603713</v>
      </c>
      <c r="J6" s="334">
        <f>SUM('1c.mell '!D151)</f>
        <v>2953614</v>
      </c>
      <c r="K6" s="311"/>
      <c r="L6" s="311"/>
    </row>
    <row r="7" spans="1:12" s="312" customFormat="1" ht="12">
      <c r="A7" s="696" t="s">
        <v>185</v>
      </c>
      <c r="B7" s="321">
        <v>2662565</v>
      </c>
      <c r="C7" s="321">
        <v>1782597</v>
      </c>
      <c r="D7" s="321">
        <f>SUM('1b.mell '!C237)</f>
        <v>1396069</v>
      </c>
      <c r="E7" s="321">
        <f>SUM('1b.mell '!D237)</f>
        <v>1309467</v>
      </c>
      <c r="F7" s="339" t="s">
        <v>421</v>
      </c>
      <c r="G7" s="321">
        <v>1152979</v>
      </c>
      <c r="H7" s="321">
        <v>687364</v>
      </c>
      <c r="I7" s="334">
        <f>SUM('1c.mell '!C152)</f>
        <v>665896</v>
      </c>
      <c r="J7" s="334">
        <f>SUM('1c.mell '!D152)</f>
        <v>828806</v>
      </c>
      <c r="K7" s="311"/>
      <c r="L7" s="311"/>
    </row>
    <row r="8" spans="1:12" s="312" customFormat="1" ht="12">
      <c r="A8" s="696" t="s">
        <v>191</v>
      </c>
      <c r="B8" s="321"/>
      <c r="C8" s="321"/>
      <c r="D8" s="321"/>
      <c r="E8" s="321"/>
      <c r="F8" s="320" t="s">
        <v>351</v>
      </c>
      <c r="G8" s="321">
        <v>5513067</v>
      </c>
      <c r="H8" s="321">
        <v>5391814</v>
      </c>
      <c r="I8" s="334">
        <f>SUM('1c.mell '!C153)</f>
        <v>5255237</v>
      </c>
      <c r="J8" s="334">
        <f>SUM('1c.mell '!D153)</f>
        <v>5137754</v>
      </c>
      <c r="K8" s="311"/>
      <c r="L8" s="311"/>
    </row>
    <row r="9" spans="1:12" s="312" customFormat="1" ht="12.75" thickBot="1">
      <c r="A9" s="697" t="s">
        <v>282</v>
      </c>
      <c r="B9" s="705">
        <v>355988</v>
      </c>
      <c r="C9" s="705">
        <v>130798</v>
      </c>
      <c r="D9" s="705"/>
      <c r="E9" s="705"/>
      <c r="F9" s="320" t="s">
        <v>15</v>
      </c>
      <c r="G9" s="321">
        <v>500139</v>
      </c>
      <c r="H9" s="321">
        <v>57744</v>
      </c>
      <c r="I9" s="334">
        <f>SUM('1c.mell '!C154)</f>
        <v>105164</v>
      </c>
      <c r="J9" s="334">
        <f>SUM('1c.mell '!D154)</f>
        <v>195205</v>
      </c>
      <c r="K9" s="311"/>
      <c r="L9" s="311"/>
    </row>
    <row r="10" spans="1:12" s="312" customFormat="1" ht="12.75" thickBot="1">
      <c r="A10" s="698" t="s">
        <v>193</v>
      </c>
      <c r="B10" s="706">
        <f>SUM(B7:B9)</f>
        <v>3018553</v>
      </c>
      <c r="C10" s="706">
        <f>SUM(C7:C9)</f>
        <v>1913395</v>
      </c>
      <c r="D10" s="706">
        <f>SUM(D7:D9)</f>
        <v>1396069</v>
      </c>
      <c r="E10" s="706">
        <f>SUM(E7:E9)</f>
        <v>1309467</v>
      </c>
      <c r="F10" s="320" t="s">
        <v>14</v>
      </c>
      <c r="G10" s="321">
        <v>960940</v>
      </c>
      <c r="H10" s="321">
        <v>1043529</v>
      </c>
      <c r="I10" s="334">
        <f>SUM('1c.mell '!C155)</f>
        <v>1184683</v>
      </c>
      <c r="J10" s="334">
        <f>SUM('1c.mell '!D155)</f>
        <v>1087586</v>
      </c>
      <c r="K10" s="311"/>
      <c r="L10" s="311"/>
    </row>
    <row r="11" spans="1:12" s="312" customFormat="1" ht="12">
      <c r="A11" s="413" t="s">
        <v>194</v>
      </c>
      <c r="B11" s="334">
        <v>2973678</v>
      </c>
      <c r="C11" s="334">
        <v>3246288</v>
      </c>
      <c r="D11" s="334">
        <f>SUM('1b.mell '!C241)</f>
        <v>3110000</v>
      </c>
      <c r="E11" s="334">
        <f>SUM('1b.mell '!D241)</f>
        <v>3100000</v>
      </c>
      <c r="F11" s="320"/>
      <c r="G11" s="321"/>
      <c r="H11" s="321"/>
      <c r="I11" s="321"/>
      <c r="J11" s="321"/>
      <c r="K11" s="311"/>
      <c r="L11" s="311"/>
    </row>
    <row r="12" spans="1:12" s="312" customFormat="1" ht="12">
      <c r="A12" s="413" t="s">
        <v>195</v>
      </c>
      <c r="B12" s="321">
        <v>3530501</v>
      </c>
      <c r="C12" s="321">
        <v>3462221</v>
      </c>
      <c r="D12" s="334">
        <f>SUM('1b.mell '!C242)</f>
        <v>3597164</v>
      </c>
      <c r="E12" s="334">
        <f>SUM('1b.mell '!D242)</f>
        <v>3597165</v>
      </c>
      <c r="F12" s="320"/>
      <c r="G12" s="321"/>
      <c r="H12" s="321"/>
      <c r="I12" s="321"/>
      <c r="J12" s="321"/>
      <c r="K12" s="311"/>
      <c r="L12" s="311"/>
    </row>
    <row r="13" spans="1:12" s="312" customFormat="1" ht="12.75" thickBot="1">
      <c r="A13" s="697" t="s">
        <v>247</v>
      </c>
      <c r="B13" s="705">
        <v>580429</v>
      </c>
      <c r="C13" s="705">
        <v>455605</v>
      </c>
      <c r="D13" s="334">
        <f>SUM('1b.mell '!C243)</f>
        <v>423490</v>
      </c>
      <c r="E13" s="334">
        <f>SUM('1b.mell '!D243)</f>
        <v>433368</v>
      </c>
      <c r="F13" s="320"/>
      <c r="G13" s="321"/>
      <c r="H13" s="321"/>
      <c r="I13" s="321"/>
      <c r="J13" s="321"/>
      <c r="K13" s="311"/>
      <c r="L13" s="311"/>
    </row>
    <row r="14" spans="1:12" s="312" customFormat="1" ht="13.5" thickBot="1">
      <c r="A14" s="699" t="s">
        <v>204</v>
      </c>
      <c r="B14" s="706">
        <f>SUM(B11:B13)</f>
        <v>7084608</v>
      </c>
      <c r="C14" s="706">
        <f>SUM(C11:C13)</f>
        <v>7164114</v>
      </c>
      <c r="D14" s="706">
        <f>SUM(D11:D13)</f>
        <v>7130654</v>
      </c>
      <c r="E14" s="706">
        <f>SUM(E11:E13)</f>
        <v>7130533</v>
      </c>
      <c r="F14" s="325"/>
      <c r="G14" s="505"/>
      <c r="H14" s="326"/>
      <c r="I14" s="326"/>
      <c r="J14" s="326"/>
      <c r="K14" s="311"/>
      <c r="L14" s="311"/>
    </row>
    <row r="15" spans="1:12" s="312" customFormat="1" ht="12">
      <c r="A15" s="413" t="s">
        <v>205</v>
      </c>
      <c r="B15" s="334">
        <v>1791018</v>
      </c>
      <c r="C15" s="334">
        <v>1455345</v>
      </c>
      <c r="D15" s="334">
        <f>SUM('1b.mell '!C245)</f>
        <v>1544966</v>
      </c>
      <c r="E15" s="334">
        <f>SUM('1b.mell '!D245)</f>
        <v>1455459</v>
      </c>
      <c r="F15" s="325"/>
      <c r="G15" s="505"/>
      <c r="H15" s="326"/>
      <c r="I15" s="326"/>
      <c r="J15" s="326"/>
      <c r="K15" s="311"/>
      <c r="L15" s="311"/>
    </row>
    <row r="16" spans="1:12" s="312" customFormat="1" ht="12">
      <c r="A16" s="696" t="s">
        <v>206</v>
      </c>
      <c r="B16" s="321">
        <v>241496</v>
      </c>
      <c r="C16" s="321">
        <v>255138</v>
      </c>
      <c r="D16" s="334">
        <f>SUM('1b.mell '!C246)</f>
        <v>223272</v>
      </c>
      <c r="E16" s="334">
        <f>SUM('1b.mell '!D246)</f>
        <v>236859</v>
      </c>
      <c r="F16" s="325"/>
      <c r="G16" s="505"/>
      <c r="H16" s="326"/>
      <c r="I16" s="326"/>
      <c r="J16" s="326"/>
      <c r="K16" s="311"/>
      <c r="L16" s="311"/>
    </row>
    <row r="17" spans="1:12" s="312" customFormat="1" ht="12">
      <c r="A17" s="696" t="s">
        <v>210</v>
      </c>
      <c r="B17" s="321">
        <v>258261</v>
      </c>
      <c r="C17" s="321">
        <v>213860</v>
      </c>
      <c r="D17" s="334">
        <f>SUM('1b.mell '!C247)</f>
        <v>207659</v>
      </c>
      <c r="E17" s="334">
        <f>SUM('1b.mell '!D247)</f>
        <v>216797</v>
      </c>
      <c r="F17" s="325"/>
      <c r="G17" s="321"/>
      <c r="H17" s="326"/>
      <c r="I17" s="326"/>
      <c r="J17" s="326"/>
      <c r="K17" s="311"/>
      <c r="L17" s="311"/>
    </row>
    <row r="18" spans="1:12" s="312" customFormat="1" ht="12">
      <c r="A18" s="696" t="s">
        <v>211</v>
      </c>
      <c r="B18" s="321">
        <v>900922</v>
      </c>
      <c r="C18" s="321">
        <v>809990</v>
      </c>
      <c r="D18" s="334">
        <f>SUM('1b.mell '!C248)</f>
        <v>951840</v>
      </c>
      <c r="E18" s="334">
        <f>SUM('1b.mell '!D248)</f>
        <v>1326600</v>
      </c>
      <c r="F18" s="316"/>
      <c r="G18" s="742"/>
      <c r="H18" s="742"/>
      <c r="I18" s="742"/>
      <c r="J18" s="317"/>
      <c r="K18" s="311"/>
      <c r="L18" s="311"/>
    </row>
    <row r="19" spans="1:12" s="312" customFormat="1" ht="12">
      <c r="A19" s="413" t="s">
        <v>212</v>
      </c>
      <c r="B19" s="321"/>
      <c r="C19" s="321"/>
      <c r="D19" s="334">
        <f>SUM('1b.mell '!C249)</f>
        <v>0</v>
      </c>
      <c r="E19" s="334">
        <f>SUM('1b.mell '!D249)</f>
        <v>0</v>
      </c>
      <c r="F19" s="313"/>
      <c r="G19" s="743"/>
      <c r="H19" s="743"/>
      <c r="I19" s="743"/>
      <c r="J19" s="318"/>
      <c r="K19" s="311"/>
      <c r="L19" s="311"/>
    </row>
    <row r="20" spans="1:12" s="312" customFormat="1" ht="12">
      <c r="A20" s="413" t="s">
        <v>213</v>
      </c>
      <c r="B20" s="321">
        <v>35210</v>
      </c>
      <c r="C20" s="321">
        <v>60092</v>
      </c>
      <c r="D20" s="334">
        <f>SUM('1b.mell '!C250)</f>
        <v>30000</v>
      </c>
      <c r="E20" s="334">
        <f>SUM('1b.mell '!D250)</f>
        <v>40400</v>
      </c>
      <c r="F20" s="313"/>
      <c r="G20" s="743"/>
      <c r="H20" s="743"/>
      <c r="I20" s="743"/>
      <c r="J20" s="318"/>
      <c r="K20" s="311"/>
      <c r="L20" s="311"/>
    </row>
    <row r="21" spans="1:12" s="312" customFormat="1" ht="12.75" thickBot="1">
      <c r="A21" s="697" t="s">
        <v>214</v>
      </c>
      <c r="B21" s="708"/>
      <c r="C21" s="705">
        <v>76738</v>
      </c>
      <c r="D21" s="334">
        <f>SUM('1b.mell '!C251)</f>
        <v>0</v>
      </c>
      <c r="E21" s="334">
        <f>SUM('1b.mell '!D251)</f>
        <v>15021</v>
      </c>
      <c r="F21" s="313"/>
      <c r="G21" s="743"/>
      <c r="H21" s="743"/>
      <c r="I21" s="743"/>
      <c r="J21" s="318"/>
      <c r="K21" s="311"/>
      <c r="L21" s="311"/>
    </row>
    <row r="22" spans="1:12" s="312" customFormat="1" ht="13.5" thickBot="1">
      <c r="A22" s="699" t="s">
        <v>420</v>
      </c>
      <c r="B22" s="706">
        <f>SUM(B15:B21)</f>
        <v>3226907</v>
      </c>
      <c r="C22" s="706">
        <f>SUM(C15:C21)</f>
        <v>2871163</v>
      </c>
      <c r="D22" s="706">
        <f>SUM(D15:D21)</f>
        <v>2957737</v>
      </c>
      <c r="E22" s="706">
        <f>SUM(E15:E21)</f>
        <v>3291136</v>
      </c>
      <c r="F22" s="313"/>
      <c r="G22" s="743"/>
      <c r="H22" s="743"/>
      <c r="I22" s="743"/>
      <c r="J22" s="318"/>
      <c r="K22" s="311"/>
      <c r="L22" s="311"/>
    </row>
    <row r="23" spans="1:12" s="312" customFormat="1" ht="12.75" thickBot="1">
      <c r="A23" s="700" t="s">
        <v>215</v>
      </c>
      <c r="B23" s="707">
        <v>19401</v>
      </c>
      <c r="C23" s="707">
        <v>2200</v>
      </c>
      <c r="D23" s="707"/>
      <c r="E23" s="707"/>
      <c r="F23" s="313"/>
      <c r="G23" s="743"/>
      <c r="H23" s="743"/>
      <c r="I23" s="743"/>
      <c r="J23" s="318"/>
      <c r="K23" s="311"/>
      <c r="L23" s="311"/>
    </row>
    <row r="24" spans="1:12" s="312" customFormat="1" ht="13.5" thickBot="1">
      <c r="A24" s="701" t="s">
        <v>216</v>
      </c>
      <c r="B24" s="718">
        <f>SUM(B23)</f>
        <v>19401</v>
      </c>
      <c r="C24" s="718">
        <f>SUM(C23)</f>
        <v>2200</v>
      </c>
      <c r="D24" s="709"/>
      <c r="E24" s="709"/>
      <c r="F24" s="314"/>
      <c r="G24" s="744"/>
      <c r="H24" s="744"/>
      <c r="I24" s="744"/>
      <c r="J24" s="319"/>
      <c r="K24" s="311"/>
      <c r="L24" s="311"/>
    </row>
    <row r="25" spans="1:12" s="312" customFormat="1" ht="17.25" thickBot="1" thickTop="1">
      <c r="A25" s="702" t="s">
        <v>918</v>
      </c>
      <c r="B25" s="504">
        <f>SUM(B24,B22,B14,B10)</f>
        <v>13349469</v>
      </c>
      <c r="C25" s="504">
        <f>SUM(C24,C22,C14,C10)</f>
        <v>11950872</v>
      </c>
      <c r="D25" s="504">
        <f>SUM(D22,D14,D10)</f>
        <v>11484460</v>
      </c>
      <c r="E25" s="504">
        <f>SUM(E22,E14,E10)</f>
        <v>11731136</v>
      </c>
      <c r="F25" s="353" t="s">
        <v>910</v>
      </c>
      <c r="G25" s="504">
        <f>SUM(G6:G10)</f>
        <v>12485179</v>
      </c>
      <c r="H25" s="504">
        <f>SUM(H6:H11)</f>
        <v>9838583</v>
      </c>
      <c r="I25" s="504">
        <f>SUM(I6:I10)</f>
        <v>9814693</v>
      </c>
      <c r="J25" s="504">
        <f>SUM(J6:J10)</f>
        <v>10202965</v>
      </c>
      <c r="K25" s="311"/>
      <c r="L25" s="311"/>
    </row>
    <row r="26" spans="1:12" s="312" customFormat="1" ht="12.75" thickTop="1">
      <c r="A26" s="413" t="s">
        <v>217</v>
      </c>
      <c r="B26" s="334"/>
      <c r="C26" s="334">
        <v>48907</v>
      </c>
      <c r="D26" s="334"/>
      <c r="E26" s="327"/>
      <c r="F26" s="313"/>
      <c r="G26" s="746"/>
      <c r="H26" s="745"/>
      <c r="I26" s="745"/>
      <c r="J26" s="745"/>
      <c r="K26" s="311"/>
      <c r="L26" s="311"/>
    </row>
    <row r="27" spans="1:12" s="312" customFormat="1" ht="12">
      <c r="A27" s="696" t="s">
        <v>218</v>
      </c>
      <c r="B27" s="321">
        <v>145938</v>
      </c>
      <c r="C27" s="321">
        <v>752372</v>
      </c>
      <c r="D27" s="321">
        <f>SUM('1b.mell '!C257)</f>
        <v>2155033</v>
      </c>
      <c r="E27" s="321">
        <f>SUM('1b.mell '!D257)</f>
        <v>2395920</v>
      </c>
      <c r="F27" s="315" t="s">
        <v>253</v>
      </c>
      <c r="G27" s="321">
        <v>342536</v>
      </c>
      <c r="H27" s="749">
        <v>788440</v>
      </c>
      <c r="I27" s="749">
        <f>SUM('1c.mell '!C158)</f>
        <v>309942</v>
      </c>
      <c r="J27" s="749">
        <f>SUM('1c.mell '!D158)</f>
        <v>923491</v>
      </c>
      <c r="K27" s="311"/>
      <c r="L27" s="311"/>
    </row>
    <row r="28" spans="1:12" s="312" customFormat="1" ht="12">
      <c r="A28" s="696" t="s">
        <v>219</v>
      </c>
      <c r="B28" s="321">
        <v>612131</v>
      </c>
      <c r="C28" s="321">
        <v>509195</v>
      </c>
      <c r="D28" s="321">
        <f>SUM('1b.mell '!C258)</f>
        <v>819000</v>
      </c>
      <c r="E28" s="321">
        <f>SUM('1b.mell '!D258)</f>
        <v>1689535</v>
      </c>
      <c r="F28" s="710" t="s">
        <v>254</v>
      </c>
      <c r="G28" s="321">
        <v>1673514</v>
      </c>
      <c r="H28" s="749">
        <v>1912505</v>
      </c>
      <c r="I28" s="749">
        <f>SUM('1c.mell '!C159)</f>
        <v>4336274</v>
      </c>
      <c r="J28" s="749">
        <f>SUM('1c.mell '!D159)</f>
        <v>5385701</v>
      </c>
      <c r="K28" s="311"/>
      <c r="L28" s="311"/>
    </row>
    <row r="29" spans="1:12" s="312" customFormat="1" ht="12.75" thickBot="1">
      <c r="A29" s="704" t="s">
        <v>280</v>
      </c>
      <c r="B29" s="720">
        <v>68817</v>
      </c>
      <c r="C29" s="720"/>
      <c r="D29" s="720"/>
      <c r="E29" s="720"/>
      <c r="F29" s="315" t="s">
        <v>352</v>
      </c>
      <c r="G29" s="321">
        <v>609061</v>
      </c>
      <c r="H29" s="749">
        <v>1017979</v>
      </c>
      <c r="I29" s="749">
        <f>SUM('1c.mell '!C160)</f>
        <v>905000</v>
      </c>
      <c r="J29" s="749">
        <f>SUM('1c.mell '!D160)</f>
        <v>739000</v>
      </c>
      <c r="K29" s="311"/>
      <c r="L29" s="311"/>
    </row>
    <row r="30" spans="1:12" s="312" customFormat="1" ht="13.5" thickBot="1">
      <c r="A30" s="699" t="s">
        <v>221</v>
      </c>
      <c r="B30" s="706">
        <f>SUM(B27:B29)</f>
        <v>826886</v>
      </c>
      <c r="C30" s="706">
        <f>SUM(C26:C29)</f>
        <v>1310474</v>
      </c>
      <c r="D30" s="706">
        <f>SUM(D27:D28)</f>
        <v>2974033</v>
      </c>
      <c r="E30" s="706">
        <f>SUM(E27:E28)</f>
        <v>4085455</v>
      </c>
      <c r="F30" s="316"/>
      <c r="G30" s="742"/>
      <c r="H30" s="742"/>
      <c r="I30" s="742"/>
      <c r="J30" s="317"/>
      <c r="K30" s="311"/>
      <c r="L30" s="311"/>
    </row>
    <row r="31" spans="1:12" s="312" customFormat="1" ht="12">
      <c r="A31" s="413" t="s">
        <v>222</v>
      </c>
      <c r="B31" s="715">
        <v>816657</v>
      </c>
      <c r="C31" s="715">
        <v>942289</v>
      </c>
      <c r="D31" s="715">
        <f>SUM('1b.mell '!C260)</f>
        <v>836113</v>
      </c>
      <c r="E31" s="715">
        <f>SUM('1b.mell '!D260)</f>
        <v>880000</v>
      </c>
      <c r="F31" s="313"/>
      <c r="G31" s="743"/>
      <c r="H31" s="743"/>
      <c r="I31" s="743"/>
      <c r="J31" s="318"/>
      <c r="K31" s="311"/>
      <c r="L31" s="311"/>
    </row>
    <row r="32" spans="1:12" s="312" customFormat="1" ht="12.75" thickBot="1">
      <c r="A32" s="697" t="s">
        <v>237</v>
      </c>
      <c r="B32" s="705">
        <v>39</v>
      </c>
      <c r="C32" s="705"/>
      <c r="D32" s="705"/>
      <c r="E32" s="705"/>
      <c r="F32" s="313"/>
      <c r="G32" s="743"/>
      <c r="H32" s="743"/>
      <c r="I32" s="743"/>
      <c r="J32" s="318"/>
      <c r="K32" s="311"/>
      <c r="L32" s="311"/>
    </row>
    <row r="33" spans="1:12" s="312" customFormat="1" ht="13.5" thickBot="1">
      <c r="A33" s="699" t="s">
        <v>226</v>
      </c>
      <c r="B33" s="706">
        <f>SUM(B31:B32)</f>
        <v>816696</v>
      </c>
      <c r="C33" s="706">
        <f>SUM(C31:C32)</f>
        <v>942289</v>
      </c>
      <c r="D33" s="706">
        <f>SUM(D31:D32)</f>
        <v>836113</v>
      </c>
      <c r="E33" s="706">
        <f>SUM(E31:E32)</f>
        <v>880000</v>
      </c>
      <c r="F33" s="750"/>
      <c r="G33" s="751"/>
      <c r="H33" s="751"/>
      <c r="I33" s="751"/>
      <c r="J33" s="719"/>
      <c r="K33" s="311"/>
      <c r="L33" s="311"/>
    </row>
    <row r="34" spans="1:12" s="312" customFormat="1" ht="12.75" customHeight="1">
      <c r="A34" s="703" t="s">
        <v>227</v>
      </c>
      <c r="B34" s="715">
        <v>55624</v>
      </c>
      <c r="C34" s="715">
        <v>71133</v>
      </c>
      <c r="D34" s="715">
        <f>SUM('1b.mell '!C263)</f>
        <v>90000</v>
      </c>
      <c r="E34" s="715">
        <f>SUM('1b.mell '!D263)</f>
        <v>65000</v>
      </c>
      <c r="F34" s="752"/>
      <c r="G34" s="743"/>
      <c r="H34" s="743"/>
      <c r="I34" s="743"/>
      <c r="J34" s="318"/>
      <c r="K34" s="311"/>
      <c r="L34" s="311"/>
    </row>
    <row r="35" spans="1:12" s="312" customFormat="1" ht="12.75" customHeight="1" thickBot="1">
      <c r="A35" s="704" t="s">
        <v>228</v>
      </c>
      <c r="B35" s="705">
        <v>6506</v>
      </c>
      <c r="C35" s="705">
        <v>1158</v>
      </c>
      <c r="D35" s="716"/>
      <c r="E35" s="705"/>
      <c r="F35" s="752"/>
      <c r="G35" s="753"/>
      <c r="H35" s="753"/>
      <c r="I35" s="753"/>
      <c r="J35" s="487"/>
      <c r="K35" s="311"/>
      <c r="L35" s="311"/>
    </row>
    <row r="36" spans="1:12" s="312" customFormat="1" ht="13.5" thickBot="1">
      <c r="A36" s="701" t="s">
        <v>229</v>
      </c>
      <c r="B36" s="718">
        <f>SUM(B34:B35)</f>
        <v>62130</v>
      </c>
      <c r="C36" s="718">
        <f>SUM(C34:C35)</f>
        <v>72291</v>
      </c>
      <c r="D36" s="718">
        <f>SUM(D34:D35)</f>
        <v>90000</v>
      </c>
      <c r="E36" s="718">
        <f>SUM(E34:E35)</f>
        <v>65000</v>
      </c>
      <c r="F36" s="754"/>
      <c r="G36" s="755"/>
      <c r="H36" s="755"/>
      <c r="I36" s="755"/>
      <c r="J36" s="328"/>
      <c r="K36" s="311"/>
      <c r="L36" s="311"/>
    </row>
    <row r="37" spans="1:12" s="312" customFormat="1" ht="20.25" customHeight="1" thickBot="1" thickTop="1">
      <c r="A37" s="717" t="s">
        <v>919</v>
      </c>
      <c r="B37" s="352">
        <f>SUM(B36,B33,B30)</f>
        <v>1705712</v>
      </c>
      <c r="C37" s="352">
        <f>SUM(C36,C33,C30)</f>
        <v>2325054</v>
      </c>
      <c r="D37" s="352">
        <f>SUM(D36,D33,D30)</f>
        <v>3900146</v>
      </c>
      <c r="E37" s="352">
        <f>SUM(E36,E33,E30)</f>
        <v>5030455</v>
      </c>
      <c r="F37" s="355" t="s">
        <v>917</v>
      </c>
      <c r="G37" s="352">
        <f>SUM(G27:G36)</f>
        <v>2625111</v>
      </c>
      <c r="H37" s="352">
        <f>SUM(H27:H36)</f>
        <v>3718924</v>
      </c>
      <c r="I37" s="352">
        <f>SUM(I27:I36)</f>
        <v>5551216</v>
      </c>
      <c r="J37" s="352">
        <f>SUM(J27:J36)</f>
        <v>7048192</v>
      </c>
      <c r="K37" s="311"/>
      <c r="L37" s="311"/>
    </row>
    <row r="38" spans="1:12" s="312" customFormat="1" ht="12.75" customHeight="1" thickTop="1">
      <c r="A38" s="413" t="s">
        <v>230</v>
      </c>
      <c r="B38" s="721">
        <v>387331</v>
      </c>
      <c r="C38" s="721">
        <v>506602</v>
      </c>
      <c r="D38" s="356"/>
      <c r="E38" s="356"/>
      <c r="F38" s="761"/>
      <c r="G38" s="356"/>
      <c r="H38" s="356"/>
      <c r="I38" s="356"/>
      <c r="J38" s="356"/>
      <c r="K38" s="311"/>
      <c r="L38" s="311"/>
    </row>
    <row r="39" spans="1:12" s="312" customFormat="1" ht="12.75" customHeight="1" thickBot="1">
      <c r="A39" s="756" t="s">
        <v>178</v>
      </c>
      <c r="B39" s="757">
        <v>4645196</v>
      </c>
      <c r="C39" s="757">
        <v>4634504</v>
      </c>
      <c r="D39" s="757">
        <f>SUM('1b.mell '!C268)</f>
        <v>4914753</v>
      </c>
      <c r="E39" s="757">
        <f>SUM('1b.mell '!D268)</f>
        <v>5414907.371610845</v>
      </c>
      <c r="F39" s="748" t="s">
        <v>244</v>
      </c>
      <c r="G39" s="762">
        <v>4645196</v>
      </c>
      <c r="H39" s="762">
        <v>4634504</v>
      </c>
      <c r="I39" s="762">
        <f>SUM('1c.mell '!C165)</f>
        <v>4914753</v>
      </c>
      <c r="J39" s="762">
        <f>SUM('1c.mell '!D165)</f>
        <v>5414907.371610845</v>
      </c>
      <c r="K39" s="311"/>
      <c r="L39" s="311"/>
    </row>
    <row r="40" spans="1:12" s="312" customFormat="1" ht="15.75" thickBot="1" thickTop="1">
      <c r="A40" s="351" t="s">
        <v>911</v>
      </c>
      <c r="B40" s="323">
        <f>SUM(B38:B39)</f>
        <v>5032527</v>
      </c>
      <c r="C40" s="323">
        <f>SUM(C38:C39)</f>
        <v>5141106</v>
      </c>
      <c r="D40" s="323">
        <f>SUM(D39)</f>
        <v>4914753</v>
      </c>
      <c r="E40" s="323">
        <f>SUM(E39)</f>
        <v>5414907.371610845</v>
      </c>
      <c r="F40" s="351" t="s">
        <v>912</v>
      </c>
      <c r="G40" s="504">
        <f>SUM(G39)</f>
        <v>4645196</v>
      </c>
      <c r="H40" s="504">
        <f>SUM(H39)</f>
        <v>4634504</v>
      </c>
      <c r="I40" s="504">
        <f>SUM(I39)</f>
        <v>4914753</v>
      </c>
      <c r="J40" s="504">
        <f>SUM(J39)</f>
        <v>5414907.371610845</v>
      </c>
      <c r="K40" s="311"/>
      <c r="L40" s="311"/>
    </row>
    <row r="41" spans="1:12" s="312" customFormat="1" ht="12.75" thickTop="1">
      <c r="A41" s="413" t="s">
        <v>231</v>
      </c>
      <c r="B41" s="334">
        <v>870000</v>
      </c>
      <c r="C41" s="327"/>
      <c r="D41" s="334">
        <f>SUM('1b.mell '!C270)</f>
        <v>420000</v>
      </c>
      <c r="E41" s="334">
        <f>SUM('1b.mell '!D270)</f>
        <v>420000</v>
      </c>
      <c r="F41" s="710" t="s">
        <v>243</v>
      </c>
      <c r="G41" s="334">
        <v>458999</v>
      </c>
      <c r="H41" s="334">
        <v>772788</v>
      </c>
      <c r="I41" s="334">
        <f>SUM('1c.mell '!C167)</f>
        <v>630860</v>
      </c>
      <c r="J41" s="334">
        <f>SUM('1c.mell '!D167)</f>
        <v>14063</v>
      </c>
      <c r="K41" s="311"/>
      <c r="L41" s="311"/>
    </row>
    <row r="42" spans="1:12" s="312" customFormat="1" ht="12">
      <c r="A42" s="696" t="s">
        <v>232</v>
      </c>
      <c r="B42" s="321">
        <v>632303</v>
      </c>
      <c r="C42" s="321">
        <v>1252303</v>
      </c>
      <c r="D42" s="321">
        <f>SUM('1b.mell '!C271)</f>
        <v>248534</v>
      </c>
      <c r="E42" s="321">
        <f>SUM('1b.mell '!D271)</f>
        <v>140000</v>
      </c>
      <c r="F42" s="315" t="s">
        <v>913</v>
      </c>
      <c r="G42" s="321"/>
      <c r="H42" s="321">
        <v>44243</v>
      </c>
      <c r="I42" s="321">
        <f>SUM('1c.mell '!C168)</f>
        <v>56371</v>
      </c>
      <c r="J42" s="321">
        <f>SUM('1c.mell '!D168)</f>
        <v>56371</v>
      </c>
      <c r="K42" s="311"/>
      <c r="L42" s="311"/>
    </row>
    <row r="43" spans="1:12" s="312" customFormat="1" ht="12.75" thickBot="1">
      <c r="A43" s="756" t="s">
        <v>178</v>
      </c>
      <c r="B43" s="724"/>
      <c r="C43" s="757">
        <v>132742</v>
      </c>
      <c r="D43" s="757">
        <f>SUM('1b.mell '!C272)</f>
        <v>132742</v>
      </c>
      <c r="E43" s="757">
        <f>SUM('1b.mell '!D272)</f>
        <v>176600</v>
      </c>
      <c r="F43" s="760" t="s">
        <v>244</v>
      </c>
      <c r="G43" s="757"/>
      <c r="H43" s="757">
        <v>132742</v>
      </c>
      <c r="I43" s="757">
        <f>SUM('1c.mell '!C170)</f>
        <v>132742</v>
      </c>
      <c r="J43" s="757">
        <f>SUM('1c.mell '!D170)</f>
        <v>176600</v>
      </c>
      <c r="K43" s="311"/>
      <c r="L43" s="311"/>
    </row>
    <row r="44" spans="1:12" s="312" customFormat="1" ht="16.5" customHeight="1" thickBot="1" thickTop="1">
      <c r="A44" s="759" t="s">
        <v>233</v>
      </c>
      <c r="B44" s="323">
        <f>SUM(B41:B43)</f>
        <v>1502303</v>
      </c>
      <c r="C44" s="323">
        <f>SUM(C41:C43)</f>
        <v>1385045</v>
      </c>
      <c r="D44" s="323">
        <f>SUM(D41:D43)</f>
        <v>801276</v>
      </c>
      <c r="E44" s="323">
        <f>SUM(E41:E43)</f>
        <v>736600</v>
      </c>
      <c r="F44" s="353" t="s">
        <v>880</v>
      </c>
      <c r="G44" s="504">
        <f>SUM(G41:G43)</f>
        <v>458999</v>
      </c>
      <c r="H44" s="504">
        <f>SUM(H41:H43)</f>
        <v>949773</v>
      </c>
      <c r="I44" s="763">
        <f>SUM(I41:I43)</f>
        <v>819973</v>
      </c>
      <c r="J44" s="763">
        <f>SUM(J41:J43)</f>
        <v>247034</v>
      </c>
      <c r="K44" s="311"/>
      <c r="L44" s="311"/>
    </row>
    <row r="45" spans="1:12" s="312" customFormat="1" ht="12.75" customHeight="1" thickTop="1">
      <c r="A45" s="758"/>
      <c r="B45" s="327"/>
      <c r="C45" s="327"/>
      <c r="D45" s="327"/>
      <c r="E45" s="327"/>
      <c r="F45" s="764"/>
      <c r="G45" s="746"/>
      <c r="H45" s="746"/>
      <c r="I45" s="746"/>
      <c r="J45" s="746"/>
      <c r="K45" s="311"/>
      <c r="L45" s="311"/>
    </row>
    <row r="46" spans="1:12" s="312" customFormat="1" ht="12.75" customHeight="1">
      <c r="A46" s="722" t="s">
        <v>281</v>
      </c>
      <c r="B46" s="321">
        <v>298563</v>
      </c>
      <c r="C46" s="321">
        <v>-102031</v>
      </c>
      <c r="D46" s="324"/>
      <c r="E46" s="324"/>
      <c r="F46" s="766" t="s">
        <v>975</v>
      </c>
      <c r="G46" s="321">
        <v>418495</v>
      </c>
      <c r="H46" s="321">
        <v>-471620</v>
      </c>
      <c r="I46" s="747"/>
      <c r="J46" s="747"/>
      <c r="K46" s="311"/>
      <c r="L46" s="311"/>
    </row>
    <row r="47" spans="1:12" s="312" customFormat="1" ht="13.5" thickBot="1">
      <c r="A47" s="723"/>
      <c r="B47" s="724"/>
      <c r="C47" s="724"/>
      <c r="D47" s="724"/>
      <c r="E47" s="724"/>
      <c r="F47" s="765"/>
      <c r="G47" s="767"/>
      <c r="H47" s="767"/>
      <c r="I47" s="767"/>
      <c r="J47" s="757"/>
      <c r="K47" s="311"/>
      <c r="L47" s="311"/>
    </row>
    <row r="48" spans="1:12" s="312" customFormat="1" ht="20.25" customHeight="1" thickBot="1" thickTop="1">
      <c r="A48" s="411" t="s">
        <v>447</v>
      </c>
      <c r="B48" s="354">
        <f>SUM(B25+B37+B41+B38+B42+B46)</f>
        <v>17243378</v>
      </c>
      <c r="C48" s="354">
        <f>SUM(C25+C37+C41+C38+C42+C46)</f>
        <v>15932800</v>
      </c>
      <c r="D48" s="354">
        <f>SUM(D25+D37+D41+D42)</f>
        <v>16053140</v>
      </c>
      <c r="E48" s="354">
        <f>SUM(E25+E37+E41+E42)</f>
        <v>17321591</v>
      </c>
      <c r="F48" s="411" t="s">
        <v>974</v>
      </c>
      <c r="G48" s="354">
        <f>SUM(G25+G37+G41+G42+G46)</f>
        <v>15987784</v>
      </c>
      <c r="H48" s="354">
        <f>SUM(H25+H37+H41+H42+H46)</f>
        <v>13902918</v>
      </c>
      <c r="I48" s="354">
        <f>SUM(I25+I37+I41+I42)</f>
        <v>16053140</v>
      </c>
      <c r="J48" s="354">
        <f>SUM(J25+J37+J41+J42)</f>
        <v>17321591</v>
      </c>
      <c r="K48" s="311"/>
      <c r="L48" s="311"/>
    </row>
    <row r="49" ht="15.75" thickTop="1">
      <c r="A49" s="310"/>
    </row>
    <row r="50" ht="15">
      <c r="A50" s="310"/>
    </row>
    <row r="51" ht="15">
      <c r="A51" s="310"/>
    </row>
  </sheetData>
  <mergeCells count="12">
    <mergeCell ref="H4:H5"/>
    <mergeCell ref="I4:I5"/>
    <mergeCell ref="J4:J5"/>
    <mergeCell ref="A1:G1"/>
    <mergeCell ref="A2:G2"/>
    <mergeCell ref="G4:G5"/>
    <mergeCell ref="B4:B5"/>
    <mergeCell ref="A4:A5"/>
    <mergeCell ref="F4:F5"/>
    <mergeCell ref="E4:E5"/>
    <mergeCell ref="D4:D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showZeros="0" workbookViewId="0" topLeftCell="A13">
      <selection activeCell="B42" sqref="B42"/>
    </sheetView>
  </sheetViews>
  <sheetFormatPr defaultColWidth="9.00390625" defaultRowHeight="12.75"/>
  <cols>
    <col min="1" max="1" width="6.125" style="62" customWidth="1"/>
    <col min="2" max="2" width="52.00390625" style="62" customWidth="1"/>
    <col min="3" max="4" width="13.125" style="28" customWidth="1"/>
    <col min="5" max="5" width="9.75390625" style="514" customWidth="1"/>
    <col min="6" max="6" width="36.25390625" style="62" customWidth="1"/>
    <col min="7" max="16384" width="9.125" style="62" customWidth="1"/>
  </cols>
  <sheetData>
    <row r="1" spans="1:7" s="60" customFormat="1" ht="12.75">
      <c r="A1" s="1042" t="s">
        <v>103</v>
      </c>
      <c r="B1" s="1006"/>
      <c r="C1" s="1006"/>
      <c r="D1" s="1006"/>
      <c r="E1" s="1006"/>
      <c r="F1" s="1006"/>
      <c r="G1" s="190"/>
    </row>
    <row r="2" spans="1:7" s="60" customFormat="1" ht="12.75">
      <c r="A2" s="1033" t="s">
        <v>949</v>
      </c>
      <c r="B2" s="1034"/>
      <c r="C2" s="1034"/>
      <c r="D2" s="1034"/>
      <c r="E2" s="1034"/>
      <c r="F2" s="1034"/>
      <c r="G2" s="136"/>
    </row>
    <row r="3" spans="1:5" s="60" customFormat="1" ht="9.75" customHeight="1">
      <c r="A3" s="45"/>
      <c r="B3" s="45"/>
      <c r="C3" s="140"/>
      <c r="D3" s="140"/>
      <c r="E3" s="509"/>
    </row>
    <row r="4" spans="1:6" s="60" customFormat="1" ht="12">
      <c r="A4" s="123"/>
      <c r="B4" s="123"/>
      <c r="C4" s="140"/>
      <c r="D4" s="140"/>
      <c r="E4" s="509"/>
      <c r="F4" s="187" t="s">
        <v>147</v>
      </c>
    </row>
    <row r="5" spans="1:6" ht="12" customHeight="1">
      <c r="A5" s="48"/>
      <c r="B5" s="115"/>
      <c r="C5" s="1003" t="s">
        <v>242</v>
      </c>
      <c r="D5" s="1003" t="s">
        <v>184</v>
      </c>
      <c r="E5" s="1043" t="s">
        <v>288</v>
      </c>
      <c r="F5" s="3" t="s">
        <v>98</v>
      </c>
    </row>
    <row r="6" spans="1:6" ht="12" customHeight="1">
      <c r="A6" s="15" t="s">
        <v>320</v>
      </c>
      <c r="B6" s="116" t="s">
        <v>97</v>
      </c>
      <c r="C6" s="1019"/>
      <c r="D6" s="1019"/>
      <c r="E6" s="1044"/>
      <c r="F6" s="15" t="s">
        <v>99</v>
      </c>
    </row>
    <row r="7" spans="1:6" s="60" customFormat="1" ht="12.75" customHeight="1" thickBot="1">
      <c r="A7" s="15"/>
      <c r="B7" s="49"/>
      <c r="C7" s="1020"/>
      <c r="D7" s="1020"/>
      <c r="E7" s="1045"/>
      <c r="F7" s="49"/>
    </row>
    <row r="8" spans="1:6" s="60" customFormat="1" ht="12">
      <c r="A8" s="63" t="s">
        <v>121</v>
      </c>
      <c r="B8" s="63" t="s">
        <v>122</v>
      </c>
      <c r="C8" s="3" t="s">
        <v>123</v>
      </c>
      <c r="D8" s="3" t="s">
        <v>124</v>
      </c>
      <c r="E8" s="510" t="s">
        <v>125</v>
      </c>
      <c r="F8" s="15" t="s">
        <v>878</v>
      </c>
    </row>
    <row r="9" spans="1:6" s="60" customFormat="1" ht="12.75">
      <c r="A9" s="21"/>
      <c r="B9" s="731" t="s">
        <v>307</v>
      </c>
      <c r="C9" s="5"/>
      <c r="D9" s="5"/>
      <c r="E9" s="511"/>
      <c r="F9" s="99"/>
    </row>
    <row r="10" spans="1:6" ht="12">
      <c r="A10" s="15"/>
      <c r="B10" s="119" t="s">
        <v>290</v>
      </c>
      <c r="C10" s="139"/>
      <c r="D10" s="139"/>
      <c r="E10" s="512"/>
      <c r="F10" s="53"/>
    </row>
    <row r="11" spans="1:6" ht="12">
      <c r="A11" s="141">
        <v>5011</v>
      </c>
      <c r="B11" s="142" t="s">
        <v>139</v>
      </c>
      <c r="C11" s="158"/>
      <c r="D11" s="158"/>
      <c r="E11" s="158"/>
      <c r="F11" s="53"/>
    </row>
    <row r="12" spans="1:6" ht="12">
      <c r="A12" s="21">
        <v>5010</v>
      </c>
      <c r="B12" s="134" t="s">
        <v>140</v>
      </c>
      <c r="C12" s="6">
        <f>SUM(C11:C11)</f>
        <v>0</v>
      </c>
      <c r="D12" s="6"/>
      <c r="E12" s="508"/>
      <c r="F12" s="68"/>
    </row>
    <row r="13" spans="1:6" s="60" customFormat="1" ht="12">
      <c r="A13" s="15"/>
      <c r="B13" s="213" t="s">
        <v>297</v>
      </c>
      <c r="C13" s="133"/>
      <c r="D13" s="133"/>
      <c r="E13" s="143"/>
      <c r="F13" s="59"/>
    </row>
    <row r="14" spans="1:6" ht="12">
      <c r="A14" s="141">
        <v>5021</v>
      </c>
      <c r="B14" s="142" t="s">
        <v>373</v>
      </c>
      <c r="C14" s="143"/>
      <c r="D14" s="143">
        <v>15000</v>
      </c>
      <c r="E14" s="143"/>
      <c r="F14" s="53"/>
    </row>
    <row r="15" spans="1:6" ht="12">
      <c r="A15" s="141">
        <v>5022</v>
      </c>
      <c r="B15" s="142" t="s">
        <v>161</v>
      </c>
      <c r="C15" s="143"/>
      <c r="D15" s="143"/>
      <c r="E15" s="143"/>
      <c r="F15" s="53"/>
    </row>
    <row r="16" spans="1:6" s="60" customFormat="1" ht="12">
      <c r="A16" s="21">
        <v>5020</v>
      </c>
      <c r="B16" s="134" t="s">
        <v>140</v>
      </c>
      <c r="C16" s="6">
        <f>SUM(C14:C15)</f>
        <v>0</v>
      </c>
      <c r="D16" s="6">
        <f>SUM(D14:D15)</f>
        <v>15000</v>
      </c>
      <c r="E16" s="508"/>
      <c r="F16" s="182"/>
    </row>
    <row r="17" spans="1:6" s="60" customFormat="1" ht="12" customHeight="1">
      <c r="A17" s="15"/>
      <c r="B17" s="73" t="s">
        <v>902</v>
      </c>
      <c r="C17" s="133"/>
      <c r="D17" s="133"/>
      <c r="E17" s="143"/>
      <c r="F17" s="59"/>
    </row>
    <row r="18" spans="1:6" ht="12">
      <c r="A18" s="141">
        <v>5033</v>
      </c>
      <c r="B18" s="142" t="s">
        <v>844</v>
      </c>
      <c r="C18" s="143">
        <v>22000</v>
      </c>
      <c r="D18" s="143">
        <v>20000</v>
      </c>
      <c r="E18" s="513">
        <f>D18/C18</f>
        <v>0.9090909090909091</v>
      </c>
      <c r="F18" s="536"/>
    </row>
    <row r="19" spans="1:6" ht="12">
      <c r="A19" s="141">
        <v>5034</v>
      </c>
      <c r="B19" s="142" t="s">
        <v>400</v>
      </c>
      <c r="C19" s="143">
        <v>25000</v>
      </c>
      <c r="D19" s="143">
        <v>55000</v>
      </c>
      <c r="E19" s="513">
        <f>D19/C19</f>
        <v>2.2</v>
      </c>
      <c r="F19" s="536"/>
    </row>
    <row r="20" spans="1:6" ht="12">
      <c r="A20" s="141">
        <v>5035</v>
      </c>
      <c r="B20" s="142" t="s">
        <v>401</v>
      </c>
      <c r="C20" s="143"/>
      <c r="D20" s="143">
        <v>10000</v>
      </c>
      <c r="E20" s="513"/>
      <c r="F20" s="536"/>
    </row>
    <row r="21" spans="1:6" ht="12">
      <c r="A21" s="141">
        <v>5038</v>
      </c>
      <c r="B21" s="142" t="s">
        <v>29</v>
      </c>
      <c r="C21" s="143"/>
      <c r="D21" s="143">
        <v>590535</v>
      </c>
      <c r="E21" s="513"/>
      <c r="F21" s="395"/>
    </row>
    <row r="22" spans="1:6" ht="12" customHeight="1">
      <c r="A22" s="21">
        <v>5030</v>
      </c>
      <c r="B22" s="134" t="s">
        <v>140</v>
      </c>
      <c r="C22" s="6">
        <f>SUM(C18:C19)</f>
        <v>47000</v>
      </c>
      <c r="D22" s="6">
        <f>SUM(D18:D21)</f>
        <v>675535</v>
      </c>
      <c r="E22" s="521">
        <f>D22/C22</f>
        <v>14.373085106382979</v>
      </c>
      <c r="F22" s="182"/>
    </row>
    <row r="23" spans="1:6" ht="12" customHeight="1">
      <c r="A23" s="48"/>
      <c r="B23" s="23" t="s">
        <v>300</v>
      </c>
      <c r="C23" s="133"/>
      <c r="D23" s="133"/>
      <c r="E23" s="513"/>
      <c r="F23" s="53"/>
    </row>
    <row r="24" spans="1:6" ht="12" customHeight="1">
      <c r="A24" s="147">
        <v>5041</v>
      </c>
      <c r="B24" s="149" t="s">
        <v>339</v>
      </c>
      <c r="C24" s="133">
        <v>2000</v>
      </c>
      <c r="D24" s="133"/>
      <c r="E24" s="513">
        <f>D24/C24</f>
        <v>0</v>
      </c>
      <c r="F24" s="53"/>
    </row>
    <row r="25" spans="1:6" ht="12">
      <c r="A25" s="141">
        <v>5043</v>
      </c>
      <c r="B25" s="142" t="s">
        <v>871</v>
      </c>
      <c r="C25" s="143">
        <v>15000</v>
      </c>
      <c r="D25" s="143"/>
      <c r="E25" s="513">
        <f>D25/C25</f>
        <v>0</v>
      </c>
      <c r="F25" s="395"/>
    </row>
    <row r="26" spans="1:6" ht="12">
      <c r="A26" s="141">
        <v>5044</v>
      </c>
      <c r="B26" s="142" t="s">
        <v>442</v>
      </c>
      <c r="C26" s="143">
        <v>2000</v>
      </c>
      <c r="D26" s="143">
        <v>5000</v>
      </c>
      <c r="E26" s="513">
        <f>D26/C26</f>
        <v>2.5</v>
      </c>
      <c r="F26" s="64" t="s">
        <v>149</v>
      </c>
    </row>
    <row r="27" spans="1:6" ht="12">
      <c r="A27" s="141">
        <v>5045</v>
      </c>
      <c r="B27" s="142" t="s">
        <v>866</v>
      </c>
      <c r="C27" s="143">
        <v>20000</v>
      </c>
      <c r="D27" s="143"/>
      <c r="E27" s="513">
        <f>D27/C27</f>
        <v>0</v>
      </c>
      <c r="F27" s="53"/>
    </row>
    <row r="28" spans="1:6" ht="12">
      <c r="A28" s="141">
        <v>5046</v>
      </c>
      <c r="B28" s="142" t="s">
        <v>398</v>
      </c>
      <c r="C28" s="143"/>
      <c r="D28" s="143">
        <v>19050</v>
      </c>
      <c r="E28" s="513"/>
      <c r="F28" s="53"/>
    </row>
    <row r="29" spans="1:6" ht="12">
      <c r="A29" s="21">
        <v>5040</v>
      </c>
      <c r="B29" s="134" t="s">
        <v>140</v>
      </c>
      <c r="C29" s="6">
        <f>SUM(C24:C27)</f>
        <v>39000</v>
      </c>
      <c r="D29" s="6">
        <f>SUM(D24+D25+D26+D27+D28)</f>
        <v>24050</v>
      </c>
      <c r="E29" s="521">
        <f>D29/C29</f>
        <v>0.6166666666666667</v>
      </c>
      <c r="F29" s="182"/>
    </row>
    <row r="30" spans="1:6" ht="15.75" customHeight="1">
      <c r="A30" s="21"/>
      <c r="B30" s="731" t="s">
        <v>308</v>
      </c>
      <c r="C30" s="6">
        <f>SUM(C29+C22)</f>
        <v>86000</v>
      </c>
      <c r="D30" s="6">
        <f>SUM(D29+D22+D16+D12)</f>
        <v>714585</v>
      </c>
      <c r="E30" s="521"/>
      <c r="F30" s="182"/>
    </row>
    <row r="31" spans="1:6" ht="12.75">
      <c r="A31" s="21"/>
      <c r="B31" s="731" t="s">
        <v>309</v>
      </c>
      <c r="C31" s="5"/>
      <c r="D31" s="5"/>
      <c r="E31" s="520"/>
      <c r="F31" s="99"/>
    </row>
    <row r="32" spans="1:6" ht="12">
      <c r="A32" s="21">
        <v>5050</v>
      </c>
      <c r="B32" s="134" t="s">
        <v>303</v>
      </c>
      <c r="C32" s="6"/>
      <c r="D32" s="6"/>
      <c r="E32" s="520"/>
      <c r="F32" s="182"/>
    </row>
    <row r="33" spans="1:6" ht="12">
      <c r="A33" s="15"/>
      <c r="B33" s="233" t="s">
        <v>925</v>
      </c>
      <c r="C33" s="34"/>
      <c r="D33" s="34"/>
      <c r="E33" s="513"/>
      <c r="F33" s="53"/>
    </row>
    <row r="34" spans="1:6" ht="12">
      <c r="A34" s="15"/>
      <c r="B34" s="53" t="s">
        <v>35</v>
      </c>
      <c r="C34" s="34"/>
      <c r="D34" s="145"/>
      <c r="E34" s="513"/>
      <c r="F34" s="53"/>
    </row>
    <row r="35" spans="1:6" ht="12">
      <c r="A35" s="15"/>
      <c r="B35" s="35" t="s">
        <v>22</v>
      </c>
      <c r="C35" s="34"/>
      <c r="D35" s="145"/>
      <c r="E35" s="513"/>
      <c r="F35" s="53"/>
    </row>
    <row r="36" spans="1:6" ht="12" customHeight="1">
      <c r="A36" s="64"/>
      <c r="B36" s="35" t="s">
        <v>23</v>
      </c>
      <c r="C36" s="35">
        <f>SUM(C24)</f>
        <v>2000</v>
      </c>
      <c r="D36" s="35"/>
      <c r="E36" s="513">
        <f>D36/C36</f>
        <v>0</v>
      </c>
      <c r="F36" s="53"/>
    </row>
    <row r="37" spans="1:6" ht="12" customHeight="1">
      <c r="A37" s="64"/>
      <c r="B37" s="35" t="s">
        <v>337</v>
      </c>
      <c r="C37" s="72"/>
      <c r="D37" s="72"/>
      <c r="E37" s="513"/>
      <c r="F37" s="53"/>
    </row>
    <row r="38" spans="1:6" ht="12" customHeight="1">
      <c r="A38" s="64"/>
      <c r="B38" s="216" t="s">
        <v>910</v>
      </c>
      <c r="C38" s="420">
        <f>SUM(C34:C37)</f>
        <v>2000</v>
      </c>
      <c r="D38" s="420">
        <f>SUM(D34:D37)</f>
        <v>0</v>
      </c>
      <c r="E38" s="513">
        <f>D38/C38</f>
        <v>0</v>
      </c>
      <c r="F38" s="53"/>
    </row>
    <row r="39" spans="1:6" ht="12" customHeight="1">
      <c r="A39" s="64"/>
      <c r="B39" s="236" t="s">
        <v>926</v>
      </c>
      <c r="C39" s="72"/>
      <c r="D39" s="72"/>
      <c r="E39" s="513"/>
      <c r="F39" s="53"/>
    </row>
    <row r="40" spans="1:6" ht="12" customHeight="1">
      <c r="A40" s="64"/>
      <c r="B40" s="35" t="s">
        <v>256</v>
      </c>
      <c r="C40" s="72"/>
      <c r="D40" s="72"/>
      <c r="E40" s="513"/>
      <c r="F40" s="53"/>
    </row>
    <row r="41" spans="1:6" ht="12" customHeight="1">
      <c r="A41" s="64"/>
      <c r="B41" s="35" t="s">
        <v>265</v>
      </c>
      <c r="C41" s="72">
        <f>SUM(C29+C22+C16+C32)-C24</f>
        <v>84000</v>
      </c>
      <c r="D41" s="72">
        <f>SUM(D29+D22+D16+D32+D12)-D36-D34-D35</f>
        <v>714585</v>
      </c>
      <c r="E41" s="513">
        <f>D41/C41</f>
        <v>8.506964285714286</v>
      </c>
      <c r="F41" s="53"/>
    </row>
    <row r="42" spans="1:6" ht="12" customHeight="1">
      <c r="A42" s="64"/>
      <c r="B42" s="35" t="s">
        <v>24</v>
      </c>
      <c r="C42" s="72"/>
      <c r="D42" s="72"/>
      <c r="E42" s="513"/>
      <c r="F42" s="53"/>
    </row>
    <row r="43" spans="1:6" ht="12" customHeight="1">
      <c r="A43" s="69"/>
      <c r="B43" s="156" t="s">
        <v>917</v>
      </c>
      <c r="C43" s="242">
        <f>SUM(C40:C42)</f>
        <v>84000</v>
      </c>
      <c r="D43" s="242">
        <f>SUM(D40:D42)</f>
        <v>714585</v>
      </c>
      <c r="E43" s="522">
        <f>D43/C43</f>
        <v>8.506964285714286</v>
      </c>
      <c r="F43" s="65"/>
    </row>
    <row r="44" spans="1:6" ht="12" customHeight="1">
      <c r="A44" s="121"/>
      <c r="B44" s="182" t="s">
        <v>32</v>
      </c>
      <c r="C44" s="244">
        <f>SUM(C22+C29+C16+C32)</f>
        <v>86000</v>
      </c>
      <c r="D44" s="244">
        <f>SUM(D22+D29+D16+D32+D12)</f>
        <v>714585</v>
      </c>
      <c r="E44" s="521">
        <f>D44/C44</f>
        <v>8.309127906976745</v>
      </c>
      <c r="F44" s="68"/>
    </row>
  </sheetData>
  <mergeCells count="5">
    <mergeCell ref="C5:C7"/>
    <mergeCell ref="A2:F2"/>
    <mergeCell ref="A1:F1"/>
    <mergeCell ref="E5:E7"/>
    <mergeCell ref="D5:D7"/>
  </mergeCells>
  <printOptions horizontalCentered="1"/>
  <pageMargins left="0" right="0" top="0.3937007874015748" bottom="0.4724409448818898" header="0.31496062992125984" footer="0.31496062992125984"/>
  <pageSetup firstPageNumber="46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D7" sqref="D7:D9"/>
    </sheetView>
  </sheetViews>
  <sheetFormatPr defaultColWidth="9.00390625" defaultRowHeight="12.75"/>
  <cols>
    <col min="1" max="1" width="10.25390625" style="128" customWidth="1"/>
    <col min="2" max="2" width="52.375" style="127" customWidth="1"/>
    <col min="3" max="3" width="11.75390625" style="127" customWidth="1"/>
    <col min="4" max="4" width="11.625" style="127" customWidth="1"/>
    <col min="5" max="16384" width="9.125" style="127" customWidth="1"/>
  </cols>
  <sheetData>
    <row r="1" spans="1:4" ht="12.75">
      <c r="A1" s="1046" t="s">
        <v>31</v>
      </c>
      <c r="B1" s="1046"/>
      <c r="C1" s="1047"/>
      <c r="D1" s="1006"/>
    </row>
    <row r="2" ht="12.75">
      <c r="B2" s="128"/>
    </row>
    <row r="3" spans="1:4" s="124" customFormat="1" ht="12.75">
      <c r="A3" s="1052" t="s">
        <v>950</v>
      </c>
      <c r="B3" s="1052"/>
      <c r="C3" s="1032"/>
      <c r="D3" s="1032"/>
    </row>
    <row r="4" s="124" customFormat="1" ht="12.75"/>
    <row r="5" s="124" customFormat="1" ht="12.75"/>
    <row r="6" spans="3:4" s="124" customFormat="1" ht="12.75">
      <c r="C6" s="163"/>
      <c r="D6" s="985" t="s">
        <v>838</v>
      </c>
    </row>
    <row r="7" spans="1:4" s="124" customFormat="1" ht="12.75" customHeight="1">
      <c r="A7" s="2" t="s">
        <v>320</v>
      </c>
      <c r="B7" s="1049" t="s">
        <v>120</v>
      </c>
      <c r="C7" s="1003" t="s">
        <v>242</v>
      </c>
      <c r="D7" s="1003" t="s">
        <v>184</v>
      </c>
    </row>
    <row r="8" spans="1:4" s="124" customFormat="1" ht="12.75">
      <c r="A8" s="3"/>
      <c r="B8" s="1050"/>
      <c r="C8" s="1019"/>
      <c r="D8" s="1019"/>
    </row>
    <row r="9" spans="1:4" s="124" customFormat="1" ht="12.75">
      <c r="A9" s="4"/>
      <c r="B9" s="1051"/>
      <c r="C9" s="1048"/>
      <c r="D9" s="1048"/>
    </row>
    <row r="10" spans="1:4" s="124" customFormat="1" ht="12.75">
      <c r="A10" s="16" t="s">
        <v>121</v>
      </c>
      <c r="B10" s="16" t="s">
        <v>122</v>
      </c>
      <c r="C10" s="153" t="s">
        <v>123</v>
      </c>
      <c r="D10" s="153" t="s">
        <v>124</v>
      </c>
    </row>
    <row r="11" spans="1:4" s="124" customFormat="1" ht="12.75">
      <c r="A11" s="16"/>
      <c r="B11" s="16"/>
      <c r="C11" s="146"/>
      <c r="D11" s="146"/>
    </row>
    <row r="12" spans="1:4" s="39" customFormat="1" ht="12.75">
      <c r="A12" s="24">
        <v>6110</v>
      </c>
      <c r="B12" s="19" t="s">
        <v>903</v>
      </c>
      <c r="C12" s="19">
        <v>59685</v>
      </c>
      <c r="D12" s="19">
        <v>149754</v>
      </c>
    </row>
    <row r="13" spans="1:4" ht="12.75">
      <c r="A13" s="125"/>
      <c r="B13" s="126"/>
      <c r="C13" s="126"/>
      <c r="D13" s="126"/>
    </row>
    <row r="14" spans="1:4" s="39" customFormat="1" ht="12.75">
      <c r="A14" s="24">
        <v>6120</v>
      </c>
      <c r="B14" s="19" t="s">
        <v>907</v>
      </c>
      <c r="C14" s="19">
        <f>SUM(C15:C19)</f>
        <v>27016</v>
      </c>
      <c r="D14" s="19">
        <f>SUM(D15:D19)</f>
        <v>89312</v>
      </c>
    </row>
    <row r="15" spans="1:5" s="39" customFormat="1" ht="12.75">
      <c r="A15" s="125">
        <v>6121</v>
      </c>
      <c r="B15" s="126" t="s">
        <v>395</v>
      </c>
      <c r="C15" s="126"/>
      <c r="D15" s="126">
        <v>13000</v>
      </c>
      <c r="E15" s="544"/>
    </row>
    <row r="16" spans="1:4" s="39" customFormat="1" ht="12.75">
      <c r="A16" s="125">
        <v>6122</v>
      </c>
      <c r="B16" s="126" t="s">
        <v>396</v>
      </c>
      <c r="C16" s="126"/>
      <c r="D16" s="126">
        <v>15000</v>
      </c>
    </row>
    <row r="17" spans="1:4" s="39" customFormat="1" ht="12.75">
      <c r="A17" s="125">
        <v>6123</v>
      </c>
      <c r="B17" s="126" t="s">
        <v>397</v>
      </c>
      <c r="C17" s="126"/>
      <c r="D17" s="126">
        <v>57150</v>
      </c>
    </row>
    <row r="18" spans="1:4" ht="12.75">
      <c r="A18" s="306">
        <v>6125</v>
      </c>
      <c r="B18" s="307" t="s">
        <v>399</v>
      </c>
      <c r="C18" s="307"/>
      <c r="D18" s="307">
        <v>4162</v>
      </c>
    </row>
    <row r="19" spans="1:4" ht="12.75">
      <c r="A19" s="469">
        <v>6129</v>
      </c>
      <c r="B19" s="457" t="s">
        <v>130</v>
      </c>
      <c r="C19" s="457">
        <v>27016</v>
      </c>
      <c r="D19" s="457"/>
    </row>
    <row r="20" spans="1:4" ht="12.75">
      <c r="A20" s="469"/>
      <c r="B20" s="457" t="s">
        <v>131</v>
      </c>
      <c r="C20" s="457"/>
      <c r="D20" s="457"/>
    </row>
    <row r="21" spans="1:4" ht="12.75">
      <c r="A21" s="469"/>
      <c r="B21" s="457" t="s">
        <v>132</v>
      </c>
      <c r="C21" s="457"/>
      <c r="D21" s="457"/>
    </row>
    <row r="22" spans="1:4" ht="12.75">
      <c r="A22" s="469"/>
      <c r="B22" s="457" t="s">
        <v>133</v>
      </c>
      <c r="C22" s="457"/>
      <c r="D22" s="457"/>
    </row>
    <row r="23" spans="1:4" ht="12.75">
      <c r="A23" s="469"/>
      <c r="B23" s="457" t="s">
        <v>134</v>
      </c>
      <c r="C23" s="457"/>
      <c r="D23" s="457"/>
    </row>
    <row r="24" spans="1:4" ht="12.75">
      <c r="A24" s="469"/>
      <c r="B24" s="457"/>
      <c r="C24" s="457"/>
      <c r="D24" s="457"/>
    </row>
    <row r="25" spans="1:4" ht="12.75">
      <c r="A25" s="479">
        <v>6130</v>
      </c>
      <c r="B25" s="480" t="s">
        <v>847</v>
      </c>
      <c r="C25" s="457"/>
      <c r="D25" s="480"/>
    </row>
    <row r="26" spans="1:4" ht="12.75">
      <c r="A26" s="125"/>
      <c r="B26" s="126"/>
      <c r="C26" s="126"/>
      <c r="D26" s="126"/>
    </row>
    <row r="27" spans="1:4" s="39" customFormat="1" ht="12.75">
      <c r="A27" s="24">
        <v>6100</v>
      </c>
      <c r="B27" s="19" t="s">
        <v>105</v>
      </c>
      <c r="C27" s="19">
        <f>SUM(C12+C14)</f>
        <v>86701</v>
      </c>
      <c r="D27" s="19">
        <f>SUM(D12+D14+D25)</f>
        <v>239066</v>
      </c>
    </row>
  </sheetData>
  <mergeCells count="5">
    <mergeCell ref="A1:D1"/>
    <mergeCell ref="D7:D9"/>
    <mergeCell ref="C7:C9"/>
    <mergeCell ref="B7:B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4"/>
  <sheetViews>
    <sheetView workbookViewId="0" topLeftCell="A40">
      <selection activeCell="A65" sqref="A65:IV67"/>
    </sheetView>
  </sheetViews>
  <sheetFormatPr defaultColWidth="9.00390625" defaultRowHeight="12.75"/>
  <cols>
    <col min="1" max="1" width="7.00390625" style="774" customWidth="1"/>
    <col min="2" max="2" width="12.875" style="774" customWidth="1"/>
    <col min="3" max="3" width="10.375" style="774" customWidth="1"/>
    <col min="4" max="4" width="10.75390625" style="774" customWidth="1"/>
    <col min="5" max="5" width="10.25390625" style="774" customWidth="1"/>
    <col min="6" max="6" width="10.75390625" style="774" customWidth="1"/>
    <col min="7" max="7" width="11.00390625" style="774" customWidth="1"/>
    <col min="8" max="8" width="11.125" style="774" customWidth="1"/>
    <col min="9" max="9" width="11.00390625" style="774" customWidth="1"/>
    <col min="10" max="12" width="10.625" style="774" customWidth="1"/>
    <col min="13" max="13" width="11.75390625" style="774" customWidth="1"/>
    <col min="14" max="16384" width="9.125" style="774" customWidth="1"/>
  </cols>
  <sheetData>
    <row r="2" spans="1:13" ht="12.75">
      <c r="A2" s="1062" t="s">
        <v>454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</row>
    <row r="3" spans="1:13" ht="12.75">
      <c r="A3" s="775"/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</row>
    <row r="4" spans="1:13" ht="12.75">
      <c r="A4" s="1063" t="s">
        <v>455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</row>
    <row r="5" spans="4:10" ht="15.75">
      <c r="D5" s="777"/>
      <c r="E5" s="777"/>
      <c r="F5" s="777"/>
      <c r="G5" s="777"/>
      <c r="H5" s="777"/>
      <c r="I5" s="777"/>
      <c r="J5" s="777"/>
    </row>
    <row r="6" spans="1:10" ht="12.75">
      <c r="A6" s="1064" t="s">
        <v>456</v>
      </c>
      <c r="B6" s="1065"/>
      <c r="C6" s="1065"/>
      <c r="D6" s="1065"/>
      <c r="E6" s="1065"/>
      <c r="F6" s="778"/>
      <c r="G6" s="778"/>
      <c r="H6" s="778"/>
      <c r="I6" s="778"/>
      <c r="J6" s="778"/>
    </row>
    <row r="7" spans="1:13" ht="12.75">
      <c r="A7" s="779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80" t="s">
        <v>457</v>
      </c>
    </row>
    <row r="8" spans="1:13" ht="22.5" customHeight="1">
      <c r="A8" s="1060" t="s">
        <v>458</v>
      </c>
      <c r="B8" s="1060" t="s">
        <v>459</v>
      </c>
      <c r="C8" s="1060" t="s">
        <v>498</v>
      </c>
      <c r="D8" s="1060" t="s">
        <v>499</v>
      </c>
      <c r="E8" s="1060" t="s">
        <v>500</v>
      </c>
      <c r="F8" s="1060" t="s">
        <v>501</v>
      </c>
      <c r="G8" s="1060" t="s">
        <v>502</v>
      </c>
      <c r="H8" s="1060" t="s">
        <v>503</v>
      </c>
      <c r="I8" s="1060" t="s">
        <v>504</v>
      </c>
      <c r="J8" s="1060" t="s">
        <v>505</v>
      </c>
      <c r="K8" s="1060" t="s">
        <v>506</v>
      </c>
      <c r="L8" s="1060" t="s">
        <v>266</v>
      </c>
      <c r="M8" s="1066" t="s">
        <v>142</v>
      </c>
    </row>
    <row r="9" spans="1:13" ht="21.75" customHeight="1">
      <c r="A9" s="1060"/>
      <c r="B9" s="1060"/>
      <c r="C9" s="1060"/>
      <c r="D9" s="1060"/>
      <c r="E9" s="1060"/>
      <c r="F9" s="1060"/>
      <c r="G9" s="1060"/>
      <c r="H9" s="1060"/>
      <c r="I9" s="1060"/>
      <c r="J9" s="1060"/>
      <c r="K9" s="1060"/>
      <c r="L9" s="1060"/>
      <c r="M9" s="1060"/>
    </row>
    <row r="10" spans="1:13" ht="18" customHeight="1" thickBot="1">
      <c r="A10" s="1061"/>
      <c r="B10" s="1061"/>
      <c r="C10" s="1061"/>
      <c r="D10" s="1061"/>
      <c r="E10" s="1061"/>
      <c r="F10" s="1061"/>
      <c r="G10" s="1061"/>
      <c r="H10" s="1061"/>
      <c r="I10" s="1061"/>
      <c r="J10" s="1061"/>
      <c r="K10" s="1061"/>
      <c r="L10" s="1061"/>
      <c r="M10" s="1061"/>
    </row>
    <row r="11" spans="1:13" ht="13.5" thickTop="1">
      <c r="A11" s="1067" t="s">
        <v>460</v>
      </c>
      <c r="B11" s="781" t="s">
        <v>461</v>
      </c>
      <c r="C11" s="782"/>
      <c r="D11" s="782"/>
      <c r="E11" s="782"/>
      <c r="F11" s="782"/>
      <c r="G11" s="782"/>
      <c r="H11" s="782"/>
      <c r="I11" s="782"/>
      <c r="J11" s="782">
        <v>14063</v>
      </c>
      <c r="K11" s="782"/>
      <c r="L11" s="782"/>
      <c r="M11" s="783">
        <f aca="true" t="shared" si="0" ref="M11:M30">SUM(C11:L11)</f>
        <v>14063</v>
      </c>
    </row>
    <row r="12" spans="1:13" ht="12.75">
      <c r="A12" s="1059"/>
      <c r="B12" s="781" t="s">
        <v>462</v>
      </c>
      <c r="C12" s="784"/>
      <c r="D12" s="784"/>
      <c r="E12" s="784"/>
      <c r="F12" s="784"/>
      <c r="G12" s="784"/>
      <c r="H12" s="784"/>
      <c r="I12" s="784"/>
      <c r="J12" s="782">
        <v>1075</v>
      </c>
      <c r="K12" s="784"/>
      <c r="L12" s="784">
        <v>9517</v>
      </c>
      <c r="M12" s="785">
        <f t="shared" si="0"/>
        <v>10592</v>
      </c>
    </row>
    <row r="13" spans="1:13" ht="12.75">
      <c r="A13" s="1068" t="s">
        <v>463</v>
      </c>
      <c r="B13" s="781" t="s">
        <v>461</v>
      </c>
      <c r="C13" s="784"/>
      <c r="D13" s="784"/>
      <c r="E13" s="784"/>
      <c r="F13" s="784"/>
      <c r="G13" s="784"/>
      <c r="H13" s="784"/>
      <c r="I13" s="784"/>
      <c r="J13" s="782"/>
      <c r="K13" s="784"/>
      <c r="L13" s="784">
        <v>46668</v>
      </c>
      <c r="M13" s="785">
        <f t="shared" si="0"/>
        <v>46668</v>
      </c>
    </row>
    <row r="14" spans="1:13" ht="12.75">
      <c r="A14" s="1068"/>
      <c r="B14" s="781" t="s">
        <v>462</v>
      </c>
      <c r="C14" s="784"/>
      <c r="D14" s="784"/>
      <c r="E14" s="784"/>
      <c r="F14" s="784"/>
      <c r="G14" s="784"/>
      <c r="H14" s="784"/>
      <c r="I14" s="784"/>
      <c r="J14" s="782"/>
      <c r="K14" s="784"/>
      <c r="L14" s="784">
        <v>8854</v>
      </c>
      <c r="M14" s="785">
        <f t="shared" si="0"/>
        <v>8854</v>
      </c>
    </row>
    <row r="15" spans="1:13" ht="12.75">
      <c r="A15" s="1058" t="s">
        <v>464</v>
      </c>
      <c r="B15" s="781" t="s">
        <v>461</v>
      </c>
      <c r="C15" s="784"/>
      <c r="D15" s="784"/>
      <c r="E15" s="784"/>
      <c r="F15" s="784"/>
      <c r="G15" s="784"/>
      <c r="H15" s="784"/>
      <c r="I15" s="784"/>
      <c r="J15" s="782"/>
      <c r="K15" s="784"/>
      <c r="L15" s="784">
        <v>46668</v>
      </c>
      <c r="M15" s="785">
        <f t="shared" si="0"/>
        <v>46668</v>
      </c>
    </row>
    <row r="16" spans="1:13" ht="12.75">
      <c r="A16" s="1059"/>
      <c r="B16" s="781" t="s">
        <v>462</v>
      </c>
      <c r="C16" s="784"/>
      <c r="D16" s="784"/>
      <c r="E16" s="784"/>
      <c r="F16" s="784"/>
      <c r="G16" s="784"/>
      <c r="H16" s="784"/>
      <c r="I16" s="784"/>
      <c r="J16" s="782"/>
      <c r="K16" s="784"/>
      <c r="L16" s="784">
        <v>7819</v>
      </c>
      <c r="M16" s="785">
        <f t="shared" si="0"/>
        <v>7819</v>
      </c>
    </row>
    <row r="17" spans="1:13" ht="12.75">
      <c r="A17" s="1068" t="s">
        <v>465</v>
      </c>
      <c r="B17" s="781" t="s">
        <v>461</v>
      </c>
      <c r="C17" s="784"/>
      <c r="D17" s="784"/>
      <c r="E17" s="784"/>
      <c r="F17" s="784"/>
      <c r="G17" s="784"/>
      <c r="H17" s="784"/>
      <c r="I17" s="784"/>
      <c r="J17" s="782"/>
      <c r="K17" s="784"/>
      <c r="L17" s="784">
        <v>46668</v>
      </c>
      <c r="M17" s="785">
        <f t="shared" si="0"/>
        <v>46668</v>
      </c>
    </row>
    <row r="18" spans="1:13" ht="12.75">
      <c r="A18" s="1068"/>
      <c r="B18" s="781" t="s">
        <v>462</v>
      </c>
      <c r="C18" s="784"/>
      <c r="D18" s="784"/>
      <c r="E18" s="784"/>
      <c r="F18" s="784"/>
      <c r="G18" s="784"/>
      <c r="H18" s="784"/>
      <c r="I18" s="784"/>
      <c r="J18" s="782"/>
      <c r="K18" s="784"/>
      <c r="L18" s="784">
        <v>6739</v>
      </c>
      <c r="M18" s="785">
        <f t="shared" si="0"/>
        <v>6739</v>
      </c>
    </row>
    <row r="19" spans="1:13" ht="12.75">
      <c r="A19" s="1058" t="s">
        <v>466</v>
      </c>
      <c r="B19" s="781" t="s">
        <v>461</v>
      </c>
      <c r="C19" s="784"/>
      <c r="D19" s="784"/>
      <c r="E19" s="784"/>
      <c r="F19" s="784"/>
      <c r="G19" s="784"/>
      <c r="H19" s="784"/>
      <c r="I19" s="784"/>
      <c r="J19" s="782"/>
      <c r="K19" s="784"/>
      <c r="L19" s="784">
        <v>46668</v>
      </c>
      <c r="M19" s="785">
        <f t="shared" si="0"/>
        <v>46668</v>
      </c>
    </row>
    <row r="20" spans="1:13" ht="12.75">
      <c r="A20" s="1059"/>
      <c r="B20" s="781" t="s">
        <v>462</v>
      </c>
      <c r="C20" s="784"/>
      <c r="D20" s="784"/>
      <c r="E20" s="784"/>
      <c r="F20" s="784"/>
      <c r="G20" s="784"/>
      <c r="H20" s="784"/>
      <c r="I20" s="784"/>
      <c r="J20" s="782"/>
      <c r="K20" s="784"/>
      <c r="L20" s="784">
        <v>5681</v>
      </c>
      <c r="M20" s="785">
        <f t="shared" si="0"/>
        <v>5681</v>
      </c>
    </row>
    <row r="21" spans="1:13" ht="12.75">
      <c r="A21" s="1068" t="s">
        <v>467</v>
      </c>
      <c r="B21" s="781" t="s">
        <v>461</v>
      </c>
      <c r="C21" s="784"/>
      <c r="D21" s="784"/>
      <c r="E21" s="784"/>
      <c r="F21" s="784"/>
      <c r="G21" s="784"/>
      <c r="H21" s="784"/>
      <c r="I21" s="784"/>
      <c r="J21" s="782"/>
      <c r="K21" s="784"/>
      <c r="L21" s="784">
        <v>46668</v>
      </c>
      <c r="M21" s="785">
        <f t="shared" si="0"/>
        <v>46668</v>
      </c>
    </row>
    <row r="22" spans="1:13" ht="12.75">
      <c r="A22" s="1068"/>
      <c r="B22" s="781" t="s">
        <v>462</v>
      </c>
      <c r="C22" s="784"/>
      <c r="D22" s="784"/>
      <c r="E22" s="784"/>
      <c r="F22" s="784"/>
      <c r="G22" s="784"/>
      <c r="H22" s="784"/>
      <c r="I22" s="784"/>
      <c r="J22" s="782"/>
      <c r="K22" s="784"/>
      <c r="L22" s="784">
        <v>4624</v>
      </c>
      <c r="M22" s="785">
        <f t="shared" si="0"/>
        <v>4624</v>
      </c>
    </row>
    <row r="23" spans="1:13" ht="12.75">
      <c r="A23" s="1058" t="s">
        <v>468</v>
      </c>
      <c r="B23" s="781" t="s">
        <v>461</v>
      </c>
      <c r="C23" s="784"/>
      <c r="D23" s="784"/>
      <c r="E23" s="784"/>
      <c r="F23" s="784"/>
      <c r="G23" s="784"/>
      <c r="H23" s="784"/>
      <c r="I23" s="784"/>
      <c r="J23" s="782"/>
      <c r="K23" s="784"/>
      <c r="L23" s="784">
        <v>46668</v>
      </c>
      <c r="M23" s="785">
        <f t="shared" si="0"/>
        <v>46668</v>
      </c>
    </row>
    <row r="24" spans="1:13" ht="12.75">
      <c r="A24" s="1059"/>
      <c r="B24" s="781" t="s">
        <v>462</v>
      </c>
      <c r="C24" s="784"/>
      <c r="D24" s="784"/>
      <c r="E24" s="784"/>
      <c r="F24" s="784"/>
      <c r="G24" s="784"/>
      <c r="H24" s="784"/>
      <c r="I24" s="784"/>
      <c r="J24" s="782"/>
      <c r="K24" s="784"/>
      <c r="L24" s="784">
        <v>3577</v>
      </c>
      <c r="M24" s="785">
        <f t="shared" si="0"/>
        <v>3577</v>
      </c>
    </row>
    <row r="25" spans="1:13" ht="12.75">
      <c r="A25" s="1068" t="s">
        <v>469</v>
      </c>
      <c r="B25" s="781" t="s">
        <v>461</v>
      </c>
      <c r="C25" s="784"/>
      <c r="D25" s="784"/>
      <c r="E25" s="784"/>
      <c r="F25" s="784"/>
      <c r="G25" s="784"/>
      <c r="H25" s="784"/>
      <c r="I25" s="784"/>
      <c r="J25" s="782"/>
      <c r="K25" s="784"/>
      <c r="L25" s="784">
        <v>46668</v>
      </c>
      <c r="M25" s="785">
        <f t="shared" si="0"/>
        <v>46668</v>
      </c>
    </row>
    <row r="26" spans="1:13" ht="12.75">
      <c r="A26" s="1068"/>
      <c r="B26" s="781" t="s">
        <v>462</v>
      </c>
      <c r="C26" s="784"/>
      <c r="D26" s="784"/>
      <c r="E26" s="784"/>
      <c r="F26" s="784"/>
      <c r="G26" s="784"/>
      <c r="H26" s="784"/>
      <c r="I26" s="784"/>
      <c r="J26" s="782"/>
      <c r="K26" s="784"/>
      <c r="L26" s="784">
        <v>2509</v>
      </c>
      <c r="M26" s="785">
        <f t="shared" si="0"/>
        <v>2509</v>
      </c>
    </row>
    <row r="27" spans="1:13" ht="12.75">
      <c r="A27" s="1058" t="s">
        <v>470</v>
      </c>
      <c r="B27" s="781" t="s">
        <v>461</v>
      </c>
      <c r="C27" s="784"/>
      <c r="D27" s="784"/>
      <c r="E27" s="784"/>
      <c r="F27" s="784"/>
      <c r="G27" s="784"/>
      <c r="H27" s="784"/>
      <c r="I27" s="784"/>
      <c r="J27" s="782"/>
      <c r="K27" s="784"/>
      <c r="L27" s="784">
        <v>46668</v>
      </c>
      <c r="M27" s="785">
        <f t="shared" si="0"/>
        <v>46668</v>
      </c>
    </row>
    <row r="28" spans="1:13" ht="12.75">
      <c r="A28" s="1059"/>
      <c r="B28" s="781" t="s">
        <v>462</v>
      </c>
      <c r="C28" s="784"/>
      <c r="D28" s="784"/>
      <c r="E28" s="784"/>
      <c r="F28" s="784"/>
      <c r="G28" s="784"/>
      <c r="H28" s="784"/>
      <c r="I28" s="784"/>
      <c r="J28" s="782"/>
      <c r="K28" s="784"/>
      <c r="L28" s="784">
        <v>1451</v>
      </c>
      <c r="M28" s="785">
        <f t="shared" si="0"/>
        <v>1451</v>
      </c>
    </row>
    <row r="29" spans="1:13" ht="12.75">
      <c r="A29" s="1068" t="s">
        <v>471</v>
      </c>
      <c r="B29" s="781" t="s">
        <v>461</v>
      </c>
      <c r="C29" s="784"/>
      <c r="D29" s="784"/>
      <c r="E29" s="784"/>
      <c r="F29" s="784"/>
      <c r="G29" s="784"/>
      <c r="H29" s="784"/>
      <c r="I29" s="784"/>
      <c r="J29" s="782"/>
      <c r="K29" s="784"/>
      <c r="L29" s="784">
        <v>46668</v>
      </c>
      <c r="M29" s="785">
        <f t="shared" si="0"/>
        <v>46668</v>
      </c>
    </row>
    <row r="30" spans="1:13" ht="12.75">
      <c r="A30" s="1068"/>
      <c r="B30" s="781" t="s">
        <v>462</v>
      </c>
      <c r="C30" s="784"/>
      <c r="D30" s="784"/>
      <c r="E30" s="784"/>
      <c r="F30" s="784"/>
      <c r="G30" s="784"/>
      <c r="H30" s="784"/>
      <c r="I30" s="784"/>
      <c r="J30" s="782"/>
      <c r="K30" s="784"/>
      <c r="L30" s="784">
        <v>394</v>
      </c>
      <c r="M30" s="785">
        <f t="shared" si="0"/>
        <v>394</v>
      </c>
    </row>
    <row r="31" spans="1:9" ht="15.75">
      <c r="A31" s="786"/>
      <c r="B31" s="786"/>
      <c r="C31" s="786"/>
      <c r="D31" s="786"/>
      <c r="E31" s="786"/>
      <c r="F31" s="786"/>
      <c r="G31" s="786"/>
      <c r="H31" s="787"/>
      <c r="I31" s="786"/>
    </row>
    <row r="32" spans="1:12" ht="12.75">
      <c r="A32" s="788" t="s">
        <v>472</v>
      </c>
      <c r="D32" s="779"/>
      <c r="F32" s="789"/>
      <c r="G32" s="790"/>
      <c r="H32" s="790"/>
      <c r="I32" s="790"/>
      <c r="J32" s="790"/>
      <c r="K32" s="790"/>
      <c r="L32" s="790"/>
    </row>
    <row r="33" spans="1:8" ht="12.75">
      <c r="A33" s="1055" t="s">
        <v>473</v>
      </c>
      <c r="B33" s="1056"/>
      <c r="C33" s="791">
        <v>2014</v>
      </c>
      <c r="D33" s="792" t="s">
        <v>463</v>
      </c>
      <c r="E33" s="791" t="s">
        <v>464</v>
      </c>
      <c r="F33" s="792" t="s">
        <v>465</v>
      </c>
      <c r="G33" s="791" t="s">
        <v>466</v>
      </c>
      <c r="H33" s="791">
        <v>2018</v>
      </c>
    </row>
    <row r="34" spans="1:8" ht="12.75">
      <c r="A34" s="1053" t="s">
        <v>474</v>
      </c>
      <c r="B34" s="1056"/>
      <c r="C34" s="784">
        <v>1479</v>
      </c>
      <c r="D34" s="794">
        <v>1479</v>
      </c>
      <c r="E34" s="784">
        <v>739</v>
      </c>
      <c r="F34" s="794"/>
      <c r="G34" s="784"/>
      <c r="H34" s="784"/>
    </row>
    <row r="35" spans="1:8" ht="12.75">
      <c r="A35" s="1053" t="s">
        <v>475</v>
      </c>
      <c r="B35" s="1054"/>
      <c r="C35" s="784">
        <v>9931</v>
      </c>
      <c r="D35" s="796">
        <v>9931</v>
      </c>
      <c r="E35" s="784"/>
      <c r="F35" s="794"/>
      <c r="G35" s="784"/>
      <c r="H35" s="784"/>
    </row>
    <row r="36" spans="1:8" ht="12.75">
      <c r="A36" s="793" t="s">
        <v>476</v>
      </c>
      <c r="B36" s="795"/>
      <c r="C36" s="784">
        <v>12127</v>
      </c>
      <c r="D36" s="796">
        <v>12127</v>
      </c>
      <c r="E36" s="784">
        <v>12127</v>
      </c>
      <c r="F36" s="794">
        <v>12126</v>
      </c>
      <c r="G36" s="784">
        <v>7404</v>
      </c>
      <c r="H36" s="784">
        <v>7404</v>
      </c>
    </row>
    <row r="37" spans="1:8" ht="12.75">
      <c r="A37" s="1053" t="s">
        <v>477</v>
      </c>
      <c r="B37" s="1054"/>
      <c r="C37" s="784">
        <v>29314</v>
      </c>
      <c r="D37" s="796">
        <v>29314</v>
      </c>
      <c r="E37" s="784">
        <v>29314</v>
      </c>
      <c r="F37" s="797">
        <v>29314</v>
      </c>
      <c r="G37" s="784"/>
      <c r="H37" s="784"/>
    </row>
    <row r="38" ht="12.75">
      <c r="H38" s="798"/>
    </row>
    <row r="39" spans="1:4" ht="12.75">
      <c r="A39" s="788" t="s">
        <v>478</v>
      </c>
      <c r="C39" s="779"/>
      <c r="D39" s="779"/>
    </row>
    <row r="40" spans="1:7" ht="12.75">
      <c r="A40" s="1055" t="s">
        <v>473</v>
      </c>
      <c r="B40" s="1056"/>
      <c r="C40" s="799" t="s">
        <v>460</v>
      </c>
      <c r="D40" s="792" t="s">
        <v>463</v>
      </c>
      <c r="E40" s="800"/>
      <c r="F40" s="801"/>
      <c r="G40" s="801"/>
    </row>
    <row r="41" spans="1:7" ht="12.75">
      <c r="A41" s="1053" t="s">
        <v>479</v>
      </c>
      <c r="B41" s="1054"/>
      <c r="C41" s="784">
        <v>250000</v>
      </c>
      <c r="D41" s="796">
        <v>127000</v>
      </c>
      <c r="E41" s="802"/>
      <c r="F41" s="803"/>
      <c r="G41" s="803"/>
    </row>
    <row r="42" spans="1:7" ht="12.75">
      <c r="A42" s="1053" t="s">
        <v>480</v>
      </c>
      <c r="B42" s="1054"/>
      <c r="C42" s="784">
        <v>420000</v>
      </c>
      <c r="D42" s="784">
        <v>213000</v>
      </c>
      <c r="E42" s="803"/>
      <c r="F42" s="803"/>
      <c r="G42" s="803"/>
    </row>
    <row r="43" spans="1:7" ht="12.75">
      <c r="A43" s="1053" t="s">
        <v>481</v>
      </c>
      <c r="B43" s="1054"/>
      <c r="C43" s="784">
        <v>430000</v>
      </c>
      <c r="D43" s="784">
        <v>290000</v>
      </c>
      <c r="E43" s="803"/>
      <c r="F43" s="803"/>
      <c r="G43" s="803"/>
    </row>
    <row r="45" ht="12.75">
      <c r="A45" s="788" t="s">
        <v>482</v>
      </c>
    </row>
    <row r="46" spans="1:9" ht="12.75">
      <c r="A46" s="1055" t="s">
        <v>120</v>
      </c>
      <c r="B46" s="1057"/>
      <c r="C46" s="804"/>
      <c r="D46" s="804"/>
      <c r="E46" s="804"/>
      <c r="F46" s="805"/>
      <c r="G46" s="806" t="s">
        <v>460</v>
      </c>
      <c r="H46" s="806" t="s">
        <v>463</v>
      </c>
      <c r="I46" s="806" t="s">
        <v>463</v>
      </c>
    </row>
    <row r="47" spans="1:9" ht="12.75">
      <c r="A47" s="1053" t="s">
        <v>483</v>
      </c>
      <c r="B47" s="1057"/>
      <c r="C47" s="1057"/>
      <c r="D47" s="1057"/>
      <c r="E47" s="1057"/>
      <c r="F47" s="1056"/>
      <c r="G47" s="784">
        <v>2865477</v>
      </c>
      <c r="H47" s="784">
        <v>238066</v>
      </c>
      <c r="I47" s="784">
        <v>238066</v>
      </c>
    </row>
    <row r="48" spans="6:7" ht="12.75">
      <c r="F48" s="798"/>
      <c r="G48" s="798"/>
    </row>
    <row r="49" spans="1:7" ht="13.5" customHeight="1">
      <c r="A49" s="788" t="s">
        <v>484</v>
      </c>
      <c r="C49" s="779"/>
      <c r="D49" s="779"/>
      <c r="E49" s="779"/>
      <c r="G49" s="780" t="s">
        <v>457</v>
      </c>
    </row>
    <row r="50" spans="1:7" ht="12.75">
      <c r="A50" s="1055" t="s">
        <v>120</v>
      </c>
      <c r="B50" s="1056"/>
      <c r="C50" s="799" t="s">
        <v>460</v>
      </c>
      <c r="D50" s="792" t="s">
        <v>463</v>
      </c>
      <c r="E50" s="799" t="s">
        <v>463</v>
      </c>
      <c r="F50" s="791" t="s">
        <v>464</v>
      </c>
      <c r="G50" s="791" t="s">
        <v>465</v>
      </c>
    </row>
    <row r="51" spans="1:8" ht="12.75">
      <c r="A51" s="1053" t="s">
        <v>485</v>
      </c>
      <c r="B51" s="1054"/>
      <c r="C51" s="784">
        <v>2500</v>
      </c>
      <c r="D51" s="796">
        <v>2500</v>
      </c>
      <c r="E51" s="784"/>
      <c r="F51" s="784"/>
      <c r="G51" s="784"/>
      <c r="H51" s="807"/>
    </row>
    <row r="52" spans="1:7" ht="12.75">
      <c r="A52" s="1053" t="s">
        <v>486</v>
      </c>
      <c r="B52" s="1054"/>
      <c r="C52" s="784">
        <v>500</v>
      </c>
      <c r="D52" s="796">
        <v>500</v>
      </c>
      <c r="E52" s="784"/>
      <c r="F52" s="784"/>
      <c r="G52" s="784"/>
    </row>
    <row r="53" spans="1:7" ht="12.75">
      <c r="A53" s="1053" t="s">
        <v>487</v>
      </c>
      <c r="B53" s="1054"/>
      <c r="C53" s="784">
        <v>5000</v>
      </c>
      <c r="D53" s="796">
        <v>5000</v>
      </c>
      <c r="E53" s="784"/>
      <c r="F53" s="784"/>
      <c r="G53" s="784"/>
    </row>
    <row r="54" spans="1:7" ht="12.75">
      <c r="A54" s="1053" t="s">
        <v>488</v>
      </c>
      <c r="B54" s="1054"/>
      <c r="C54" s="784">
        <v>3000</v>
      </c>
      <c r="D54" s="796">
        <v>3000</v>
      </c>
      <c r="E54" s="784"/>
      <c r="F54" s="784"/>
      <c r="G54" s="784"/>
    </row>
    <row r="55" spans="1:7" ht="12.75">
      <c r="A55" s="1053" t="s">
        <v>489</v>
      </c>
      <c r="B55" s="1054"/>
      <c r="C55" s="784">
        <v>3000</v>
      </c>
      <c r="D55" s="796">
        <v>3000</v>
      </c>
      <c r="E55" s="784"/>
      <c r="F55" s="784"/>
      <c r="G55" s="784"/>
    </row>
    <row r="56" spans="1:7" ht="12.75">
      <c r="A56" s="1053" t="s">
        <v>490</v>
      </c>
      <c r="B56" s="1054"/>
      <c r="C56" s="784">
        <v>1500</v>
      </c>
      <c r="D56" s="796">
        <v>1500</v>
      </c>
      <c r="E56" s="784"/>
      <c r="F56" s="784"/>
      <c r="G56" s="784"/>
    </row>
    <row r="57" spans="1:7" ht="12.75">
      <c r="A57" s="1053" t="s">
        <v>107</v>
      </c>
      <c r="B57" s="1054"/>
      <c r="C57" s="784">
        <v>235886</v>
      </c>
      <c r="D57" s="796">
        <v>56565</v>
      </c>
      <c r="E57" s="784"/>
      <c r="F57" s="784"/>
      <c r="G57" s="784"/>
    </row>
    <row r="58" spans="1:7" ht="12.75">
      <c r="A58" s="1053" t="s">
        <v>491</v>
      </c>
      <c r="B58" s="1054"/>
      <c r="C58" s="784">
        <v>340885</v>
      </c>
      <c r="D58" s="796">
        <v>312420</v>
      </c>
      <c r="E58" s="784"/>
      <c r="F58" s="784"/>
      <c r="G58" s="784"/>
    </row>
    <row r="59" spans="1:7" ht="12.75">
      <c r="A59" s="1053" t="s">
        <v>492</v>
      </c>
      <c r="B59" s="1054"/>
      <c r="C59" s="784">
        <v>16329</v>
      </c>
      <c r="D59" s="796">
        <v>2721</v>
      </c>
      <c r="E59" s="784"/>
      <c r="F59" s="784"/>
      <c r="G59" s="784"/>
    </row>
    <row r="60" spans="1:7" ht="12.75">
      <c r="A60" s="793" t="s">
        <v>493</v>
      </c>
      <c r="B60" s="795"/>
      <c r="C60" s="784">
        <v>16948</v>
      </c>
      <c r="D60" s="796">
        <v>8871</v>
      </c>
      <c r="E60" s="784">
        <v>5338</v>
      </c>
      <c r="F60" s="784"/>
      <c r="G60" s="784"/>
    </row>
    <row r="61" spans="1:7" ht="12.75">
      <c r="A61" s="1053" t="s">
        <v>494</v>
      </c>
      <c r="B61" s="1054"/>
      <c r="C61" s="784">
        <v>4656</v>
      </c>
      <c r="D61" s="796">
        <v>3492</v>
      </c>
      <c r="E61" s="784"/>
      <c r="F61" s="784"/>
      <c r="G61" s="784"/>
    </row>
    <row r="62" spans="1:7" ht="12.75">
      <c r="A62" s="793" t="s">
        <v>495</v>
      </c>
      <c r="B62" s="795"/>
      <c r="C62" s="784">
        <v>21771</v>
      </c>
      <c r="D62" s="796">
        <v>3629</v>
      </c>
      <c r="E62" s="784"/>
      <c r="F62" s="784"/>
      <c r="G62" s="784"/>
    </row>
    <row r="63" spans="1:7" ht="12.75">
      <c r="A63" s="1053" t="s">
        <v>496</v>
      </c>
      <c r="B63" s="1054"/>
      <c r="C63" s="784">
        <v>150000</v>
      </c>
      <c r="D63" s="796">
        <v>150000</v>
      </c>
      <c r="E63" s="784">
        <v>150000</v>
      </c>
      <c r="F63" s="784">
        <v>150000</v>
      </c>
      <c r="G63" s="784"/>
    </row>
    <row r="64" spans="1:7" ht="12.75">
      <c r="A64" s="1053" t="s">
        <v>497</v>
      </c>
      <c r="B64" s="1054"/>
      <c r="C64" s="784">
        <v>35000</v>
      </c>
      <c r="D64" s="796">
        <v>35000</v>
      </c>
      <c r="E64" s="784">
        <v>35000</v>
      </c>
      <c r="F64" s="784"/>
      <c r="G64" s="784"/>
    </row>
  </sheetData>
  <sheetProtection/>
  <mergeCells count="49">
    <mergeCell ref="A35:B35"/>
    <mergeCell ref="A58:B58"/>
    <mergeCell ref="A57:B57"/>
    <mergeCell ref="A56:B56"/>
    <mergeCell ref="A50:B50"/>
    <mergeCell ref="A55:B55"/>
    <mergeCell ref="A51:B51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19:A20"/>
    <mergeCell ref="F8:F10"/>
    <mergeCell ref="I8:I10"/>
    <mergeCell ref="A15:A16"/>
    <mergeCell ref="C8:C10"/>
    <mergeCell ref="D8:D10"/>
    <mergeCell ref="E8:E10"/>
    <mergeCell ref="H8:H10"/>
    <mergeCell ref="A63:B63"/>
    <mergeCell ref="A64:B64"/>
    <mergeCell ref="A54:B54"/>
    <mergeCell ref="A47:F47"/>
    <mergeCell ref="A52:B52"/>
    <mergeCell ref="A53:B53"/>
    <mergeCell ref="A59:B59"/>
    <mergeCell ref="A41:B41"/>
    <mergeCell ref="A40:B40"/>
    <mergeCell ref="A37:B37"/>
    <mergeCell ref="A61:B61"/>
    <mergeCell ref="A43:B43"/>
    <mergeCell ref="A42:B42"/>
    <mergeCell ref="A46:B46"/>
  </mergeCells>
  <printOptions/>
  <pageMargins left="0.1968503937007874" right="0.1968503937007874" top="0.3937007874015748" bottom="0.3937007874015748" header="0" footer="0"/>
  <pageSetup firstPageNumber="48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4" sqref="A4"/>
    </sheetView>
  </sheetViews>
  <sheetFormatPr defaultColWidth="9.00390625" defaultRowHeight="12.75"/>
  <cols>
    <col min="1" max="1" width="6.75390625" style="808" customWidth="1"/>
    <col min="2" max="2" width="10.125" style="808" customWidth="1"/>
    <col min="3" max="3" width="35.00390625" style="808" customWidth="1"/>
    <col min="4" max="4" width="10.625" style="808" customWidth="1"/>
    <col min="5" max="7" width="9.125" style="808" customWidth="1"/>
    <col min="8" max="8" width="17.375" style="808" customWidth="1"/>
    <col min="9" max="9" width="11.375" style="808" customWidth="1"/>
    <col min="10" max="10" width="11.25390625" style="808" customWidth="1"/>
    <col min="11" max="16384" width="9.125" style="808" customWidth="1"/>
  </cols>
  <sheetData>
    <row r="1" spans="1:9" ht="12.75">
      <c r="A1" s="1107" t="s">
        <v>507</v>
      </c>
      <c r="B1" s="1107"/>
      <c r="C1" s="1107"/>
      <c r="D1" s="1107"/>
      <c r="E1" s="1107"/>
      <c r="F1" s="1107"/>
      <c r="G1" s="1107"/>
      <c r="H1" s="1107"/>
      <c r="I1" s="1107"/>
    </row>
    <row r="2" ht="16.5" customHeight="1"/>
    <row r="3" spans="1:9" ht="14.25">
      <c r="A3" s="1108" t="s">
        <v>810</v>
      </c>
      <c r="B3" s="1108"/>
      <c r="C3" s="1108"/>
      <c r="D3" s="1108"/>
      <c r="E3" s="1108"/>
      <c r="F3" s="1108"/>
      <c r="G3" s="1108"/>
      <c r="H3" s="1108"/>
      <c r="I3" s="1108"/>
    </row>
    <row r="4" spans="1:9" ht="14.25">
      <c r="A4" s="809"/>
      <c r="B4" s="809"/>
      <c r="C4" s="809"/>
      <c r="D4" s="809"/>
      <c r="E4" s="809"/>
      <c r="F4" s="809"/>
      <c r="G4" s="809"/>
      <c r="H4" s="809"/>
      <c r="I4" s="809"/>
    </row>
    <row r="5" spans="1:9" ht="9.75" customHeight="1">
      <c r="A5" s="809"/>
      <c r="B5" s="809"/>
      <c r="C5" s="809"/>
      <c r="D5" s="809"/>
      <c r="E5" s="809"/>
      <c r="F5" s="809"/>
      <c r="G5" s="809"/>
      <c r="H5" s="809"/>
      <c r="I5" s="809"/>
    </row>
    <row r="6" spans="4:10" ht="12.75">
      <c r="D6" s="810"/>
      <c r="E6" s="810"/>
      <c r="F6" s="810"/>
      <c r="G6" s="810"/>
      <c r="H6" s="810"/>
      <c r="I6" s="811"/>
      <c r="J6" s="811" t="s">
        <v>147</v>
      </c>
    </row>
    <row r="7" spans="1:10" ht="24.75" customHeight="1">
      <c r="A7" s="1109" t="s">
        <v>320</v>
      </c>
      <c r="B7" s="1111" t="s">
        <v>120</v>
      </c>
      <c r="C7" s="1112"/>
      <c r="D7" s="1111" t="s">
        <v>508</v>
      </c>
      <c r="E7" s="1115"/>
      <c r="F7" s="1115"/>
      <c r="G7" s="1115"/>
      <c r="H7" s="1112"/>
      <c r="I7" s="1069" t="s">
        <v>921</v>
      </c>
      <c r="J7" s="1069" t="s">
        <v>184</v>
      </c>
    </row>
    <row r="8" spans="1:10" ht="25.5" customHeight="1">
      <c r="A8" s="1110"/>
      <c r="B8" s="1113"/>
      <c r="C8" s="1114"/>
      <c r="D8" s="1113"/>
      <c r="E8" s="1116"/>
      <c r="F8" s="1116"/>
      <c r="G8" s="1116"/>
      <c r="H8" s="1114"/>
      <c r="I8" s="1070"/>
      <c r="J8" s="1070"/>
    </row>
    <row r="9" spans="1:10" ht="13.5" customHeight="1">
      <c r="A9" s="1082" t="s">
        <v>121</v>
      </c>
      <c r="B9" s="1088" t="s">
        <v>509</v>
      </c>
      <c r="C9" s="1089"/>
      <c r="D9" s="1082" t="s">
        <v>348</v>
      </c>
      <c r="E9" s="812" t="s">
        <v>510</v>
      </c>
      <c r="F9" s="813"/>
      <c r="G9" s="813"/>
      <c r="H9" s="814"/>
      <c r="I9" s="815"/>
      <c r="J9" s="816"/>
    </row>
    <row r="10" spans="1:10" ht="13.5" customHeight="1">
      <c r="A10" s="1099"/>
      <c r="B10" s="1088"/>
      <c r="C10" s="1089"/>
      <c r="D10" s="1103"/>
      <c r="E10" s="817" t="s">
        <v>511</v>
      </c>
      <c r="F10" s="818"/>
      <c r="G10" s="818"/>
      <c r="H10" s="819"/>
      <c r="I10" s="820"/>
      <c r="J10" s="820"/>
    </row>
    <row r="11" spans="1:10" ht="13.5" customHeight="1">
      <c r="A11" s="1099"/>
      <c r="B11" s="1090"/>
      <c r="C11" s="1091"/>
      <c r="D11" s="1082" t="s">
        <v>349</v>
      </c>
      <c r="E11" s="812" t="s">
        <v>350</v>
      </c>
      <c r="F11" s="813"/>
      <c r="G11" s="813"/>
      <c r="H11" s="814"/>
      <c r="I11" s="815"/>
      <c r="J11" s="815"/>
    </row>
    <row r="12" spans="1:10" ht="13.5" customHeight="1">
      <c r="A12" s="1099"/>
      <c r="B12" s="1090"/>
      <c r="C12" s="1091"/>
      <c r="D12" s="1083"/>
      <c r="E12" s="817" t="s">
        <v>512</v>
      </c>
      <c r="F12" s="821"/>
      <c r="G12" s="821"/>
      <c r="H12" s="822"/>
      <c r="I12" s="823"/>
      <c r="J12" s="823"/>
    </row>
    <row r="13" spans="1:10" ht="13.5" customHeight="1">
      <c r="A13" s="1099"/>
      <c r="B13" s="1090"/>
      <c r="C13" s="1091"/>
      <c r="D13" s="1083"/>
      <c r="E13" s="817" t="s">
        <v>351</v>
      </c>
      <c r="F13" s="821"/>
      <c r="G13" s="821"/>
      <c r="H13" s="822"/>
      <c r="I13" s="823">
        <v>5600</v>
      </c>
      <c r="J13" s="823"/>
    </row>
    <row r="14" spans="1:10" ht="13.5" customHeight="1">
      <c r="A14" s="1099"/>
      <c r="B14" s="1090"/>
      <c r="C14" s="1091"/>
      <c r="D14" s="1083"/>
      <c r="E14" s="817" t="s">
        <v>14</v>
      </c>
      <c r="F14" s="821"/>
      <c r="G14" s="821"/>
      <c r="H14" s="822"/>
      <c r="I14" s="823"/>
      <c r="J14" s="823"/>
    </row>
    <row r="15" spans="1:10" ht="13.5" customHeight="1">
      <c r="A15" s="1099"/>
      <c r="B15" s="1090"/>
      <c r="C15" s="1091"/>
      <c r="D15" s="1083"/>
      <c r="E15" s="817" t="s">
        <v>422</v>
      </c>
      <c r="F15" s="821"/>
      <c r="G15" s="821"/>
      <c r="H15" s="822"/>
      <c r="I15" s="823"/>
      <c r="J15" s="823"/>
    </row>
    <row r="16" spans="1:10" ht="13.5" customHeight="1" thickBot="1">
      <c r="A16" s="1100"/>
      <c r="B16" s="1101"/>
      <c r="C16" s="1102"/>
      <c r="D16" s="1084"/>
      <c r="E16" s="824" t="s">
        <v>423</v>
      </c>
      <c r="F16" s="825"/>
      <c r="G16" s="825"/>
      <c r="H16" s="826"/>
      <c r="I16" s="827"/>
      <c r="J16" s="827"/>
    </row>
    <row r="17" spans="1:10" ht="13.5" customHeight="1">
      <c r="A17" s="1098" t="s">
        <v>122</v>
      </c>
      <c r="B17" s="1086" t="s">
        <v>513</v>
      </c>
      <c r="C17" s="1118"/>
      <c r="D17" s="1098" t="s">
        <v>348</v>
      </c>
      <c r="E17" s="812" t="s">
        <v>510</v>
      </c>
      <c r="F17" s="813"/>
      <c r="G17" s="813"/>
      <c r="H17" s="814"/>
      <c r="I17" s="828"/>
      <c r="J17" s="828"/>
    </row>
    <row r="18" spans="1:10" ht="13.5" customHeight="1">
      <c r="A18" s="1117"/>
      <c r="B18" s="1119"/>
      <c r="C18" s="1120"/>
      <c r="D18" s="1103"/>
      <c r="E18" s="817" t="s">
        <v>511</v>
      </c>
      <c r="F18" s="818"/>
      <c r="G18" s="818"/>
      <c r="H18" s="819"/>
      <c r="I18" s="820"/>
      <c r="J18" s="820"/>
    </row>
    <row r="19" spans="1:10" ht="13.5" customHeight="1">
      <c r="A19" s="1117"/>
      <c r="B19" s="1119"/>
      <c r="C19" s="1120"/>
      <c r="D19" s="1082" t="s">
        <v>349</v>
      </c>
      <c r="E19" s="812" t="s">
        <v>350</v>
      </c>
      <c r="F19" s="813"/>
      <c r="G19" s="813"/>
      <c r="H19" s="814"/>
      <c r="I19" s="815"/>
      <c r="J19" s="815"/>
    </row>
    <row r="20" spans="1:10" ht="13.5" customHeight="1">
      <c r="A20" s="1117"/>
      <c r="B20" s="1119"/>
      <c r="C20" s="1120"/>
      <c r="D20" s="1083"/>
      <c r="E20" s="817" t="s">
        <v>512</v>
      </c>
      <c r="F20" s="821"/>
      <c r="G20" s="821"/>
      <c r="H20" s="822"/>
      <c r="I20" s="823"/>
      <c r="J20" s="823"/>
    </row>
    <row r="21" spans="1:10" ht="13.5" customHeight="1">
      <c r="A21" s="1117"/>
      <c r="B21" s="1119"/>
      <c r="C21" s="1120"/>
      <c r="D21" s="1083"/>
      <c r="E21" s="817" t="s">
        <v>351</v>
      </c>
      <c r="F21" s="821"/>
      <c r="G21" s="821"/>
      <c r="H21" s="822"/>
      <c r="I21" s="823">
        <v>2000</v>
      </c>
      <c r="J21" s="823"/>
    </row>
    <row r="22" spans="1:10" ht="13.5" customHeight="1">
      <c r="A22" s="1117"/>
      <c r="B22" s="1119"/>
      <c r="C22" s="1120"/>
      <c r="D22" s="1083"/>
      <c r="E22" s="829" t="s">
        <v>514</v>
      </c>
      <c r="F22" s="830"/>
      <c r="G22" s="830"/>
      <c r="H22" s="831"/>
      <c r="I22" s="832">
        <v>2000</v>
      </c>
      <c r="J22" s="832"/>
    </row>
    <row r="23" spans="1:10" ht="13.5" customHeight="1">
      <c r="A23" s="1117"/>
      <c r="B23" s="1119"/>
      <c r="C23" s="1120"/>
      <c r="D23" s="1083"/>
      <c r="E23" s="817" t="s">
        <v>14</v>
      </c>
      <c r="F23" s="821"/>
      <c r="G23" s="821"/>
      <c r="H23" s="822"/>
      <c r="I23" s="823"/>
      <c r="J23" s="823"/>
    </row>
    <row r="24" spans="1:10" ht="13.5" customHeight="1">
      <c r="A24" s="1117"/>
      <c r="B24" s="1119"/>
      <c r="C24" s="1120"/>
      <c r="D24" s="1083"/>
      <c r="E24" s="817" t="s">
        <v>15</v>
      </c>
      <c r="F24" s="821"/>
      <c r="G24" s="821"/>
      <c r="H24" s="822"/>
      <c r="I24" s="823"/>
      <c r="J24" s="823"/>
    </row>
    <row r="25" spans="1:10" ht="13.5" customHeight="1" thickBot="1">
      <c r="A25" s="1117"/>
      <c r="B25" s="1119"/>
      <c r="C25" s="1120"/>
      <c r="D25" s="1083"/>
      <c r="E25" s="824" t="s">
        <v>423</v>
      </c>
      <c r="F25" s="825"/>
      <c r="G25" s="825"/>
      <c r="H25" s="826"/>
      <c r="I25" s="823"/>
      <c r="J25" s="823"/>
    </row>
    <row r="26" spans="1:10" ht="13.5" customHeight="1">
      <c r="A26" s="1098" t="s">
        <v>123</v>
      </c>
      <c r="B26" s="1086" t="s">
        <v>515</v>
      </c>
      <c r="C26" s="1087"/>
      <c r="D26" s="1098" t="s">
        <v>348</v>
      </c>
      <c r="E26" s="817" t="s">
        <v>510</v>
      </c>
      <c r="F26" s="821"/>
      <c r="G26" s="821"/>
      <c r="H26" s="822"/>
      <c r="I26" s="828"/>
      <c r="J26" s="828"/>
    </row>
    <row r="27" spans="1:10" ht="13.5" customHeight="1">
      <c r="A27" s="1099"/>
      <c r="B27" s="1088"/>
      <c r="C27" s="1089"/>
      <c r="D27" s="1103"/>
      <c r="E27" s="817" t="s">
        <v>511</v>
      </c>
      <c r="F27" s="818"/>
      <c r="G27" s="818"/>
      <c r="H27" s="819"/>
      <c r="I27" s="820">
        <v>96000</v>
      </c>
      <c r="J27" s="820"/>
    </row>
    <row r="28" spans="1:10" ht="13.5" customHeight="1">
      <c r="A28" s="1099"/>
      <c r="B28" s="1090"/>
      <c r="C28" s="1091"/>
      <c r="D28" s="1082" t="s">
        <v>349</v>
      </c>
      <c r="E28" s="812" t="s">
        <v>350</v>
      </c>
      <c r="F28" s="813"/>
      <c r="G28" s="813"/>
      <c r="H28" s="814"/>
      <c r="I28" s="815"/>
      <c r="J28" s="815"/>
    </row>
    <row r="29" spans="1:10" ht="13.5" customHeight="1">
      <c r="A29" s="1099"/>
      <c r="B29" s="1090"/>
      <c r="C29" s="1091"/>
      <c r="D29" s="1083"/>
      <c r="E29" s="817" t="s">
        <v>512</v>
      </c>
      <c r="F29" s="821"/>
      <c r="G29" s="821"/>
      <c r="H29" s="822"/>
      <c r="I29" s="823"/>
      <c r="J29" s="823"/>
    </row>
    <row r="30" spans="1:10" ht="13.5" customHeight="1">
      <c r="A30" s="1099"/>
      <c r="B30" s="1090"/>
      <c r="C30" s="1091"/>
      <c r="D30" s="1083"/>
      <c r="E30" s="817" t="s">
        <v>351</v>
      </c>
      <c r="F30" s="821"/>
      <c r="G30" s="821"/>
      <c r="H30" s="822"/>
      <c r="I30" s="823"/>
      <c r="J30" s="823"/>
    </row>
    <row r="31" spans="1:10" ht="13.5" customHeight="1">
      <c r="A31" s="1099"/>
      <c r="B31" s="1090"/>
      <c r="C31" s="1091"/>
      <c r="D31" s="1083"/>
      <c r="E31" s="817" t="s">
        <v>14</v>
      </c>
      <c r="F31" s="821"/>
      <c r="G31" s="821"/>
      <c r="H31" s="822"/>
      <c r="I31" s="823"/>
      <c r="J31" s="823"/>
    </row>
    <row r="32" spans="1:10" ht="13.5" customHeight="1">
      <c r="A32" s="1099"/>
      <c r="B32" s="1090"/>
      <c r="C32" s="1091"/>
      <c r="D32" s="1083"/>
      <c r="E32" s="817" t="s">
        <v>423</v>
      </c>
      <c r="F32" s="821"/>
      <c r="G32" s="821"/>
      <c r="H32" s="822"/>
      <c r="I32" s="823"/>
      <c r="J32" s="823"/>
    </row>
    <row r="33" spans="1:10" ht="13.5" customHeight="1">
      <c r="A33" s="1099"/>
      <c r="B33" s="1090"/>
      <c r="C33" s="1091"/>
      <c r="D33" s="1083"/>
      <c r="E33" s="817" t="s">
        <v>422</v>
      </c>
      <c r="F33" s="821"/>
      <c r="G33" s="821"/>
      <c r="H33" s="822"/>
      <c r="I33" s="823">
        <v>176000</v>
      </c>
      <c r="J33" s="823"/>
    </row>
    <row r="34" spans="1:10" ht="13.5" customHeight="1" thickBot="1">
      <c r="A34" s="1100"/>
      <c r="B34" s="1101"/>
      <c r="C34" s="1102"/>
      <c r="D34" s="1084"/>
      <c r="E34" s="833" t="s">
        <v>514</v>
      </c>
      <c r="F34" s="825"/>
      <c r="G34" s="825"/>
      <c r="H34" s="826"/>
      <c r="I34" s="834">
        <v>35200</v>
      </c>
      <c r="J34" s="834"/>
    </row>
    <row r="35" spans="1:10" ht="13.5" customHeight="1">
      <c r="A35" s="1098" t="s">
        <v>124</v>
      </c>
      <c r="B35" s="1086" t="s">
        <v>516</v>
      </c>
      <c r="C35" s="1087"/>
      <c r="D35" s="1098" t="s">
        <v>348</v>
      </c>
      <c r="E35" s="977" t="s">
        <v>510</v>
      </c>
      <c r="F35" s="978"/>
      <c r="G35" s="978"/>
      <c r="H35" s="979"/>
      <c r="I35" s="828"/>
      <c r="J35" s="828"/>
    </row>
    <row r="36" spans="1:10" ht="13.5" customHeight="1">
      <c r="A36" s="1099"/>
      <c r="B36" s="1088"/>
      <c r="C36" s="1089"/>
      <c r="D36" s="1083"/>
      <c r="E36" s="817" t="s">
        <v>511</v>
      </c>
      <c r="F36" s="821"/>
      <c r="G36" s="821"/>
      <c r="H36" s="822"/>
      <c r="I36" s="823">
        <v>145479</v>
      </c>
      <c r="J36" s="823">
        <v>62940</v>
      </c>
    </row>
    <row r="37" spans="1:10" ht="13.5" customHeight="1">
      <c r="A37" s="1099"/>
      <c r="B37" s="1088"/>
      <c r="C37" s="1089"/>
      <c r="D37" s="1051"/>
      <c r="E37" s="817" t="s">
        <v>809</v>
      </c>
      <c r="F37" s="821"/>
      <c r="G37" s="821"/>
      <c r="H37" s="822"/>
      <c r="I37" s="823"/>
      <c r="J37" s="823">
        <v>4720</v>
      </c>
    </row>
    <row r="38" spans="1:10" ht="13.5" customHeight="1">
      <c r="A38" s="1099"/>
      <c r="B38" s="1090"/>
      <c r="C38" s="1091"/>
      <c r="D38" s="1082" t="s">
        <v>349</v>
      </c>
      <c r="E38" s="812" t="s">
        <v>350</v>
      </c>
      <c r="F38" s="813"/>
      <c r="G38" s="813"/>
      <c r="H38" s="814"/>
      <c r="I38" s="815"/>
      <c r="J38" s="815"/>
    </row>
    <row r="39" spans="1:10" ht="13.5" customHeight="1">
      <c r="A39" s="1099"/>
      <c r="B39" s="1090"/>
      <c r="C39" s="1091"/>
      <c r="D39" s="1083"/>
      <c r="E39" s="817" t="s">
        <v>512</v>
      </c>
      <c r="F39" s="821"/>
      <c r="G39" s="821"/>
      <c r="H39" s="822"/>
      <c r="I39" s="823"/>
      <c r="J39" s="823"/>
    </row>
    <row r="40" spans="1:10" ht="13.5" customHeight="1">
      <c r="A40" s="1099"/>
      <c r="B40" s="1090"/>
      <c r="C40" s="1091"/>
      <c r="D40" s="1083"/>
      <c r="E40" s="817" t="s">
        <v>351</v>
      </c>
      <c r="F40" s="821"/>
      <c r="G40" s="821"/>
      <c r="H40" s="822"/>
      <c r="I40" s="823"/>
      <c r="J40" s="823"/>
    </row>
    <row r="41" spans="1:10" ht="13.5" customHeight="1">
      <c r="A41" s="1099"/>
      <c r="B41" s="1090"/>
      <c r="C41" s="1091"/>
      <c r="D41" s="1083"/>
      <c r="E41" s="817" t="s">
        <v>14</v>
      </c>
      <c r="F41" s="821"/>
      <c r="G41" s="821"/>
      <c r="H41" s="822"/>
      <c r="I41" s="823"/>
      <c r="J41" s="823"/>
    </row>
    <row r="42" spans="1:10" ht="13.5" customHeight="1">
      <c r="A42" s="1099"/>
      <c r="B42" s="1090"/>
      <c r="C42" s="1091"/>
      <c r="D42" s="1083"/>
      <c r="E42" s="817" t="s">
        <v>15</v>
      </c>
      <c r="F42" s="821"/>
      <c r="G42" s="821"/>
      <c r="H42" s="822"/>
      <c r="I42" s="823"/>
      <c r="J42" s="823"/>
    </row>
    <row r="43" spans="1:10" ht="13.5" customHeight="1">
      <c r="A43" s="1099"/>
      <c r="B43" s="1090"/>
      <c r="C43" s="1091"/>
      <c r="D43" s="1083"/>
      <c r="E43" s="817" t="s">
        <v>422</v>
      </c>
      <c r="F43" s="821"/>
      <c r="G43" s="821"/>
      <c r="H43" s="822"/>
      <c r="I43" s="823">
        <v>148170</v>
      </c>
      <c r="J43" s="823">
        <v>70024</v>
      </c>
    </row>
    <row r="44" spans="1:10" ht="13.5" customHeight="1" thickBot="1">
      <c r="A44" s="1100"/>
      <c r="B44" s="1101"/>
      <c r="C44" s="1102"/>
      <c r="D44" s="1084"/>
      <c r="E44" s="833" t="s">
        <v>514</v>
      </c>
      <c r="F44" s="835"/>
      <c r="G44" s="835"/>
      <c r="H44" s="836"/>
      <c r="I44" s="834">
        <v>2691</v>
      </c>
      <c r="J44" s="834">
        <v>7084</v>
      </c>
    </row>
    <row r="45" spans="1:10" ht="13.5" customHeight="1">
      <c r="A45" s="1098" t="s">
        <v>125</v>
      </c>
      <c r="B45" s="1086" t="s">
        <v>517</v>
      </c>
      <c r="C45" s="1087"/>
      <c r="D45" s="1098" t="s">
        <v>348</v>
      </c>
      <c r="E45" s="812" t="s">
        <v>510</v>
      </c>
      <c r="F45" s="813"/>
      <c r="G45" s="813"/>
      <c r="H45" s="814"/>
      <c r="I45" s="828"/>
      <c r="J45" s="828"/>
    </row>
    <row r="46" spans="1:10" ht="13.5" customHeight="1">
      <c r="A46" s="1099"/>
      <c r="B46" s="1088"/>
      <c r="C46" s="1089"/>
      <c r="D46" s="1103"/>
      <c r="E46" s="817" t="s">
        <v>511</v>
      </c>
      <c r="F46" s="818"/>
      <c r="G46" s="818"/>
      <c r="H46" s="819"/>
      <c r="I46" s="820">
        <v>1000000</v>
      </c>
      <c r="J46" s="820"/>
    </row>
    <row r="47" spans="1:10" ht="13.5" customHeight="1">
      <c r="A47" s="1099"/>
      <c r="B47" s="1090"/>
      <c r="C47" s="1091"/>
      <c r="D47" s="1082" t="s">
        <v>349</v>
      </c>
      <c r="E47" s="812" t="s">
        <v>350</v>
      </c>
      <c r="F47" s="813"/>
      <c r="G47" s="813"/>
      <c r="H47" s="814"/>
      <c r="I47" s="815"/>
      <c r="J47" s="815"/>
    </row>
    <row r="48" spans="1:10" ht="13.5" customHeight="1">
      <c r="A48" s="1099"/>
      <c r="B48" s="1090"/>
      <c r="C48" s="1091"/>
      <c r="D48" s="1083"/>
      <c r="E48" s="817" t="s">
        <v>512</v>
      </c>
      <c r="F48" s="821"/>
      <c r="G48" s="821"/>
      <c r="H48" s="822"/>
      <c r="I48" s="823"/>
      <c r="J48" s="823"/>
    </row>
    <row r="49" spans="1:10" ht="13.5" customHeight="1">
      <c r="A49" s="1099"/>
      <c r="B49" s="1090"/>
      <c r="C49" s="1091"/>
      <c r="D49" s="1083"/>
      <c r="E49" s="817" t="s">
        <v>351</v>
      </c>
      <c r="F49" s="821"/>
      <c r="G49" s="821"/>
      <c r="H49" s="822"/>
      <c r="I49" s="823"/>
      <c r="J49" s="823"/>
    </row>
    <row r="50" spans="1:10" ht="13.5" customHeight="1">
      <c r="A50" s="1099"/>
      <c r="B50" s="1090"/>
      <c r="C50" s="1091"/>
      <c r="D50" s="1083"/>
      <c r="E50" s="817" t="s">
        <v>14</v>
      </c>
      <c r="F50" s="821"/>
      <c r="G50" s="821"/>
      <c r="H50" s="822"/>
      <c r="I50" s="823"/>
      <c r="J50" s="823"/>
    </row>
    <row r="51" spans="1:10" ht="13.5" customHeight="1">
      <c r="A51" s="1099"/>
      <c r="B51" s="1090"/>
      <c r="C51" s="1091"/>
      <c r="D51" s="1083"/>
      <c r="E51" s="817" t="s">
        <v>15</v>
      </c>
      <c r="F51" s="821"/>
      <c r="G51" s="821"/>
      <c r="H51" s="822"/>
      <c r="I51" s="823"/>
      <c r="J51" s="823"/>
    </row>
    <row r="52" spans="1:10" ht="13.5" customHeight="1">
      <c r="A52" s="1099"/>
      <c r="B52" s="1090"/>
      <c r="C52" s="1091"/>
      <c r="D52" s="1083"/>
      <c r="E52" s="817" t="s">
        <v>422</v>
      </c>
      <c r="F52" s="821"/>
      <c r="G52" s="821"/>
      <c r="H52" s="822"/>
      <c r="I52" s="823">
        <v>1176000</v>
      </c>
      <c r="J52" s="823"/>
    </row>
    <row r="53" spans="1:10" ht="15.75" customHeight="1" thickBot="1">
      <c r="A53" s="1100"/>
      <c r="B53" s="1101"/>
      <c r="C53" s="1102"/>
      <c r="D53" s="1084"/>
      <c r="E53" s="833" t="s">
        <v>518</v>
      </c>
      <c r="F53" s="835"/>
      <c r="G53" s="835"/>
      <c r="H53" s="836"/>
      <c r="I53" s="834">
        <v>176000</v>
      </c>
      <c r="J53" s="834"/>
    </row>
    <row r="54" spans="1:10" ht="15.75" customHeight="1">
      <c r="A54" s="1071" t="s">
        <v>878</v>
      </c>
      <c r="B54" s="1086" t="s">
        <v>519</v>
      </c>
      <c r="C54" s="1087"/>
      <c r="D54" s="1098" t="s">
        <v>348</v>
      </c>
      <c r="E54" s="812" t="s">
        <v>510</v>
      </c>
      <c r="F54" s="813"/>
      <c r="G54" s="813"/>
      <c r="H54" s="814"/>
      <c r="I54" s="828"/>
      <c r="J54" s="828"/>
    </row>
    <row r="55" spans="1:10" ht="15.75" customHeight="1">
      <c r="A55" s="1072"/>
      <c r="B55" s="1088"/>
      <c r="C55" s="1089"/>
      <c r="D55" s="1083"/>
      <c r="E55" s="817" t="s">
        <v>511</v>
      </c>
      <c r="F55" s="821"/>
      <c r="G55" s="821"/>
      <c r="H55" s="822"/>
      <c r="I55" s="823">
        <v>843654</v>
      </c>
      <c r="J55" s="823">
        <v>2328260</v>
      </c>
    </row>
    <row r="56" spans="1:10" ht="15.75" customHeight="1">
      <c r="A56" s="1072"/>
      <c r="B56" s="1088"/>
      <c r="C56" s="1089"/>
      <c r="D56" s="1051"/>
      <c r="E56" s="1095" t="s">
        <v>520</v>
      </c>
      <c r="F56" s="1096"/>
      <c r="G56" s="1096"/>
      <c r="H56" s="1097"/>
      <c r="I56" s="823">
        <v>184665</v>
      </c>
      <c r="J56" s="823">
        <v>474987</v>
      </c>
    </row>
    <row r="57" spans="1:10" ht="15.75" customHeight="1">
      <c r="A57" s="1072"/>
      <c r="B57" s="1090"/>
      <c r="C57" s="1091"/>
      <c r="D57" s="1082" t="s">
        <v>349</v>
      </c>
      <c r="E57" s="812" t="s">
        <v>350</v>
      </c>
      <c r="F57" s="813"/>
      <c r="G57" s="813"/>
      <c r="H57" s="814"/>
      <c r="I57" s="815"/>
      <c r="J57" s="815"/>
    </row>
    <row r="58" spans="1:10" ht="15.75" customHeight="1">
      <c r="A58" s="1072"/>
      <c r="B58" s="1090"/>
      <c r="C58" s="1091"/>
      <c r="D58" s="1083"/>
      <c r="E58" s="817" t="s">
        <v>512</v>
      </c>
      <c r="F58" s="821"/>
      <c r="G58" s="821"/>
      <c r="H58" s="822"/>
      <c r="I58" s="823"/>
      <c r="J58" s="823"/>
    </row>
    <row r="59" spans="1:10" ht="15.75" customHeight="1">
      <c r="A59" s="1072"/>
      <c r="B59" s="1090"/>
      <c r="C59" s="1091"/>
      <c r="D59" s="1083"/>
      <c r="E59" s="817" t="s">
        <v>351</v>
      </c>
      <c r="F59" s="821"/>
      <c r="G59" s="821"/>
      <c r="H59" s="822"/>
      <c r="I59" s="823"/>
      <c r="J59" s="823"/>
    </row>
    <row r="60" spans="1:10" ht="15.75" customHeight="1">
      <c r="A60" s="1072"/>
      <c r="B60" s="1090"/>
      <c r="C60" s="1091"/>
      <c r="D60" s="1083"/>
      <c r="E60" s="817" t="s">
        <v>14</v>
      </c>
      <c r="F60" s="821"/>
      <c r="G60" s="821"/>
      <c r="H60" s="822"/>
      <c r="I60" s="823"/>
      <c r="J60" s="823"/>
    </row>
    <row r="61" spans="1:10" ht="15.75" customHeight="1">
      <c r="A61" s="1072"/>
      <c r="B61" s="1090"/>
      <c r="C61" s="1091"/>
      <c r="D61" s="1083"/>
      <c r="E61" s="817" t="s">
        <v>423</v>
      </c>
      <c r="F61" s="821"/>
      <c r="G61" s="821"/>
      <c r="H61" s="822"/>
      <c r="I61" s="823"/>
      <c r="J61" s="823"/>
    </row>
    <row r="62" spans="1:10" ht="15.75" customHeight="1">
      <c r="A62" s="1072"/>
      <c r="B62" s="1090"/>
      <c r="C62" s="1091"/>
      <c r="D62" s="1083"/>
      <c r="E62" s="817" t="s">
        <v>422</v>
      </c>
      <c r="F62" s="821"/>
      <c r="G62" s="821"/>
      <c r="H62" s="822"/>
      <c r="I62" s="823">
        <v>1028319</v>
      </c>
      <c r="J62" s="823">
        <v>2865477</v>
      </c>
    </row>
    <row r="63" spans="1:10" ht="15.75" customHeight="1" thickBot="1">
      <c r="A63" s="1085"/>
      <c r="B63" s="1092"/>
      <c r="C63" s="1093"/>
      <c r="D63" s="1094"/>
      <c r="E63" s="833" t="s">
        <v>518</v>
      </c>
      <c r="F63" s="825"/>
      <c r="G63" s="825"/>
      <c r="H63" s="826"/>
      <c r="I63" s="823"/>
      <c r="J63" s="832">
        <v>62230</v>
      </c>
    </row>
    <row r="64" spans="1:10" ht="13.5" customHeight="1">
      <c r="A64" s="1071"/>
      <c r="B64" s="1074" t="s">
        <v>142</v>
      </c>
      <c r="C64" s="1075"/>
      <c r="D64" s="1098" t="s">
        <v>348</v>
      </c>
      <c r="E64" s="817" t="s">
        <v>510</v>
      </c>
      <c r="F64" s="821"/>
      <c r="G64" s="821"/>
      <c r="H64" s="822"/>
      <c r="I64" s="837"/>
      <c r="J64" s="837">
        <f>SUM(J9)</f>
        <v>0</v>
      </c>
    </row>
    <row r="65" spans="1:10" ht="13.5" customHeight="1">
      <c r="A65" s="1072"/>
      <c r="B65" s="1076"/>
      <c r="C65" s="1077"/>
      <c r="D65" s="1083"/>
      <c r="E65" s="817" t="s">
        <v>511</v>
      </c>
      <c r="F65" s="821"/>
      <c r="G65" s="821"/>
      <c r="H65" s="822"/>
      <c r="I65" s="838">
        <f>SUM(I18+I36+I10+I27+I55+I46)</f>
        <v>2085133</v>
      </c>
      <c r="J65" s="838">
        <f>SUM(J18+J36+J10+J27+J55+J46)</f>
        <v>2391200</v>
      </c>
    </row>
    <row r="66" spans="1:10" ht="13.5" customHeight="1">
      <c r="A66" s="1072"/>
      <c r="B66" s="1076"/>
      <c r="C66" s="1077"/>
      <c r="D66" s="1050"/>
      <c r="E66" s="1104" t="s">
        <v>520</v>
      </c>
      <c r="F66" s="1105"/>
      <c r="G66" s="1105"/>
      <c r="H66" s="1106"/>
      <c r="I66" s="838">
        <f>SUM(I56)</f>
        <v>184665</v>
      </c>
      <c r="J66" s="838">
        <f>SUM(J56)</f>
        <v>474987</v>
      </c>
    </row>
    <row r="67" spans="1:10" ht="13.5" customHeight="1">
      <c r="A67" s="1072"/>
      <c r="B67" s="1076"/>
      <c r="C67" s="1077"/>
      <c r="D67" s="1051"/>
      <c r="E67" s="817" t="s">
        <v>809</v>
      </c>
      <c r="F67" s="821"/>
      <c r="G67" s="821"/>
      <c r="H67" s="822"/>
      <c r="I67" s="823"/>
      <c r="J67" s="838">
        <v>4720</v>
      </c>
    </row>
    <row r="68" spans="1:10" ht="13.5" customHeight="1">
      <c r="A68" s="1072"/>
      <c r="B68" s="1078"/>
      <c r="C68" s="1079"/>
      <c r="D68" s="1082" t="s">
        <v>349</v>
      </c>
      <c r="E68" s="812" t="s">
        <v>350</v>
      </c>
      <c r="F68" s="813"/>
      <c r="G68" s="813"/>
      <c r="H68" s="814"/>
      <c r="I68" s="839"/>
      <c r="J68" s="839">
        <f>SUM(J11+J19+J28+J57)</f>
        <v>0</v>
      </c>
    </row>
    <row r="69" spans="1:10" ht="13.5" customHeight="1">
      <c r="A69" s="1072"/>
      <c r="B69" s="1078"/>
      <c r="C69" s="1079"/>
      <c r="D69" s="1083"/>
      <c r="E69" s="817" t="s">
        <v>512</v>
      </c>
      <c r="F69" s="821"/>
      <c r="G69" s="821"/>
      <c r="H69" s="822"/>
      <c r="I69" s="840"/>
      <c r="J69" s="840">
        <f>SUM(J12+J20+J29+J58)</f>
        <v>0</v>
      </c>
    </row>
    <row r="70" spans="1:10" ht="13.5" customHeight="1">
      <c r="A70" s="1072"/>
      <c r="B70" s="1078"/>
      <c r="C70" s="1079"/>
      <c r="D70" s="1083"/>
      <c r="E70" s="817" t="s">
        <v>351</v>
      </c>
      <c r="F70" s="821"/>
      <c r="G70" s="821"/>
      <c r="H70" s="822"/>
      <c r="I70" s="840">
        <f>SUM(I13+I30)</f>
        <v>5600</v>
      </c>
      <c r="J70" s="840">
        <f>SUM(J13+J30+J21+J30)</f>
        <v>0</v>
      </c>
    </row>
    <row r="71" spans="1:10" ht="13.5" customHeight="1">
      <c r="A71" s="1072"/>
      <c r="B71" s="1078"/>
      <c r="C71" s="1079"/>
      <c r="D71" s="1083"/>
      <c r="E71" s="817" t="s">
        <v>14</v>
      </c>
      <c r="F71" s="821"/>
      <c r="G71" s="821"/>
      <c r="H71" s="822"/>
      <c r="I71" s="823"/>
      <c r="J71" s="823"/>
    </row>
    <row r="72" spans="1:10" ht="13.5" customHeight="1">
      <c r="A72" s="1072"/>
      <c r="B72" s="1078"/>
      <c r="C72" s="1079"/>
      <c r="D72" s="1083"/>
      <c r="E72" s="817" t="s">
        <v>15</v>
      </c>
      <c r="F72" s="821"/>
      <c r="G72" s="821"/>
      <c r="H72" s="822"/>
      <c r="I72" s="823"/>
      <c r="J72" s="823"/>
    </row>
    <row r="73" spans="1:10" ht="13.5" customHeight="1">
      <c r="A73" s="1072"/>
      <c r="B73" s="1078"/>
      <c r="C73" s="1079"/>
      <c r="D73" s="1083"/>
      <c r="E73" s="817" t="s">
        <v>422</v>
      </c>
      <c r="F73" s="821"/>
      <c r="G73" s="821"/>
      <c r="H73" s="822"/>
      <c r="I73" s="838">
        <f>SUM(I62+I52+I43+I33)</f>
        <v>2528489</v>
      </c>
      <c r="J73" s="838">
        <f>SUM(J62+J52+J43+J33+J15)</f>
        <v>2935501</v>
      </c>
    </row>
    <row r="74" spans="1:10" ht="13.5" customHeight="1">
      <c r="A74" s="1072"/>
      <c r="B74" s="1078"/>
      <c r="C74" s="1079"/>
      <c r="D74" s="1083"/>
      <c r="E74" s="829" t="s">
        <v>518</v>
      </c>
      <c r="F74" s="821"/>
      <c r="G74" s="821"/>
      <c r="H74" s="822"/>
      <c r="I74" s="838"/>
      <c r="J74" s="980">
        <v>62230</v>
      </c>
    </row>
    <row r="75" spans="1:10" ht="13.5" customHeight="1" thickBot="1">
      <c r="A75" s="1073"/>
      <c r="B75" s="1080"/>
      <c r="C75" s="1081"/>
      <c r="D75" s="1084"/>
      <c r="E75" s="824" t="s">
        <v>423</v>
      </c>
      <c r="F75" s="825"/>
      <c r="G75" s="825"/>
      <c r="H75" s="826"/>
      <c r="I75" s="841">
        <f>SUM(I25)</f>
        <v>0</v>
      </c>
      <c r="J75" s="841">
        <f>SUM(J25+J32+J61+J16)</f>
        <v>0</v>
      </c>
    </row>
  </sheetData>
  <mergeCells count="37">
    <mergeCell ref="A17:A25"/>
    <mergeCell ref="B17:C25"/>
    <mergeCell ref="A35:A44"/>
    <mergeCell ref="B35:C44"/>
    <mergeCell ref="B26:C34"/>
    <mergeCell ref="A26:A34"/>
    <mergeCell ref="A1:I1"/>
    <mergeCell ref="A3:I3"/>
    <mergeCell ref="I7:I8"/>
    <mergeCell ref="A7:A8"/>
    <mergeCell ref="B7:C8"/>
    <mergeCell ref="D7:H8"/>
    <mergeCell ref="E66:H66"/>
    <mergeCell ref="D54:D56"/>
    <mergeCell ref="D45:D46"/>
    <mergeCell ref="D47:D53"/>
    <mergeCell ref="D64:D67"/>
    <mergeCell ref="B45:C53"/>
    <mergeCell ref="D19:D25"/>
    <mergeCell ref="A9:A16"/>
    <mergeCell ref="B9:C16"/>
    <mergeCell ref="D9:D10"/>
    <mergeCell ref="D11:D16"/>
    <mergeCell ref="D38:D44"/>
    <mergeCell ref="D26:D27"/>
    <mergeCell ref="D28:D34"/>
    <mergeCell ref="D17:D18"/>
    <mergeCell ref="J7:J8"/>
    <mergeCell ref="A64:A75"/>
    <mergeCell ref="B64:C75"/>
    <mergeCell ref="D68:D75"/>
    <mergeCell ref="A54:A63"/>
    <mergeCell ref="B54:C63"/>
    <mergeCell ref="D57:D63"/>
    <mergeCell ref="E56:H56"/>
    <mergeCell ref="D35:D37"/>
    <mergeCell ref="A45:A53"/>
  </mergeCells>
  <printOptions/>
  <pageMargins left="1.3779527559055118" right="1.3779527559055118" top="0.7086614173228347" bottom="0" header="0.5118110236220472" footer="0.11811023622047245"/>
  <pageSetup firstPageNumber="50" useFirstPageNumber="1" horizontalDpi="600" verticalDpi="600" orientation="landscape" paperSize="9" scale="81" r:id="rId1"/>
  <headerFooter alignWithMargins="0">
    <oddFooter>&amp;C&amp;P. oldal</oddFooter>
  </headerFooter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workbookViewId="0" topLeftCell="A1">
      <selection activeCell="H45" sqref="H45"/>
    </sheetView>
  </sheetViews>
  <sheetFormatPr defaultColWidth="9.00390625" defaultRowHeight="12.75"/>
  <cols>
    <col min="1" max="1" width="4.75390625" style="842" customWidth="1"/>
    <col min="2" max="2" width="14.125" style="842" customWidth="1"/>
    <col min="3" max="3" width="13.875" style="842" customWidth="1"/>
    <col min="4" max="4" width="14.125" style="842" customWidth="1"/>
    <col min="5" max="5" width="13.125" style="842" customWidth="1"/>
    <col min="6" max="10" width="12.25390625" style="842" customWidth="1"/>
    <col min="11" max="16384" width="9.125" style="842" customWidth="1"/>
  </cols>
  <sheetData>
    <row r="2" spans="2:10" ht="12.75">
      <c r="B2" s="1157" t="s">
        <v>521</v>
      </c>
      <c r="C2" s="1157"/>
      <c r="D2" s="1157"/>
      <c r="E2" s="1157"/>
      <c r="F2" s="1157"/>
      <c r="G2" s="1157"/>
      <c r="H2" s="1157"/>
      <c r="I2" s="1157"/>
      <c r="J2" s="1157"/>
    </row>
    <row r="4" spans="2:14" ht="12.75">
      <c r="B4" s="1155" t="s">
        <v>811</v>
      </c>
      <c r="C4" s="1156"/>
      <c r="D4" s="1156"/>
      <c r="E4" s="1156"/>
      <c r="F4" s="1156"/>
      <c r="G4" s="1156"/>
      <c r="H4" s="1156"/>
      <c r="I4" s="1156"/>
      <c r="J4" s="1156"/>
      <c r="K4" s="845"/>
      <c r="L4" s="845"/>
      <c r="M4" s="845"/>
      <c r="N4" s="845"/>
    </row>
    <row r="5" spans="2:14" ht="12.75">
      <c r="B5" s="843"/>
      <c r="C5" s="844"/>
      <c r="D5" s="844"/>
      <c r="E5" s="844"/>
      <c r="F5" s="844"/>
      <c r="G5" s="844"/>
      <c r="H5" s="844"/>
      <c r="I5" s="844"/>
      <c r="J5" s="844"/>
      <c r="K5" s="845"/>
      <c r="L5" s="845"/>
      <c r="M5" s="845"/>
      <c r="N5" s="845"/>
    </row>
    <row r="6" spans="2:14" ht="12.75">
      <c r="B6" s="843"/>
      <c r="C6" s="844"/>
      <c r="D6" s="844"/>
      <c r="E6" s="844"/>
      <c r="F6" s="844"/>
      <c r="G6" s="844"/>
      <c r="H6" s="844"/>
      <c r="I6" s="844"/>
      <c r="J6" s="844"/>
      <c r="K6" s="845"/>
      <c r="L6" s="845"/>
      <c r="M6" s="845"/>
      <c r="N6" s="845"/>
    </row>
    <row r="7" ht="12.75">
      <c r="A7" s="846"/>
    </row>
    <row r="8" spans="1:10" ht="12.75" customHeight="1">
      <c r="A8" s="1152" t="s">
        <v>522</v>
      </c>
      <c r="B8" s="1143" t="s">
        <v>523</v>
      </c>
      <c r="C8" s="1144"/>
      <c r="D8" s="1145"/>
      <c r="E8" s="1158" t="s">
        <v>524</v>
      </c>
      <c r="F8" s="1140" t="s">
        <v>525</v>
      </c>
      <c r="G8" s="1141"/>
      <c r="H8" s="1142"/>
      <c r="I8" s="1142"/>
      <c r="J8" s="847"/>
    </row>
    <row r="9" spans="1:10" ht="12.75">
      <c r="A9" s="1153"/>
      <c r="B9" s="1146"/>
      <c r="C9" s="1147"/>
      <c r="D9" s="1148"/>
      <c r="E9" s="1159"/>
      <c r="F9" s="1140" t="s">
        <v>526</v>
      </c>
      <c r="G9" s="1141"/>
      <c r="H9" s="1140" t="s">
        <v>527</v>
      </c>
      <c r="I9" s="1163"/>
      <c r="J9" s="1164" t="s">
        <v>528</v>
      </c>
    </row>
    <row r="10" spans="1:10" ht="12.75" customHeight="1">
      <c r="A10" s="1153"/>
      <c r="B10" s="1146"/>
      <c r="C10" s="1147"/>
      <c r="D10" s="1148"/>
      <c r="E10" s="1159"/>
      <c r="F10" s="1161" t="s">
        <v>529</v>
      </c>
      <c r="G10" s="1162" t="s">
        <v>530</v>
      </c>
      <c r="H10" s="1161" t="s">
        <v>531</v>
      </c>
      <c r="I10" s="1161" t="s">
        <v>532</v>
      </c>
      <c r="J10" s="1159"/>
    </row>
    <row r="11" spans="1:10" ht="28.5" customHeight="1">
      <c r="A11" s="1154"/>
      <c r="B11" s="1149"/>
      <c r="C11" s="1150"/>
      <c r="D11" s="1151"/>
      <c r="E11" s="1160"/>
      <c r="F11" s="1160"/>
      <c r="G11" s="1150"/>
      <c r="H11" s="1160"/>
      <c r="I11" s="1160"/>
      <c r="J11" s="1160"/>
    </row>
    <row r="12" spans="1:10" ht="12.75">
      <c r="A12" s="1133"/>
      <c r="B12" s="1134" t="s">
        <v>533</v>
      </c>
      <c r="C12" s="1135"/>
      <c r="D12" s="1136"/>
      <c r="E12" s="1121"/>
      <c r="F12" s="1121"/>
      <c r="G12" s="1121"/>
      <c r="H12" s="1121"/>
      <c r="I12" s="1121"/>
      <c r="J12" s="1121"/>
    </row>
    <row r="13" spans="1:10" ht="12.75">
      <c r="A13" s="1124"/>
      <c r="B13" s="1137"/>
      <c r="C13" s="1138"/>
      <c r="D13" s="1139"/>
      <c r="E13" s="1122"/>
      <c r="F13" s="1122"/>
      <c r="G13" s="1122"/>
      <c r="H13" s="1122"/>
      <c r="I13" s="1122"/>
      <c r="J13" s="1122"/>
    </row>
    <row r="14" spans="1:10" ht="12.75">
      <c r="A14" s="1123" t="s">
        <v>121</v>
      </c>
      <c r="B14" s="1125" t="s">
        <v>534</v>
      </c>
      <c r="C14" s="1126"/>
      <c r="D14" s="1127"/>
      <c r="E14" s="1121">
        <f>SUM(F14+G14+H14+I14)</f>
        <v>17</v>
      </c>
      <c r="F14" s="1121">
        <v>15</v>
      </c>
      <c r="G14" s="1121"/>
      <c r="H14" s="1121">
        <v>2</v>
      </c>
      <c r="I14" s="1121"/>
      <c r="J14" s="1121"/>
    </row>
    <row r="15" spans="1:10" ht="12.75">
      <c r="A15" s="1124"/>
      <c r="B15" s="1128"/>
      <c r="C15" s="1129"/>
      <c r="D15" s="1130"/>
      <c r="E15" s="1122"/>
      <c r="F15" s="1122"/>
      <c r="G15" s="1122"/>
      <c r="H15" s="1122"/>
      <c r="I15" s="1122"/>
      <c r="J15" s="1122"/>
    </row>
    <row r="16" spans="1:10" ht="12.75">
      <c r="A16" s="1133" t="s">
        <v>122</v>
      </c>
      <c r="B16" s="1125" t="s">
        <v>535</v>
      </c>
      <c r="C16" s="1126"/>
      <c r="D16" s="1127"/>
      <c r="E16" s="1121">
        <f>SUM(F16+G16+H16+I16)</f>
        <v>3</v>
      </c>
      <c r="F16" s="1121">
        <v>3</v>
      </c>
      <c r="G16" s="1121"/>
      <c r="H16" s="1121"/>
      <c r="I16" s="1121"/>
      <c r="J16" s="1121"/>
    </row>
    <row r="17" spans="1:10" ht="12.75">
      <c r="A17" s="1124"/>
      <c r="B17" s="1128"/>
      <c r="C17" s="1129"/>
      <c r="D17" s="1130"/>
      <c r="E17" s="1122"/>
      <c r="F17" s="1122"/>
      <c r="G17" s="1122"/>
      <c r="H17" s="1122"/>
      <c r="I17" s="1122"/>
      <c r="J17" s="1122"/>
    </row>
    <row r="18" spans="1:10" ht="12.75">
      <c r="A18" s="1133" t="s">
        <v>123</v>
      </c>
      <c r="B18" s="1125" t="s">
        <v>536</v>
      </c>
      <c r="C18" s="1126"/>
      <c r="D18" s="1127"/>
      <c r="E18" s="1121">
        <f>SUM(F18+G18+H18+I18)</f>
        <v>16</v>
      </c>
      <c r="F18" s="1121">
        <v>14</v>
      </c>
      <c r="G18" s="1121"/>
      <c r="H18" s="1121">
        <v>2</v>
      </c>
      <c r="I18" s="1121"/>
      <c r="J18" s="1121"/>
    </row>
    <row r="19" spans="1:10" ht="12.75">
      <c r="A19" s="1124"/>
      <c r="B19" s="1128"/>
      <c r="C19" s="1129"/>
      <c r="D19" s="1130"/>
      <c r="E19" s="1122"/>
      <c r="F19" s="1122"/>
      <c r="G19" s="1122"/>
      <c r="H19" s="1122"/>
      <c r="I19" s="1122"/>
      <c r="J19" s="1122"/>
    </row>
    <row r="20" spans="1:10" ht="12.75">
      <c r="A20" s="1123" t="s">
        <v>124</v>
      </c>
      <c r="B20" s="1125" t="s">
        <v>537</v>
      </c>
      <c r="C20" s="1126"/>
      <c r="D20" s="1127"/>
      <c r="E20" s="1121">
        <f>SUM(F20+G20+H20+I20)</f>
        <v>32</v>
      </c>
      <c r="F20" s="1121">
        <v>31</v>
      </c>
      <c r="G20" s="1121"/>
      <c r="H20" s="1121">
        <v>1</v>
      </c>
      <c r="I20" s="1121"/>
      <c r="J20" s="1121"/>
    </row>
    <row r="21" spans="1:10" ht="12.75">
      <c r="A21" s="1124"/>
      <c r="B21" s="1128"/>
      <c r="C21" s="1129"/>
      <c r="D21" s="1130"/>
      <c r="E21" s="1122"/>
      <c r="F21" s="1122"/>
      <c r="G21" s="1122"/>
      <c r="H21" s="1122"/>
      <c r="I21" s="1122"/>
      <c r="J21" s="1122"/>
    </row>
    <row r="22" spans="1:10" ht="12.75">
      <c r="A22" s="1133" t="s">
        <v>125</v>
      </c>
      <c r="B22" s="1125" t="s">
        <v>538</v>
      </c>
      <c r="C22" s="1126"/>
      <c r="D22" s="1127"/>
      <c r="E22" s="1121">
        <f>SUM(F22+G22+H22+I22)</f>
        <v>22</v>
      </c>
      <c r="F22" s="1121">
        <v>18</v>
      </c>
      <c r="G22" s="1121"/>
      <c r="H22" s="1121">
        <v>4</v>
      </c>
      <c r="I22" s="1121"/>
      <c r="J22" s="1121"/>
    </row>
    <row r="23" spans="1:10" ht="12.75">
      <c r="A23" s="1124"/>
      <c r="B23" s="1128"/>
      <c r="C23" s="1129"/>
      <c r="D23" s="1130"/>
      <c r="E23" s="1122"/>
      <c r="F23" s="1122"/>
      <c r="G23" s="1122"/>
      <c r="H23" s="1122"/>
      <c r="I23" s="1122"/>
      <c r="J23" s="1122"/>
    </row>
    <row r="24" spans="1:10" ht="12.75">
      <c r="A24" s="1123" t="s">
        <v>878</v>
      </c>
      <c r="B24" s="1125" t="s">
        <v>539</v>
      </c>
      <c r="C24" s="1126"/>
      <c r="D24" s="1127"/>
      <c r="E24" s="1121">
        <f>SUM(F24+G24+H24+I24)</f>
        <v>12</v>
      </c>
      <c r="F24" s="1121">
        <v>11</v>
      </c>
      <c r="G24" s="1121"/>
      <c r="H24" s="1121">
        <v>1</v>
      </c>
      <c r="I24" s="1121"/>
      <c r="J24" s="1121"/>
    </row>
    <row r="25" spans="1:10" ht="12.75">
      <c r="A25" s="1124"/>
      <c r="B25" s="1128"/>
      <c r="C25" s="1129"/>
      <c r="D25" s="1130"/>
      <c r="E25" s="1122"/>
      <c r="F25" s="1122"/>
      <c r="G25" s="1122"/>
      <c r="H25" s="1122"/>
      <c r="I25" s="1122"/>
      <c r="J25" s="1122"/>
    </row>
    <row r="26" spans="1:10" ht="12.75">
      <c r="A26" s="1123" t="s">
        <v>540</v>
      </c>
      <c r="B26" s="1125" t="s">
        <v>541</v>
      </c>
      <c r="C26" s="1126"/>
      <c r="D26" s="1127"/>
      <c r="E26" s="1121">
        <v>1</v>
      </c>
      <c r="F26" s="1121">
        <v>1</v>
      </c>
      <c r="G26" s="1121"/>
      <c r="H26" s="1121"/>
      <c r="I26" s="1121"/>
      <c r="J26" s="1121"/>
    </row>
    <row r="27" spans="1:10" ht="12.75">
      <c r="A27" s="1124"/>
      <c r="B27" s="1128"/>
      <c r="C27" s="1129"/>
      <c r="D27" s="1130"/>
      <c r="E27" s="1122"/>
      <c r="F27" s="1122"/>
      <c r="G27" s="1122"/>
      <c r="H27" s="1122"/>
      <c r="I27" s="1122"/>
      <c r="J27" s="1122"/>
    </row>
    <row r="28" spans="1:10" ht="12.75">
      <c r="A28" s="1133" t="s">
        <v>542</v>
      </c>
      <c r="B28" s="1125" t="s">
        <v>543</v>
      </c>
      <c r="C28" s="1126"/>
      <c r="D28" s="1127"/>
      <c r="E28" s="1121">
        <f>SUM(F28+G28+H28+I28)</f>
        <v>22</v>
      </c>
      <c r="F28" s="1121">
        <v>22</v>
      </c>
      <c r="G28" s="1121"/>
      <c r="H28" s="1121"/>
      <c r="I28" s="1121"/>
      <c r="J28" s="1121"/>
    </row>
    <row r="29" spans="1:10" ht="12.75">
      <c r="A29" s="1124"/>
      <c r="B29" s="1128"/>
      <c r="C29" s="1129"/>
      <c r="D29" s="1130"/>
      <c r="E29" s="1122"/>
      <c r="F29" s="1122"/>
      <c r="G29" s="1122"/>
      <c r="H29" s="1122"/>
      <c r="I29" s="1122"/>
      <c r="J29" s="1122"/>
    </row>
    <row r="30" spans="1:10" ht="12.75">
      <c r="A30" s="1133" t="s">
        <v>544</v>
      </c>
      <c r="B30" s="1125" t="s">
        <v>545</v>
      </c>
      <c r="C30" s="1126"/>
      <c r="D30" s="1127"/>
      <c r="E30" s="1121">
        <f>SUM(F30+G30+H30+I30)</f>
        <v>27</v>
      </c>
      <c r="F30" s="1121">
        <v>26</v>
      </c>
      <c r="G30" s="1121"/>
      <c r="H30" s="1121">
        <v>1</v>
      </c>
      <c r="I30" s="1121"/>
      <c r="J30" s="1121"/>
    </row>
    <row r="31" spans="1:10" ht="12.75">
      <c r="A31" s="1124"/>
      <c r="B31" s="1128"/>
      <c r="C31" s="1129"/>
      <c r="D31" s="1130"/>
      <c r="E31" s="1122"/>
      <c r="F31" s="1122"/>
      <c r="G31" s="1122"/>
      <c r="H31" s="1122"/>
      <c r="I31" s="1122"/>
      <c r="J31" s="1122"/>
    </row>
    <row r="32" spans="1:10" ht="12.75">
      <c r="A32" s="1123" t="s">
        <v>546</v>
      </c>
      <c r="B32" s="1125" t="s">
        <v>547</v>
      </c>
      <c r="C32" s="1126"/>
      <c r="D32" s="1127"/>
      <c r="E32" s="1121">
        <f>SUM(F32+G32+H32+I32)</f>
        <v>33</v>
      </c>
      <c r="F32" s="1121">
        <v>20</v>
      </c>
      <c r="G32" s="1121"/>
      <c r="H32" s="1121">
        <v>13</v>
      </c>
      <c r="I32" s="1121"/>
      <c r="J32" s="1121"/>
    </row>
    <row r="33" spans="1:10" ht="12.75">
      <c r="A33" s="1124"/>
      <c r="B33" s="1128"/>
      <c r="C33" s="1129"/>
      <c r="D33" s="1130"/>
      <c r="E33" s="1122"/>
      <c r="F33" s="1122"/>
      <c r="G33" s="1122"/>
      <c r="H33" s="1122"/>
      <c r="I33" s="1122"/>
      <c r="J33" s="1122"/>
    </row>
    <row r="34" spans="1:10" ht="12.75">
      <c r="A34" s="1133" t="s">
        <v>548</v>
      </c>
      <c r="B34" s="1125" t="s">
        <v>549</v>
      </c>
      <c r="C34" s="1126"/>
      <c r="D34" s="1127"/>
      <c r="E34" s="1121">
        <f>SUM(F34+G34+H34+I34)</f>
        <v>2</v>
      </c>
      <c r="F34" s="1121"/>
      <c r="G34" s="1121"/>
      <c r="H34" s="1121">
        <v>2</v>
      </c>
      <c r="I34" s="1121"/>
      <c r="J34" s="1121"/>
    </row>
    <row r="35" spans="1:10" ht="12.75">
      <c r="A35" s="1124"/>
      <c r="B35" s="1128"/>
      <c r="C35" s="1129"/>
      <c r="D35" s="1130"/>
      <c r="E35" s="1122"/>
      <c r="F35" s="1122"/>
      <c r="G35" s="1122"/>
      <c r="H35" s="1122"/>
      <c r="I35" s="1122"/>
      <c r="J35" s="1122"/>
    </row>
    <row r="36" spans="1:10" ht="12.75">
      <c r="A36" s="1123" t="s">
        <v>550</v>
      </c>
      <c r="B36" s="1125" t="s">
        <v>551</v>
      </c>
      <c r="C36" s="1126"/>
      <c r="D36" s="1127"/>
      <c r="E36" s="1121">
        <f>SUM(F36+G36+H36+I36)</f>
        <v>38</v>
      </c>
      <c r="F36" s="1121">
        <v>38</v>
      </c>
      <c r="G36" s="1121"/>
      <c r="H36" s="1121"/>
      <c r="I36" s="1121"/>
      <c r="J36" s="1121"/>
    </row>
    <row r="37" spans="1:10" ht="12.75">
      <c r="A37" s="1124"/>
      <c r="B37" s="1128"/>
      <c r="C37" s="1129"/>
      <c r="D37" s="1130"/>
      <c r="E37" s="1122"/>
      <c r="F37" s="1122"/>
      <c r="G37" s="1122"/>
      <c r="H37" s="1122"/>
      <c r="I37" s="1122"/>
      <c r="J37" s="1122"/>
    </row>
    <row r="38" spans="1:10" ht="12.75">
      <c r="A38" s="1123"/>
      <c r="B38" s="1134" t="s">
        <v>105</v>
      </c>
      <c r="C38" s="1135"/>
      <c r="D38" s="1136"/>
      <c r="E38" s="1131">
        <f>SUM(E14:E37)</f>
        <v>225</v>
      </c>
      <c r="F38" s="1131">
        <f>SUM(F14:F37)</f>
        <v>199</v>
      </c>
      <c r="G38" s="1131">
        <f>SUM(G14:G37)</f>
        <v>0</v>
      </c>
      <c r="H38" s="1131">
        <f>SUM(H14:H37)</f>
        <v>26</v>
      </c>
      <c r="I38" s="1131">
        <f>SUM(I14:I37)</f>
        <v>0</v>
      </c>
      <c r="J38" s="1131"/>
    </row>
    <row r="39" spans="1:10" ht="12.75">
      <c r="A39" s="1124"/>
      <c r="B39" s="1137"/>
      <c r="C39" s="1138"/>
      <c r="D39" s="1139"/>
      <c r="E39" s="1132"/>
      <c r="F39" s="1132"/>
      <c r="G39" s="1132"/>
      <c r="H39" s="1132"/>
      <c r="I39" s="1132"/>
      <c r="J39" s="1132"/>
    </row>
    <row r="40" spans="1:10" ht="12.75">
      <c r="A40" s="1133" t="s">
        <v>552</v>
      </c>
      <c r="B40" s="1134" t="s">
        <v>553</v>
      </c>
      <c r="C40" s="1135"/>
      <c r="D40" s="1136"/>
      <c r="E40" s="1131">
        <f>SUM(F40+G40+H40+I40)</f>
        <v>67</v>
      </c>
      <c r="F40" s="1131">
        <v>56</v>
      </c>
      <c r="G40" s="1131"/>
      <c r="H40" s="1131">
        <v>11</v>
      </c>
      <c r="I40" s="1131"/>
      <c r="J40" s="1131"/>
    </row>
    <row r="41" spans="1:10" ht="12.75">
      <c r="A41" s="1124"/>
      <c r="B41" s="1137"/>
      <c r="C41" s="1138"/>
      <c r="D41" s="1139"/>
      <c r="E41" s="1132"/>
      <c r="F41" s="1132"/>
      <c r="G41" s="1132"/>
      <c r="H41" s="1132"/>
      <c r="I41" s="1132"/>
      <c r="J41" s="1132"/>
    </row>
    <row r="42" spans="1:10" ht="12.75">
      <c r="A42" s="849"/>
      <c r="B42" s="848"/>
      <c r="C42" s="848"/>
      <c r="D42" s="848"/>
      <c r="E42" s="850"/>
      <c r="F42" s="850"/>
      <c r="G42" s="850"/>
      <c r="H42" s="850"/>
      <c r="I42" s="850"/>
      <c r="J42" s="850"/>
    </row>
    <row r="43" spans="1:10" ht="12.75">
      <c r="A43" s="851"/>
      <c r="B43" s="852"/>
      <c r="C43" s="852"/>
      <c r="D43" s="852"/>
      <c r="E43" s="853"/>
      <c r="F43" s="853"/>
      <c r="G43" s="853"/>
      <c r="H43" s="853"/>
      <c r="I43" s="853"/>
      <c r="J43" s="853"/>
    </row>
    <row r="44" spans="1:10" ht="12.75">
      <c r="A44" s="851"/>
      <c r="B44" s="852"/>
      <c r="C44" s="852"/>
      <c r="D44" s="852"/>
      <c r="E44" s="853"/>
      <c r="F44" s="853"/>
      <c r="G44" s="853"/>
      <c r="H44" s="853"/>
      <c r="I44" s="853"/>
      <c r="J44" s="853"/>
    </row>
    <row r="45" spans="1:10" ht="12.75">
      <c r="A45" s="851"/>
      <c r="B45" s="852"/>
      <c r="C45" s="852"/>
      <c r="D45" s="852"/>
      <c r="E45" s="853"/>
      <c r="F45" s="853"/>
      <c r="G45" s="853"/>
      <c r="H45" s="853"/>
      <c r="I45" s="853"/>
      <c r="J45" s="853"/>
    </row>
    <row r="46" spans="1:10" ht="12.75">
      <c r="A46" s="851"/>
      <c r="B46" s="852"/>
      <c r="C46" s="852"/>
      <c r="D46" s="852"/>
      <c r="E46" s="853"/>
      <c r="F46" s="853"/>
      <c r="G46" s="853"/>
      <c r="H46" s="853"/>
      <c r="I46" s="853"/>
      <c r="J46" s="853"/>
    </row>
    <row r="47" spans="1:10" ht="12.75">
      <c r="A47" s="851"/>
      <c r="B47" s="852"/>
      <c r="C47" s="852"/>
      <c r="D47" s="852"/>
      <c r="E47" s="853"/>
      <c r="F47" s="853"/>
      <c r="G47" s="853"/>
      <c r="H47" s="853"/>
      <c r="I47" s="853"/>
      <c r="J47" s="853"/>
    </row>
    <row r="48" spans="1:10" ht="12.75">
      <c r="A48" s="851"/>
      <c r="B48" s="852"/>
      <c r="C48" s="852"/>
      <c r="D48" s="852"/>
      <c r="E48" s="853"/>
      <c r="F48" s="853"/>
      <c r="G48" s="853"/>
      <c r="H48" s="853"/>
      <c r="I48" s="853"/>
      <c r="J48" s="853"/>
    </row>
    <row r="49" spans="1:10" ht="12.75">
      <c r="A49" s="1133" t="s">
        <v>554</v>
      </c>
      <c r="B49" s="1125" t="s">
        <v>555</v>
      </c>
      <c r="C49" s="1126"/>
      <c r="D49" s="1127"/>
      <c r="E49" s="1121">
        <f>SUM(F49+G49+H49+I49)</f>
        <v>34</v>
      </c>
      <c r="F49" s="1121">
        <v>17</v>
      </c>
      <c r="G49" s="1121"/>
      <c r="H49" s="1121">
        <v>16</v>
      </c>
      <c r="I49" s="1121">
        <v>1</v>
      </c>
      <c r="J49" s="1121"/>
    </row>
    <row r="50" spans="1:10" ht="12.75">
      <c r="A50" s="1124"/>
      <c r="B50" s="1128"/>
      <c r="C50" s="1129"/>
      <c r="D50" s="1130"/>
      <c r="E50" s="1122"/>
      <c r="F50" s="1122"/>
      <c r="G50" s="1122"/>
      <c r="H50" s="1122"/>
      <c r="I50" s="1122"/>
      <c r="J50" s="1122"/>
    </row>
    <row r="51" spans="1:10" ht="12.75">
      <c r="A51" s="1123" t="s">
        <v>556</v>
      </c>
      <c r="B51" s="1125" t="s">
        <v>557</v>
      </c>
      <c r="C51" s="1126"/>
      <c r="D51" s="1127"/>
      <c r="E51" s="1121">
        <f>SUM(F51+G51+H51+I51)</f>
        <v>37</v>
      </c>
      <c r="F51" s="1121">
        <v>21</v>
      </c>
      <c r="G51" s="1121"/>
      <c r="H51" s="1121">
        <v>16</v>
      </c>
      <c r="I51" s="1121"/>
      <c r="J51" s="1121"/>
    </row>
    <row r="52" spans="1:10" ht="12.75">
      <c r="A52" s="1124"/>
      <c r="B52" s="1128"/>
      <c r="C52" s="1129"/>
      <c r="D52" s="1130"/>
      <c r="E52" s="1122"/>
      <c r="F52" s="1122"/>
      <c r="G52" s="1122"/>
      <c r="H52" s="1122"/>
      <c r="I52" s="1122"/>
      <c r="J52" s="1122"/>
    </row>
    <row r="53" spans="1:10" ht="12.75">
      <c r="A53" s="1123" t="s">
        <v>558</v>
      </c>
      <c r="B53" s="1125" t="s">
        <v>559</v>
      </c>
      <c r="C53" s="1126"/>
      <c r="D53" s="1127"/>
      <c r="E53" s="1121">
        <f>SUM(F53+G53+H53+I53)</f>
        <v>19</v>
      </c>
      <c r="F53" s="1121">
        <v>9</v>
      </c>
      <c r="G53" s="1121"/>
      <c r="H53" s="1121">
        <v>9</v>
      </c>
      <c r="I53" s="1121">
        <v>1</v>
      </c>
      <c r="J53" s="1121"/>
    </row>
    <row r="54" spans="1:10" ht="12.75">
      <c r="A54" s="1124"/>
      <c r="B54" s="1128"/>
      <c r="C54" s="1129"/>
      <c r="D54" s="1130"/>
      <c r="E54" s="1122"/>
      <c r="F54" s="1122"/>
      <c r="G54" s="1122"/>
      <c r="H54" s="1122"/>
      <c r="I54" s="1122"/>
      <c r="J54" s="1122"/>
    </row>
    <row r="55" spans="1:10" ht="12.75">
      <c r="A55" s="1133" t="s">
        <v>560</v>
      </c>
      <c r="B55" s="1125" t="s">
        <v>561</v>
      </c>
      <c r="C55" s="1126"/>
      <c r="D55" s="1127"/>
      <c r="E55" s="1121">
        <f>SUM(F55+G55+H55+I55)</f>
        <v>63</v>
      </c>
      <c r="F55" s="1121">
        <v>34</v>
      </c>
      <c r="G55" s="1121"/>
      <c r="H55" s="1121">
        <v>28</v>
      </c>
      <c r="I55" s="1121">
        <v>1</v>
      </c>
      <c r="J55" s="1121"/>
    </row>
    <row r="56" spans="1:10" ht="12.75">
      <c r="A56" s="1124"/>
      <c r="B56" s="1128"/>
      <c r="C56" s="1129"/>
      <c r="D56" s="1130"/>
      <c r="E56" s="1122"/>
      <c r="F56" s="1122"/>
      <c r="G56" s="1122"/>
      <c r="H56" s="1122"/>
      <c r="I56" s="1122"/>
      <c r="J56" s="1122"/>
    </row>
    <row r="57" spans="1:10" ht="12.75">
      <c r="A57" s="1123" t="s">
        <v>562</v>
      </c>
      <c r="B57" s="1125" t="s">
        <v>563</v>
      </c>
      <c r="C57" s="1126"/>
      <c r="D57" s="1127"/>
      <c r="E57" s="1121">
        <f>SUM(F57+G57+H57+I57)</f>
        <v>30</v>
      </c>
      <c r="F57" s="1121">
        <v>17</v>
      </c>
      <c r="G57" s="1121"/>
      <c r="H57" s="1121">
        <v>13</v>
      </c>
      <c r="I57" s="1121"/>
      <c r="J57" s="1121"/>
    </row>
    <row r="58" spans="1:10" ht="12.75">
      <c r="A58" s="1124"/>
      <c r="B58" s="1128"/>
      <c r="C58" s="1129"/>
      <c r="D58" s="1130"/>
      <c r="E58" s="1122"/>
      <c r="F58" s="1122"/>
      <c r="G58" s="1122"/>
      <c r="H58" s="1122"/>
      <c r="I58" s="1122"/>
      <c r="J58" s="1122"/>
    </row>
    <row r="59" spans="1:10" ht="12.75">
      <c r="A59" s="1123" t="s">
        <v>564</v>
      </c>
      <c r="B59" s="1125" t="s">
        <v>565</v>
      </c>
      <c r="C59" s="1126"/>
      <c r="D59" s="1127"/>
      <c r="E59" s="1121">
        <f>SUM(F59+G59+H59+I59)</f>
        <v>24</v>
      </c>
      <c r="F59" s="1121">
        <v>14</v>
      </c>
      <c r="G59" s="1121"/>
      <c r="H59" s="1121">
        <v>10</v>
      </c>
      <c r="I59" s="1121"/>
      <c r="J59" s="1121"/>
    </row>
    <row r="60" spans="1:10" ht="12.75">
      <c r="A60" s="1124"/>
      <c r="B60" s="1128"/>
      <c r="C60" s="1129"/>
      <c r="D60" s="1130"/>
      <c r="E60" s="1122"/>
      <c r="F60" s="1122"/>
      <c r="G60" s="1122"/>
      <c r="H60" s="1122"/>
      <c r="I60" s="1122"/>
      <c r="J60" s="1122"/>
    </row>
    <row r="61" spans="1:10" ht="12.75">
      <c r="A61" s="1123" t="s">
        <v>566</v>
      </c>
      <c r="B61" s="1125" t="s">
        <v>567</v>
      </c>
      <c r="C61" s="1126"/>
      <c r="D61" s="1127"/>
      <c r="E61" s="1121">
        <f>SUM(F61+G61+H61+I61)</f>
        <v>15</v>
      </c>
      <c r="F61" s="1121">
        <v>9</v>
      </c>
      <c r="G61" s="1121"/>
      <c r="H61" s="1121">
        <v>6</v>
      </c>
      <c r="I61" s="1121"/>
      <c r="J61" s="1121"/>
    </row>
    <row r="62" spans="1:10" ht="12.75">
      <c r="A62" s="1124"/>
      <c r="B62" s="1128"/>
      <c r="C62" s="1129"/>
      <c r="D62" s="1130"/>
      <c r="E62" s="1122"/>
      <c r="F62" s="1122"/>
      <c r="G62" s="1122"/>
      <c r="H62" s="1122"/>
      <c r="I62" s="1122"/>
      <c r="J62" s="1122"/>
    </row>
    <row r="63" spans="1:10" ht="12.75">
      <c r="A63" s="1123" t="s">
        <v>568</v>
      </c>
      <c r="B63" s="1125" t="s">
        <v>569</v>
      </c>
      <c r="C63" s="1126"/>
      <c r="D63" s="1127"/>
      <c r="E63" s="1121">
        <f>SUM(F63+G63+H63+I63)</f>
        <v>15</v>
      </c>
      <c r="F63" s="1121">
        <v>9</v>
      </c>
      <c r="G63" s="1121"/>
      <c r="H63" s="1121">
        <v>6</v>
      </c>
      <c r="I63" s="1121"/>
      <c r="J63" s="1121"/>
    </row>
    <row r="64" spans="1:10" ht="12.75">
      <c r="A64" s="1124"/>
      <c r="B64" s="1128"/>
      <c r="C64" s="1129"/>
      <c r="D64" s="1130"/>
      <c r="E64" s="1122"/>
      <c r="F64" s="1122"/>
      <c r="G64" s="1122"/>
      <c r="H64" s="1122"/>
      <c r="I64" s="1122"/>
      <c r="J64" s="1122"/>
    </row>
    <row r="65" spans="1:10" ht="12.75">
      <c r="A65" s="1123" t="s">
        <v>570</v>
      </c>
      <c r="B65" s="1125" t="s">
        <v>571</v>
      </c>
      <c r="C65" s="1126"/>
      <c r="D65" s="1127"/>
      <c r="E65" s="1121">
        <f>SUM(F65+G65+H65+I65)</f>
        <v>15</v>
      </c>
      <c r="F65" s="1121">
        <v>9</v>
      </c>
      <c r="G65" s="1121"/>
      <c r="H65" s="1121">
        <v>6</v>
      </c>
      <c r="I65" s="1121"/>
      <c r="J65" s="1121"/>
    </row>
    <row r="66" spans="1:10" ht="12.75">
      <c r="A66" s="1124"/>
      <c r="B66" s="1128"/>
      <c r="C66" s="1129"/>
      <c r="D66" s="1130"/>
      <c r="E66" s="1122"/>
      <c r="F66" s="1122"/>
      <c r="G66" s="1122"/>
      <c r="H66" s="1122"/>
      <c r="I66" s="1122"/>
      <c r="J66" s="1122"/>
    </row>
    <row r="67" spans="1:10" ht="12.75">
      <c r="A67" s="1123" t="s">
        <v>572</v>
      </c>
      <c r="B67" s="1125" t="s">
        <v>573</v>
      </c>
      <c r="C67" s="1126"/>
      <c r="D67" s="1127"/>
      <c r="E67" s="1121">
        <f>SUM(F67+G67+H67+I67)</f>
        <v>203</v>
      </c>
      <c r="F67" s="1121">
        <v>179</v>
      </c>
      <c r="G67" s="1121">
        <v>17</v>
      </c>
      <c r="H67" s="1121">
        <v>3</v>
      </c>
      <c r="I67" s="1121">
        <v>4</v>
      </c>
      <c r="J67" s="1121"/>
    </row>
    <row r="68" spans="1:10" ht="12.75">
      <c r="A68" s="1124"/>
      <c r="B68" s="1128"/>
      <c r="C68" s="1129"/>
      <c r="D68" s="1130"/>
      <c r="E68" s="1122"/>
      <c r="F68" s="1122"/>
      <c r="G68" s="1122"/>
      <c r="H68" s="1122"/>
      <c r="I68" s="1122"/>
      <c r="J68" s="1122"/>
    </row>
    <row r="69" spans="1:10" ht="12.75">
      <c r="A69" s="1123" t="s">
        <v>574</v>
      </c>
      <c r="B69" s="1125" t="s">
        <v>575</v>
      </c>
      <c r="C69" s="1126"/>
      <c r="D69" s="1127"/>
      <c r="E69" s="1121">
        <f>SUM(F69+G69+H69+I69)</f>
        <v>124</v>
      </c>
      <c r="F69" s="1121">
        <v>74</v>
      </c>
      <c r="G69" s="1121">
        <v>2</v>
      </c>
      <c r="H69" s="1121">
        <v>48</v>
      </c>
      <c r="I69" s="1121"/>
      <c r="J69" s="1121"/>
    </row>
    <row r="70" spans="1:10" ht="12.75">
      <c r="A70" s="1124"/>
      <c r="B70" s="1128"/>
      <c r="C70" s="1129"/>
      <c r="D70" s="1130"/>
      <c r="E70" s="1122"/>
      <c r="F70" s="1122"/>
      <c r="G70" s="1122"/>
      <c r="H70" s="1122"/>
      <c r="I70" s="1122"/>
      <c r="J70" s="1122"/>
    </row>
    <row r="71" spans="1:10" ht="12.75">
      <c r="A71" s="1123" t="s">
        <v>576</v>
      </c>
      <c r="B71" s="1125" t="s">
        <v>361</v>
      </c>
      <c r="C71" s="1126"/>
      <c r="D71" s="1127"/>
      <c r="E71" s="1121">
        <f>SUM(F71+G71+H71+I71)</f>
        <v>144</v>
      </c>
      <c r="F71" s="1121">
        <v>112</v>
      </c>
      <c r="G71" s="1121">
        <v>5</v>
      </c>
      <c r="H71" s="1121">
        <v>25</v>
      </c>
      <c r="I71" s="1121">
        <v>2</v>
      </c>
      <c r="J71" s="1121"/>
    </row>
    <row r="72" spans="1:10" ht="12" customHeight="1">
      <c r="A72" s="1124"/>
      <c r="B72" s="1128"/>
      <c r="C72" s="1129"/>
      <c r="D72" s="1130"/>
      <c r="E72" s="1122"/>
      <c r="F72" s="1122"/>
      <c r="G72" s="1122"/>
      <c r="H72" s="1122"/>
      <c r="I72" s="1122"/>
      <c r="J72" s="1122"/>
    </row>
    <row r="73" spans="1:10" ht="12.75">
      <c r="A73" s="1123" t="s">
        <v>577</v>
      </c>
      <c r="B73" s="1125" t="s">
        <v>578</v>
      </c>
      <c r="C73" s="1126"/>
      <c r="D73" s="1127"/>
      <c r="E73" s="1121">
        <f>SUM(F73+G73+H73+I73)</f>
        <v>46</v>
      </c>
      <c r="F73" s="1121">
        <v>18</v>
      </c>
      <c r="G73" s="1121"/>
      <c r="H73" s="1121">
        <v>28</v>
      </c>
      <c r="I73" s="1121"/>
      <c r="J73" s="1121"/>
    </row>
    <row r="74" spans="1:10" ht="11.25" customHeight="1">
      <c r="A74" s="1124"/>
      <c r="B74" s="1128"/>
      <c r="C74" s="1129"/>
      <c r="D74" s="1130"/>
      <c r="E74" s="1122"/>
      <c r="F74" s="1122"/>
      <c r="G74" s="1122"/>
      <c r="H74" s="1122"/>
      <c r="I74" s="1122"/>
      <c r="J74" s="1122"/>
    </row>
    <row r="75" spans="1:10" ht="12.75">
      <c r="A75" s="1133"/>
      <c r="B75" s="1134" t="s">
        <v>579</v>
      </c>
      <c r="C75" s="1135"/>
      <c r="D75" s="1136"/>
      <c r="E75" s="1131">
        <f aca="true" t="shared" si="0" ref="E75:J75">SUM(E49:E74)</f>
        <v>769</v>
      </c>
      <c r="F75" s="1131">
        <f t="shared" si="0"/>
        <v>522</v>
      </c>
      <c r="G75" s="1131">
        <f t="shared" si="0"/>
        <v>24</v>
      </c>
      <c r="H75" s="1131">
        <f t="shared" si="0"/>
        <v>214</v>
      </c>
      <c r="I75" s="1131">
        <f t="shared" si="0"/>
        <v>9</v>
      </c>
      <c r="J75" s="1131">
        <f t="shared" si="0"/>
        <v>0</v>
      </c>
    </row>
    <row r="76" spans="1:10" ht="12.75">
      <c r="A76" s="1124"/>
      <c r="B76" s="1137"/>
      <c r="C76" s="1138"/>
      <c r="D76" s="1139"/>
      <c r="E76" s="1132"/>
      <c r="F76" s="1132"/>
      <c r="G76" s="1132"/>
      <c r="H76" s="1132"/>
      <c r="I76" s="1132"/>
      <c r="J76" s="1132"/>
    </row>
    <row r="77" spans="1:10" ht="12.75">
      <c r="A77" s="1133"/>
      <c r="B77" s="1134" t="s">
        <v>105</v>
      </c>
      <c r="C77" s="1135"/>
      <c r="D77" s="1136"/>
      <c r="E77" s="1131">
        <f aca="true" t="shared" si="1" ref="E77:J77">SUM(E75+E40+E38)</f>
        <v>1061</v>
      </c>
      <c r="F77" s="1131">
        <f t="shared" si="1"/>
        <v>777</v>
      </c>
      <c r="G77" s="1131">
        <f t="shared" si="1"/>
        <v>24</v>
      </c>
      <c r="H77" s="1131">
        <f t="shared" si="1"/>
        <v>251</v>
      </c>
      <c r="I77" s="1131">
        <f t="shared" si="1"/>
        <v>9</v>
      </c>
      <c r="J77" s="1131">
        <f t="shared" si="1"/>
        <v>0</v>
      </c>
    </row>
    <row r="78" spans="1:10" ht="12.75">
      <c r="A78" s="1124"/>
      <c r="B78" s="1137"/>
      <c r="C78" s="1138"/>
      <c r="D78" s="1139"/>
      <c r="E78" s="1132"/>
      <c r="F78" s="1132"/>
      <c r="G78" s="1132"/>
      <c r="H78" s="1132"/>
      <c r="I78" s="1132"/>
      <c r="J78" s="1132"/>
    </row>
  </sheetData>
  <mergeCells count="253">
    <mergeCell ref="G34:G35"/>
    <mergeCell ref="H34:H35"/>
    <mergeCell ref="I34:I35"/>
    <mergeCell ref="F14:F15"/>
    <mergeCell ref="G14:G15"/>
    <mergeCell ref="H18:H19"/>
    <mergeCell ref="I18:I19"/>
    <mergeCell ref="F16:F17"/>
    <mergeCell ref="G16:G17"/>
    <mergeCell ref="I20:I21"/>
    <mergeCell ref="E40:E41"/>
    <mergeCell ref="F40:F41"/>
    <mergeCell ref="G40:G41"/>
    <mergeCell ref="H38:H39"/>
    <mergeCell ref="J38:J39"/>
    <mergeCell ref="H40:H41"/>
    <mergeCell ref="I40:I41"/>
    <mergeCell ref="J40:J41"/>
    <mergeCell ref="I38:I39"/>
    <mergeCell ref="B38:D39"/>
    <mergeCell ref="E38:E39"/>
    <mergeCell ref="F38:F39"/>
    <mergeCell ref="G38:G39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F34:F3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18:J19"/>
    <mergeCell ref="H20:H21"/>
    <mergeCell ref="B4:J4"/>
    <mergeCell ref="B2:J2"/>
    <mergeCell ref="E8:E11"/>
    <mergeCell ref="F10:F11"/>
    <mergeCell ref="G10:G11"/>
    <mergeCell ref="F9:G9"/>
    <mergeCell ref="H9:I9"/>
    <mergeCell ref="H10:H11"/>
    <mergeCell ref="B14:D15"/>
    <mergeCell ref="E14:E15"/>
    <mergeCell ref="B18:D19"/>
    <mergeCell ref="E18:E19"/>
    <mergeCell ref="B16:D17"/>
    <mergeCell ref="E16:E17"/>
    <mergeCell ref="F20:F21"/>
    <mergeCell ref="G20:G21"/>
    <mergeCell ref="F18:F19"/>
    <mergeCell ref="G18:G19"/>
    <mergeCell ref="J20:J21"/>
    <mergeCell ref="B22:D23"/>
    <mergeCell ref="E22:E23"/>
    <mergeCell ref="F22:F23"/>
    <mergeCell ref="G22:G23"/>
    <mergeCell ref="H22:H23"/>
    <mergeCell ref="I22:I23"/>
    <mergeCell ref="J22:J23"/>
    <mergeCell ref="B20:D21"/>
    <mergeCell ref="E20:E21"/>
    <mergeCell ref="B24:D25"/>
    <mergeCell ref="E24:E25"/>
    <mergeCell ref="F24:F25"/>
    <mergeCell ref="G24:G25"/>
    <mergeCell ref="H24:H25"/>
    <mergeCell ref="I24:I25"/>
    <mergeCell ref="J24:J25"/>
    <mergeCell ref="B28:D29"/>
    <mergeCell ref="E28:E29"/>
    <mergeCell ref="F28:F29"/>
    <mergeCell ref="G28:G29"/>
    <mergeCell ref="H28:H29"/>
    <mergeCell ref="I28:I29"/>
    <mergeCell ref="J28:J29"/>
    <mergeCell ref="G32:G33"/>
    <mergeCell ref="B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F49:F50"/>
    <mergeCell ref="G49:G50"/>
    <mergeCell ref="B40:D41"/>
    <mergeCell ref="B32:D33"/>
    <mergeCell ref="E32:E33"/>
    <mergeCell ref="B34:D35"/>
    <mergeCell ref="E34:E35"/>
    <mergeCell ref="B49:D50"/>
    <mergeCell ref="E49:E50"/>
    <mergeCell ref="F32:F33"/>
    <mergeCell ref="H49:H50"/>
    <mergeCell ref="I49:I50"/>
    <mergeCell ref="J49:J50"/>
    <mergeCell ref="B53:D54"/>
    <mergeCell ref="E53:E54"/>
    <mergeCell ref="F53:F54"/>
    <mergeCell ref="G53:G54"/>
    <mergeCell ref="H53:H54"/>
    <mergeCell ref="I53:I54"/>
    <mergeCell ref="J53:J54"/>
    <mergeCell ref="B55:D56"/>
    <mergeCell ref="E55:E56"/>
    <mergeCell ref="F55:F56"/>
    <mergeCell ref="G55:G56"/>
    <mergeCell ref="H55:H56"/>
    <mergeCell ref="I55:I56"/>
    <mergeCell ref="J55:J56"/>
    <mergeCell ref="B57:D58"/>
    <mergeCell ref="E57:E58"/>
    <mergeCell ref="F57:F58"/>
    <mergeCell ref="G57:G58"/>
    <mergeCell ref="H57:H58"/>
    <mergeCell ref="I57:I58"/>
    <mergeCell ref="J57:J58"/>
    <mergeCell ref="B59:D60"/>
    <mergeCell ref="E59:E60"/>
    <mergeCell ref="F59:F60"/>
    <mergeCell ref="G59:G60"/>
    <mergeCell ref="H59:H60"/>
    <mergeCell ref="I59:I60"/>
    <mergeCell ref="J59:J60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A40:A41"/>
    <mergeCell ref="A49:A50"/>
    <mergeCell ref="A34:A35"/>
    <mergeCell ref="A38:A39"/>
    <mergeCell ref="A53:A54"/>
    <mergeCell ref="A55:A56"/>
    <mergeCell ref="A57:A58"/>
    <mergeCell ref="A59:A60"/>
    <mergeCell ref="A8:A11"/>
    <mergeCell ref="A12:A13"/>
    <mergeCell ref="B12:D13"/>
    <mergeCell ref="E12:E13"/>
    <mergeCell ref="F8:I8"/>
    <mergeCell ref="B8:D11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71:A72"/>
    <mergeCell ref="B71:D72"/>
    <mergeCell ref="E71:E72"/>
    <mergeCell ref="F71:F72"/>
    <mergeCell ref="G71:G72"/>
    <mergeCell ref="H71:H72"/>
    <mergeCell ref="I71:I72"/>
    <mergeCell ref="J71:J72"/>
    <mergeCell ref="A75:A76"/>
    <mergeCell ref="B75:D76"/>
    <mergeCell ref="E75:E76"/>
    <mergeCell ref="F75:F76"/>
    <mergeCell ref="G75:G76"/>
    <mergeCell ref="H75:H76"/>
    <mergeCell ref="I75:I76"/>
    <mergeCell ref="J75:J76"/>
    <mergeCell ref="A51:A52"/>
    <mergeCell ref="B51:D52"/>
    <mergeCell ref="E51:E52"/>
    <mergeCell ref="F51:F52"/>
    <mergeCell ref="G51:G52"/>
    <mergeCell ref="H51:H52"/>
    <mergeCell ref="I51:I52"/>
    <mergeCell ref="J51:J52"/>
    <mergeCell ref="A77:A78"/>
    <mergeCell ref="B77:D78"/>
    <mergeCell ref="E77:E78"/>
    <mergeCell ref="F77:F78"/>
    <mergeCell ref="G77:G78"/>
    <mergeCell ref="H77:H78"/>
    <mergeCell ref="I77:I78"/>
    <mergeCell ref="J77:J78"/>
    <mergeCell ref="A73:A74"/>
    <mergeCell ref="B73:D74"/>
    <mergeCell ref="E73:E74"/>
    <mergeCell ref="F73:F74"/>
    <mergeCell ref="G73:G74"/>
    <mergeCell ref="H73:H74"/>
    <mergeCell ref="I73:I74"/>
    <mergeCell ref="J73:J74"/>
    <mergeCell ref="A26:A27"/>
    <mergeCell ref="B26:D27"/>
    <mergeCell ref="E26:E27"/>
    <mergeCell ref="F26:F27"/>
    <mergeCell ref="G26:G27"/>
    <mergeCell ref="J26:J27"/>
    <mergeCell ref="H26:H27"/>
    <mergeCell ref="I26:I27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4" sqref="A4"/>
    </sheetView>
  </sheetViews>
  <sheetFormatPr defaultColWidth="9.00390625" defaultRowHeight="12.75"/>
  <cols>
    <col min="1" max="1" width="6.75390625" style="854" customWidth="1"/>
    <col min="2" max="4" width="9.125" style="854" customWidth="1"/>
    <col min="5" max="5" width="23.625" style="854" customWidth="1"/>
    <col min="6" max="6" width="20.875" style="854" customWidth="1"/>
    <col min="7" max="7" width="18.375" style="854" customWidth="1"/>
    <col min="8" max="8" width="21.125" style="854" customWidth="1"/>
    <col min="9" max="9" width="18.375" style="854" customWidth="1"/>
    <col min="10" max="16384" width="9.125" style="854" customWidth="1"/>
  </cols>
  <sheetData>
    <row r="2" spans="1:9" ht="15.75">
      <c r="A2" s="1165" t="s">
        <v>580</v>
      </c>
      <c r="B2" s="1165"/>
      <c r="C2" s="1165"/>
      <c r="D2" s="1165"/>
      <c r="E2" s="1165"/>
      <c r="F2" s="1166"/>
      <c r="G2" s="1166"/>
      <c r="H2" s="1166"/>
      <c r="I2" s="1166"/>
    </row>
    <row r="3" spans="1:9" ht="18" customHeight="1">
      <c r="A3" s="1165" t="s">
        <v>596</v>
      </c>
      <c r="B3" s="1165"/>
      <c r="C3" s="1165"/>
      <c r="D3" s="1165"/>
      <c r="E3" s="1165"/>
      <c r="F3" s="1166"/>
      <c r="G3" s="1166"/>
      <c r="H3" s="1166"/>
      <c r="I3" s="1166"/>
    </row>
    <row r="7" spans="1:9" ht="16.5" customHeight="1">
      <c r="A7" s="855"/>
      <c r="B7" s="855"/>
      <c r="C7" s="855"/>
      <c r="D7" s="855"/>
      <c r="E7" s="855"/>
      <c r="F7" s="855"/>
      <c r="G7" s="855"/>
      <c r="H7" s="855"/>
      <c r="I7" s="856" t="s">
        <v>147</v>
      </c>
    </row>
    <row r="8" spans="1:9" ht="21.75" customHeight="1">
      <c r="A8" s="1171" t="s">
        <v>320</v>
      </c>
      <c r="B8" s="1169" t="s">
        <v>581</v>
      </c>
      <c r="C8" s="1169"/>
      <c r="D8" s="1169"/>
      <c r="E8" s="1169"/>
      <c r="F8" s="1167" t="s">
        <v>582</v>
      </c>
      <c r="G8" s="1168"/>
      <c r="H8" s="1167" t="s">
        <v>583</v>
      </c>
      <c r="I8" s="1168"/>
    </row>
    <row r="9" spans="1:9" ht="27" customHeight="1">
      <c r="A9" s="1172"/>
      <c r="B9" s="1170"/>
      <c r="C9" s="1170"/>
      <c r="D9" s="1170"/>
      <c r="E9" s="1170"/>
      <c r="F9" s="857" t="s">
        <v>584</v>
      </c>
      <c r="G9" s="857" t="s">
        <v>585</v>
      </c>
      <c r="H9" s="857" t="s">
        <v>584</v>
      </c>
      <c r="I9" s="857" t="s">
        <v>585</v>
      </c>
    </row>
    <row r="10" spans="1:9" ht="21.75" customHeight="1">
      <c r="A10" s="858" t="s">
        <v>121</v>
      </c>
      <c r="B10" s="859" t="s">
        <v>586</v>
      </c>
      <c r="C10" s="860"/>
      <c r="D10" s="860"/>
      <c r="E10" s="860"/>
      <c r="F10" s="861" t="s">
        <v>587</v>
      </c>
      <c r="G10" s="862">
        <v>897</v>
      </c>
      <c r="H10" s="863" t="s">
        <v>588</v>
      </c>
      <c r="I10" s="862">
        <v>334581</v>
      </c>
    </row>
    <row r="11" spans="1:9" ht="21.75" customHeight="1">
      <c r="A11" s="858" t="s">
        <v>122</v>
      </c>
      <c r="B11" s="859" t="s">
        <v>589</v>
      </c>
      <c r="C11" s="860"/>
      <c r="D11" s="860"/>
      <c r="E11" s="860"/>
      <c r="F11" s="861"/>
      <c r="G11" s="862"/>
      <c r="H11" s="863" t="s">
        <v>588</v>
      </c>
      <c r="I11" s="862">
        <v>88589</v>
      </c>
    </row>
    <row r="12" spans="1:9" ht="21.75" customHeight="1">
      <c r="A12" s="858" t="s">
        <v>123</v>
      </c>
      <c r="B12" s="859" t="s">
        <v>590</v>
      </c>
      <c r="C12" s="860"/>
      <c r="D12" s="860"/>
      <c r="E12" s="860"/>
      <c r="F12" s="863" t="s">
        <v>587</v>
      </c>
      <c r="G12" s="862">
        <v>97</v>
      </c>
      <c r="H12" s="863" t="s">
        <v>588</v>
      </c>
      <c r="I12" s="862">
        <v>4862</v>
      </c>
    </row>
    <row r="13" spans="1:9" ht="21.75" customHeight="1">
      <c r="A13" s="858" t="s">
        <v>124</v>
      </c>
      <c r="B13" s="860" t="s">
        <v>591</v>
      </c>
      <c r="C13" s="860"/>
      <c r="D13" s="860"/>
      <c r="E13" s="860"/>
      <c r="F13" s="861"/>
      <c r="G13" s="862"/>
      <c r="H13" s="863" t="s">
        <v>592</v>
      </c>
      <c r="I13" s="862">
        <v>600</v>
      </c>
    </row>
    <row r="14" spans="1:9" ht="21.75" customHeight="1">
      <c r="A14" s="858" t="s">
        <v>125</v>
      </c>
      <c r="B14" s="860" t="s">
        <v>593</v>
      </c>
      <c r="C14" s="860"/>
      <c r="D14" s="860"/>
      <c r="E14" s="860"/>
      <c r="F14" s="861"/>
      <c r="G14" s="862"/>
      <c r="H14" s="863" t="s">
        <v>592</v>
      </c>
      <c r="I14" s="862">
        <v>1557</v>
      </c>
    </row>
    <row r="15" spans="1:9" ht="21.75" customHeight="1">
      <c r="A15" s="864" t="s">
        <v>878</v>
      </c>
      <c r="B15" s="865" t="s">
        <v>594</v>
      </c>
      <c r="C15" s="865"/>
      <c r="D15" s="865"/>
      <c r="E15" s="865"/>
      <c r="F15" s="866"/>
      <c r="G15" s="867"/>
      <c r="H15" s="868" t="s">
        <v>595</v>
      </c>
      <c r="I15" s="867">
        <v>93600</v>
      </c>
    </row>
  </sheetData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68"/>
  <sheetViews>
    <sheetView zoomScale="75" zoomScaleNormal="75" zoomScaleSheetLayoutView="75" workbookViewId="0" topLeftCell="A1">
      <pane ySplit="9" topLeftCell="BM10" activePane="bottomLeft" state="frozen"/>
      <selection pane="topLeft" activeCell="A1" sqref="A1"/>
      <selection pane="bottomLeft" activeCell="A46" sqref="A46:N46"/>
    </sheetView>
  </sheetViews>
  <sheetFormatPr defaultColWidth="9.00390625" defaultRowHeight="12.75"/>
  <cols>
    <col min="1" max="1" width="9.125" style="869" customWidth="1"/>
    <col min="2" max="2" width="63.625" style="869" customWidth="1"/>
    <col min="3" max="3" width="13.00390625" style="869" customWidth="1"/>
    <col min="4" max="4" width="13.75390625" style="869" customWidth="1"/>
    <col min="5" max="5" width="15.25390625" style="869" customWidth="1"/>
    <col min="6" max="6" width="14.875" style="869" customWidth="1"/>
    <col min="7" max="7" width="14.00390625" style="869" bestFit="1" customWidth="1"/>
    <col min="8" max="8" width="12.00390625" style="869" bestFit="1" customWidth="1"/>
    <col min="9" max="9" width="13.75390625" style="869" bestFit="1" customWidth="1"/>
    <col min="10" max="10" width="12.00390625" style="869" bestFit="1" customWidth="1"/>
    <col min="11" max="11" width="11.00390625" style="869" customWidth="1"/>
    <col min="12" max="12" width="10.625" style="869" customWidth="1"/>
    <col min="13" max="13" width="10.375" style="869" customWidth="1"/>
    <col min="14" max="14" width="9.75390625" style="869" customWidth="1"/>
    <col min="15" max="16384" width="9.125" style="869" customWidth="1"/>
  </cols>
  <sheetData>
    <row r="3" spans="1:14" ht="18.75" customHeight="1">
      <c r="A3" s="1183" t="s">
        <v>597</v>
      </c>
      <c r="B3" s="1183"/>
      <c r="C3" s="1183"/>
      <c r="D3" s="1183"/>
      <c r="E3" s="1183"/>
      <c r="F3" s="1183"/>
      <c r="G3" s="1183"/>
      <c r="H3" s="1183"/>
      <c r="I3" s="1183"/>
      <c r="J3" s="1183"/>
      <c r="K3" s="1183"/>
      <c r="L3" s="1183"/>
      <c r="M3" s="1183"/>
      <c r="N3" s="1183"/>
    </row>
    <row r="4" spans="1:14" ht="15.75">
      <c r="A4" s="870"/>
      <c r="B4" s="1184" t="s">
        <v>598</v>
      </c>
      <c r="C4" s="1184"/>
      <c r="D4" s="1184"/>
      <c r="E4" s="1184"/>
      <c r="F4" s="1184"/>
      <c r="G4" s="1184"/>
      <c r="H4" s="1184"/>
      <c r="I4" s="1184"/>
      <c r="J4" s="1184"/>
      <c r="K4" s="1184"/>
      <c r="L4" s="1184"/>
      <c r="M4" s="1184"/>
      <c r="N4" s="870"/>
    </row>
    <row r="5" spans="1:14" ht="15.75">
      <c r="A5" s="870"/>
      <c r="B5" s="1184" t="s">
        <v>790</v>
      </c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870"/>
    </row>
    <row r="6" spans="2:13" ht="18.75"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</row>
    <row r="7" ht="12.75">
      <c r="N7" s="872" t="s">
        <v>457</v>
      </c>
    </row>
    <row r="8" spans="1:14" ht="32.25" customHeight="1">
      <c r="A8" s="873"/>
      <c r="B8" s="1173" t="s">
        <v>599</v>
      </c>
      <c r="C8" s="1003" t="s">
        <v>791</v>
      </c>
      <c r="D8" s="1175" t="s">
        <v>600</v>
      </c>
      <c r="E8" s="1173" t="s">
        <v>805</v>
      </c>
      <c r="F8" s="1185" t="s">
        <v>749</v>
      </c>
      <c r="G8" s="874" t="s">
        <v>601</v>
      </c>
      <c r="H8" s="1187" t="s">
        <v>602</v>
      </c>
      <c r="I8" s="1188"/>
      <c r="J8" s="1189" t="s">
        <v>603</v>
      </c>
      <c r="K8" s="1190"/>
      <c r="L8" s="1180" t="s">
        <v>604</v>
      </c>
      <c r="M8" s="1182" t="s">
        <v>608</v>
      </c>
      <c r="N8" s="1178" t="s">
        <v>807</v>
      </c>
    </row>
    <row r="9" spans="1:14" ht="52.5" customHeight="1">
      <c r="A9" s="875"/>
      <c r="B9" s="1174"/>
      <c r="C9" s="1177"/>
      <c r="D9" s="1176"/>
      <c r="E9" s="1174"/>
      <c r="F9" s="1186"/>
      <c r="G9" s="874" t="s">
        <v>806</v>
      </c>
      <c r="H9" s="876" t="s">
        <v>605</v>
      </c>
      <c r="I9" s="876" t="s">
        <v>606</v>
      </c>
      <c r="J9" s="876" t="s">
        <v>605</v>
      </c>
      <c r="K9" s="876" t="s">
        <v>607</v>
      </c>
      <c r="L9" s="1181"/>
      <c r="M9" s="1018"/>
      <c r="N9" s="1179"/>
    </row>
    <row r="10" spans="1:14" ht="21" customHeight="1">
      <c r="A10" s="878" t="s">
        <v>121</v>
      </c>
      <c r="B10" s="879" t="s">
        <v>609</v>
      </c>
      <c r="C10" s="973">
        <f>SUM(C11:C21)</f>
        <v>424120</v>
      </c>
      <c r="D10" s="880">
        <f>SUM(E10:M10)</f>
        <v>424120</v>
      </c>
      <c r="E10" s="881"/>
      <c r="F10" s="881">
        <v>10000</v>
      </c>
      <c r="G10" s="881">
        <v>414120</v>
      </c>
      <c r="H10" s="881"/>
      <c r="I10" s="881"/>
      <c r="J10" s="881"/>
      <c r="K10" s="881"/>
      <c r="L10" s="881"/>
      <c r="M10" s="881">
        <f>SUM(M12:M17)</f>
        <v>0</v>
      </c>
      <c r="N10" s="882"/>
    </row>
    <row r="11" spans="1:14" ht="21" customHeight="1">
      <c r="A11" s="878"/>
      <c r="B11" s="883" t="s">
        <v>792</v>
      </c>
      <c r="C11" s="975">
        <v>2000</v>
      </c>
      <c r="D11" s="881"/>
      <c r="E11" s="881"/>
      <c r="F11" s="881"/>
      <c r="G11" s="881"/>
      <c r="H11" s="881"/>
      <c r="I11" s="881"/>
      <c r="J11" s="881"/>
      <c r="K11" s="881"/>
      <c r="L11" s="881"/>
      <c r="M11" s="881"/>
      <c r="N11" s="882"/>
    </row>
    <row r="12" spans="1:14" ht="21" customHeight="1">
      <c r="A12" s="878"/>
      <c r="B12" s="883" t="s">
        <v>610</v>
      </c>
      <c r="C12" s="974">
        <v>2000</v>
      </c>
      <c r="D12" s="884"/>
      <c r="E12" s="885"/>
      <c r="F12" s="885"/>
      <c r="G12" s="885"/>
      <c r="H12" s="885"/>
      <c r="I12" s="885"/>
      <c r="J12" s="885"/>
      <c r="K12" s="885"/>
      <c r="L12" s="885"/>
      <c r="M12" s="886"/>
      <c r="N12" s="882"/>
    </row>
    <row r="13" spans="1:14" ht="21" customHeight="1">
      <c r="A13" s="878"/>
      <c r="B13" s="887" t="s">
        <v>611</v>
      </c>
      <c r="C13" s="974">
        <v>3000</v>
      </c>
      <c r="D13" s="884"/>
      <c r="E13" s="885"/>
      <c r="F13" s="885"/>
      <c r="G13" s="885"/>
      <c r="H13" s="885"/>
      <c r="I13" s="885"/>
      <c r="J13" s="885"/>
      <c r="K13" s="885"/>
      <c r="L13" s="885"/>
      <c r="M13" s="886"/>
      <c r="N13" s="882"/>
    </row>
    <row r="14" spans="1:14" ht="21" customHeight="1">
      <c r="A14" s="878"/>
      <c r="B14" s="888" t="s">
        <v>612</v>
      </c>
      <c r="C14" s="974">
        <v>10000</v>
      </c>
      <c r="D14" s="884"/>
      <c r="E14" s="885"/>
      <c r="F14" s="885"/>
      <c r="G14" s="885"/>
      <c r="H14" s="885"/>
      <c r="I14" s="885"/>
      <c r="J14" s="885"/>
      <c r="K14" s="885"/>
      <c r="L14" s="885"/>
      <c r="M14" s="886"/>
      <c r="N14" s="882"/>
    </row>
    <row r="15" spans="1:14" ht="21" customHeight="1">
      <c r="A15" s="878"/>
      <c r="B15" s="887" t="s">
        <v>613</v>
      </c>
      <c r="C15" s="974">
        <v>29000</v>
      </c>
      <c r="D15" s="884"/>
      <c r="E15" s="885"/>
      <c r="F15" s="885"/>
      <c r="G15" s="885"/>
      <c r="H15" s="885"/>
      <c r="I15" s="885"/>
      <c r="J15" s="885"/>
      <c r="K15" s="885"/>
      <c r="L15" s="885"/>
      <c r="M15" s="886"/>
      <c r="N15" s="882"/>
    </row>
    <row r="16" spans="1:14" ht="21" customHeight="1">
      <c r="A16" s="878"/>
      <c r="B16" s="887" t="s">
        <v>614</v>
      </c>
      <c r="C16" s="974">
        <v>3000</v>
      </c>
      <c r="D16" s="884"/>
      <c r="E16" s="885"/>
      <c r="F16" s="885"/>
      <c r="G16" s="885"/>
      <c r="H16" s="885"/>
      <c r="I16" s="885"/>
      <c r="J16" s="885"/>
      <c r="K16" s="885"/>
      <c r="L16" s="885"/>
      <c r="M16" s="886"/>
      <c r="N16" s="882"/>
    </row>
    <row r="17" spans="1:14" ht="21" customHeight="1">
      <c r="A17" s="878"/>
      <c r="B17" s="887" t="s">
        <v>615</v>
      </c>
      <c r="C17" s="974">
        <v>325120</v>
      </c>
      <c r="D17" s="884"/>
      <c r="E17" s="885"/>
      <c r="F17" s="885"/>
      <c r="G17" s="885"/>
      <c r="H17" s="885"/>
      <c r="I17" s="885"/>
      <c r="J17" s="885"/>
      <c r="K17" s="885"/>
      <c r="L17" s="885"/>
      <c r="M17" s="886"/>
      <c r="N17" s="882"/>
    </row>
    <row r="18" spans="1:14" ht="21" customHeight="1">
      <c r="A18" s="878"/>
      <c r="B18" s="887" t="s">
        <v>616</v>
      </c>
      <c r="C18" s="974">
        <v>30000</v>
      </c>
      <c r="D18" s="884"/>
      <c r="E18" s="885"/>
      <c r="F18" s="885"/>
      <c r="G18" s="885"/>
      <c r="H18" s="885"/>
      <c r="I18" s="885"/>
      <c r="J18" s="885"/>
      <c r="K18" s="885"/>
      <c r="L18" s="885"/>
      <c r="M18" s="886"/>
      <c r="N18" s="882"/>
    </row>
    <row r="19" spans="1:14" ht="21" customHeight="1">
      <c r="A19" s="878"/>
      <c r="B19" s="887" t="s">
        <v>797</v>
      </c>
      <c r="C19" s="974">
        <v>4000</v>
      </c>
      <c r="D19" s="884"/>
      <c r="E19" s="885"/>
      <c r="F19" s="885"/>
      <c r="G19" s="885"/>
      <c r="H19" s="885"/>
      <c r="I19" s="885"/>
      <c r="J19" s="885"/>
      <c r="K19" s="885"/>
      <c r="L19" s="885"/>
      <c r="M19" s="886"/>
      <c r="N19" s="882"/>
    </row>
    <row r="20" spans="1:14" ht="21" customHeight="1">
      <c r="A20" s="878"/>
      <c r="B20" s="887" t="s">
        <v>800</v>
      </c>
      <c r="C20" s="974">
        <v>6000</v>
      </c>
      <c r="D20" s="884"/>
      <c r="E20" s="885"/>
      <c r="F20" s="885"/>
      <c r="G20" s="885"/>
      <c r="H20" s="885"/>
      <c r="I20" s="885"/>
      <c r="J20" s="885"/>
      <c r="K20" s="885"/>
      <c r="L20" s="885"/>
      <c r="M20" s="886"/>
      <c r="N20" s="882"/>
    </row>
    <row r="21" spans="1:14" ht="21" customHeight="1">
      <c r="A21" s="878"/>
      <c r="B21" s="887" t="s">
        <v>275</v>
      </c>
      <c r="C21" s="974">
        <v>10000</v>
      </c>
      <c r="D21" s="884"/>
      <c r="E21" s="885"/>
      <c r="F21" s="885"/>
      <c r="G21" s="885"/>
      <c r="H21" s="885"/>
      <c r="I21" s="885"/>
      <c r="J21" s="885"/>
      <c r="K21" s="885"/>
      <c r="L21" s="885"/>
      <c r="M21" s="886"/>
      <c r="N21" s="882"/>
    </row>
    <row r="22" spans="1:14" ht="21" customHeight="1">
      <c r="A22" s="878" t="s">
        <v>122</v>
      </c>
      <c r="B22" s="889" t="s">
        <v>617</v>
      </c>
      <c r="C22" s="880">
        <f>SUM(C23)</f>
        <v>14000</v>
      </c>
      <c r="D22" s="880">
        <f>SUM(E22:M22)</f>
        <v>14000</v>
      </c>
      <c r="E22" s="880"/>
      <c r="F22" s="880"/>
      <c r="G22" s="880">
        <v>14000</v>
      </c>
      <c r="H22" s="880"/>
      <c r="I22" s="880"/>
      <c r="J22" s="880"/>
      <c r="K22" s="880"/>
      <c r="L22" s="880"/>
      <c r="M22" s="880"/>
      <c r="N22" s="882"/>
    </row>
    <row r="23" spans="1:14" ht="21" customHeight="1">
      <c r="A23" s="878"/>
      <c r="B23" s="890" t="s">
        <v>618</v>
      </c>
      <c r="C23" s="891">
        <v>14000</v>
      </c>
      <c r="D23" s="891"/>
      <c r="E23" s="892"/>
      <c r="F23" s="892"/>
      <c r="G23" s="892"/>
      <c r="H23" s="892"/>
      <c r="I23" s="892"/>
      <c r="J23" s="892"/>
      <c r="K23" s="892"/>
      <c r="L23" s="892"/>
      <c r="M23" s="893"/>
      <c r="N23" s="882"/>
    </row>
    <row r="24" spans="1:14" ht="21" customHeight="1">
      <c r="A24" s="878" t="s">
        <v>123</v>
      </c>
      <c r="B24" s="889" t="s">
        <v>619</v>
      </c>
      <c r="C24" s="880">
        <f>SUM(C25)</f>
        <v>817180</v>
      </c>
      <c r="D24" s="880">
        <f>SUM(E24:M24)</f>
        <v>817180</v>
      </c>
      <c r="E24" s="892"/>
      <c r="F24" s="894">
        <v>236000</v>
      </c>
      <c r="G24" s="894">
        <v>581180</v>
      </c>
      <c r="H24" s="892"/>
      <c r="I24" s="892"/>
      <c r="J24" s="892"/>
      <c r="K24" s="892"/>
      <c r="L24" s="892"/>
      <c r="M24" s="893"/>
      <c r="N24" s="882"/>
    </row>
    <row r="25" spans="1:14" ht="21" customHeight="1">
      <c r="A25" s="878"/>
      <c r="B25" s="890" t="s">
        <v>620</v>
      </c>
      <c r="C25" s="891">
        <v>817180</v>
      </c>
      <c r="D25" s="891"/>
      <c r="E25" s="892"/>
      <c r="F25" s="892"/>
      <c r="G25" s="892"/>
      <c r="H25" s="892"/>
      <c r="I25" s="892"/>
      <c r="J25" s="892"/>
      <c r="K25" s="892"/>
      <c r="L25" s="892"/>
      <c r="M25" s="893"/>
      <c r="N25" s="882"/>
    </row>
    <row r="26" spans="1:14" ht="21" customHeight="1">
      <c r="A26" s="878" t="s">
        <v>124</v>
      </c>
      <c r="B26" s="889" t="s">
        <v>621</v>
      </c>
      <c r="C26" s="880">
        <f>SUM(C27)</f>
        <v>362982</v>
      </c>
      <c r="D26" s="880">
        <f>SUM(E26:N26)</f>
        <v>362982</v>
      </c>
      <c r="E26" s="894"/>
      <c r="F26" s="894">
        <v>362982</v>
      </c>
      <c r="G26" s="894"/>
      <c r="H26" s="892"/>
      <c r="I26" s="892"/>
      <c r="J26" s="892"/>
      <c r="K26" s="892"/>
      <c r="L26" s="894"/>
      <c r="M26" s="893"/>
      <c r="N26" s="896"/>
    </row>
    <row r="27" spans="1:14" ht="21" customHeight="1">
      <c r="A27" s="878"/>
      <c r="B27" s="890" t="s">
        <v>622</v>
      </c>
      <c r="C27" s="891">
        <v>362982</v>
      </c>
      <c r="D27" s="891"/>
      <c r="E27" s="892"/>
      <c r="F27" s="892"/>
      <c r="G27" s="892"/>
      <c r="H27" s="892"/>
      <c r="I27" s="892"/>
      <c r="J27" s="892"/>
      <c r="K27" s="892"/>
      <c r="L27" s="892"/>
      <c r="M27" s="893"/>
      <c r="N27" s="882"/>
    </row>
    <row r="28" spans="1:14" ht="21" customHeight="1">
      <c r="A28" s="878" t="s">
        <v>125</v>
      </c>
      <c r="B28" s="889" t="s">
        <v>623</v>
      </c>
      <c r="C28" s="880">
        <f>SUM(C29:C40)</f>
        <v>5554135</v>
      </c>
      <c r="D28" s="880">
        <f>SUM(E28:N28)</f>
        <v>5554135</v>
      </c>
      <c r="E28" s="892"/>
      <c r="F28" s="894">
        <v>501353</v>
      </c>
      <c r="G28" s="894">
        <v>474987</v>
      </c>
      <c r="H28" s="892"/>
      <c r="I28" s="894">
        <v>4017795</v>
      </c>
      <c r="J28" s="892"/>
      <c r="K28" s="892"/>
      <c r="L28" s="894">
        <v>140000</v>
      </c>
      <c r="M28" s="895"/>
      <c r="N28" s="897">
        <v>420000</v>
      </c>
    </row>
    <row r="29" spans="1:14" ht="21" customHeight="1">
      <c r="A29" s="878"/>
      <c r="B29" s="890" t="s">
        <v>624</v>
      </c>
      <c r="C29" s="891">
        <v>176174</v>
      </c>
      <c r="D29" s="891"/>
      <c r="E29" s="892"/>
      <c r="F29" s="892"/>
      <c r="G29" s="892"/>
      <c r="H29" s="892"/>
      <c r="I29" s="892"/>
      <c r="J29" s="892"/>
      <c r="K29" s="892"/>
      <c r="L29" s="892"/>
      <c r="M29" s="893"/>
      <c r="N29" s="882"/>
    </row>
    <row r="30" spans="1:14" ht="21" customHeight="1">
      <c r="A30" s="878"/>
      <c r="B30" s="890" t="s">
        <v>625</v>
      </c>
      <c r="C30" s="891">
        <v>30099</v>
      </c>
      <c r="D30" s="891"/>
      <c r="E30" s="892"/>
      <c r="F30" s="892"/>
      <c r="G30" s="892"/>
      <c r="H30" s="892"/>
      <c r="I30" s="892"/>
      <c r="J30" s="892"/>
      <c r="K30" s="892"/>
      <c r="L30" s="892"/>
      <c r="M30" s="893"/>
      <c r="N30" s="882"/>
    </row>
    <row r="31" spans="1:14" ht="21" customHeight="1">
      <c r="A31" s="878"/>
      <c r="B31" s="890" t="s">
        <v>626</v>
      </c>
      <c r="C31" s="891">
        <v>522000</v>
      </c>
      <c r="D31" s="891"/>
      <c r="E31" s="892"/>
      <c r="F31" s="892"/>
      <c r="G31" s="892"/>
      <c r="H31" s="892"/>
      <c r="I31" s="892"/>
      <c r="J31" s="892"/>
      <c r="K31" s="892"/>
      <c r="L31" s="892"/>
      <c r="M31" s="893"/>
      <c r="N31" s="882"/>
    </row>
    <row r="32" spans="1:14" ht="21" customHeight="1">
      <c r="A32" s="878"/>
      <c r="B32" s="890" t="s">
        <v>627</v>
      </c>
      <c r="C32" s="891">
        <v>250000</v>
      </c>
      <c r="D32" s="891"/>
      <c r="E32" s="892"/>
      <c r="F32" s="892"/>
      <c r="G32" s="892"/>
      <c r="H32" s="892"/>
      <c r="I32" s="892"/>
      <c r="J32" s="892"/>
      <c r="K32" s="892"/>
      <c r="L32" s="892"/>
      <c r="M32" s="893"/>
      <c r="N32" s="882"/>
    </row>
    <row r="33" spans="1:14" ht="21" customHeight="1">
      <c r="A33" s="878"/>
      <c r="B33" s="890" t="s">
        <v>628</v>
      </c>
      <c r="C33" s="891">
        <v>420000</v>
      </c>
      <c r="D33" s="891"/>
      <c r="E33" s="892"/>
      <c r="F33" s="892"/>
      <c r="G33" s="892"/>
      <c r="H33" s="892"/>
      <c r="I33" s="892"/>
      <c r="J33" s="892"/>
      <c r="K33" s="892"/>
      <c r="L33" s="892"/>
      <c r="M33" s="893"/>
      <c r="N33" s="882"/>
    </row>
    <row r="34" spans="1:14" ht="21" customHeight="1">
      <c r="A34" s="878"/>
      <c r="B34" s="890" t="s">
        <v>629</v>
      </c>
      <c r="C34" s="891">
        <v>430000</v>
      </c>
      <c r="D34" s="891"/>
      <c r="E34" s="892"/>
      <c r="F34" s="892"/>
      <c r="G34" s="892"/>
      <c r="H34" s="892"/>
      <c r="I34" s="892"/>
      <c r="J34" s="892"/>
      <c r="K34" s="892"/>
      <c r="L34" s="892"/>
      <c r="M34" s="893"/>
      <c r="N34" s="882"/>
    </row>
    <row r="35" spans="1:14" ht="21" customHeight="1">
      <c r="A35" s="878"/>
      <c r="B35" s="890" t="s">
        <v>798</v>
      </c>
      <c r="C35" s="891">
        <v>37700</v>
      </c>
      <c r="D35" s="891"/>
      <c r="E35" s="892"/>
      <c r="F35" s="892"/>
      <c r="G35" s="892"/>
      <c r="H35" s="892"/>
      <c r="I35" s="892"/>
      <c r="J35" s="892"/>
      <c r="K35" s="892"/>
      <c r="L35" s="892"/>
      <c r="M35" s="893"/>
      <c r="N35" s="882"/>
    </row>
    <row r="36" spans="1:14" ht="21" customHeight="1">
      <c r="A36" s="878"/>
      <c r="B36" s="890" t="s">
        <v>630</v>
      </c>
      <c r="C36" s="891">
        <v>2865477</v>
      </c>
      <c r="D36" s="891"/>
      <c r="E36" s="892"/>
      <c r="F36" s="892"/>
      <c r="G36" s="892"/>
      <c r="H36" s="892"/>
      <c r="I36" s="892"/>
      <c r="J36" s="892"/>
      <c r="K36" s="892"/>
      <c r="L36" s="892"/>
      <c r="M36" s="893"/>
      <c r="N36" s="882"/>
    </row>
    <row r="37" spans="1:14" ht="21" customHeight="1">
      <c r="A37" s="878"/>
      <c r="B37" s="890" t="s">
        <v>631</v>
      </c>
      <c r="C37" s="891">
        <v>120000</v>
      </c>
      <c r="D37" s="891"/>
      <c r="E37" s="892"/>
      <c r="F37" s="892"/>
      <c r="G37" s="892"/>
      <c r="H37" s="892"/>
      <c r="I37" s="892"/>
      <c r="J37" s="892"/>
      <c r="K37" s="892"/>
      <c r="L37" s="892"/>
      <c r="M37" s="893"/>
      <c r="N37" s="882"/>
    </row>
    <row r="38" spans="1:14" ht="21" customHeight="1">
      <c r="A38" s="878"/>
      <c r="B38" s="890" t="s">
        <v>272</v>
      </c>
      <c r="C38" s="891">
        <v>590535</v>
      </c>
      <c r="D38" s="891"/>
      <c r="E38" s="892"/>
      <c r="F38" s="892"/>
      <c r="G38" s="892"/>
      <c r="H38" s="892"/>
      <c r="I38" s="892"/>
      <c r="J38" s="892"/>
      <c r="K38" s="892"/>
      <c r="L38" s="892"/>
      <c r="M38" s="893"/>
      <c r="N38" s="882"/>
    </row>
    <row r="39" spans="1:14" ht="21" customHeight="1">
      <c r="A39" s="878"/>
      <c r="B39" s="890" t="s">
        <v>632</v>
      </c>
      <c r="C39" s="891">
        <v>55000</v>
      </c>
      <c r="D39" s="891"/>
      <c r="E39" s="892"/>
      <c r="F39" s="892"/>
      <c r="G39" s="892"/>
      <c r="H39" s="892"/>
      <c r="I39" s="892"/>
      <c r="J39" s="892"/>
      <c r="K39" s="892"/>
      <c r="L39" s="892"/>
      <c r="M39" s="893"/>
      <c r="N39" s="882"/>
    </row>
    <row r="40" spans="1:14" ht="21" customHeight="1">
      <c r="A40" s="878"/>
      <c r="B40" s="890" t="s">
        <v>277</v>
      </c>
      <c r="C40" s="891">
        <v>57150</v>
      </c>
      <c r="D40" s="891"/>
      <c r="E40" s="892"/>
      <c r="F40" s="892"/>
      <c r="G40" s="892"/>
      <c r="H40" s="892"/>
      <c r="I40" s="892"/>
      <c r="J40" s="892"/>
      <c r="K40" s="892"/>
      <c r="L40" s="892"/>
      <c r="M40" s="893"/>
      <c r="N40" s="882"/>
    </row>
    <row r="41" spans="1:14" ht="21" customHeight="1">
      <c r="A41" s="878" t="s">
        <v>878</v>
      </c>
      <c r="B41" s="889" t="s">
        <v>633</v>
      </c>
      <c r="C41" s="891"/>
      <c r="D41" s="880">
        <f>SUM(E41:M41)</f>
        <v>0</v>
      </c>
      <c r="E41" s="892"/>
      <c r="F41" s="892"/>
      <c r="G41" s="892"/>
      <c r="H41" s="892"/>
      <c r="I41" s="892"/>
      <c r="J41" s="892"/>
      <c r="K41" s="892"/>
      <c r="L41" s="892"/>
      <c r="M41" s="893"/>
      <c r="N41" s="882"/>
    </row>
    <row r="42" spans="1:14" ht="21" customHeight="1">
      <c r="A42" s="878" t="s">
        <v>540</v>
      </c>
      <c r="B42" s="889" t="s">
        <v>634</v>
      </c>
      <c r="C42" s="891"/>
      <c r="D42" s="880">
        <f>SUM(E42:M42)</f>
        <v>0</v>
      </c>
      <c r="E42" s="892"/>
      <c r="F42" s="892"/>
      <c r="G42" s="892"/>
      <c r="H42" s="892"/>
      <c r="I42" s="892"/>
      <c r="J42" s="892"/>
      <c r="K42" s="892"/>
      <c r="L42" s="892"/>
      <c r="M42" s="893"/>
      <c r="N42" s="882"/>
    </row>
    <row r="43" spans="1:14" ht="21" customHeight="1">
      <c r="A43" s="878" t="s">
        <v>542</v>
      </c>
      <c r="B43" s="889" t="s">
        <v>635</v>
      </c>
      <c r="C43" s="891"/>
      <c r="D43" s="880">
        <f>SUM(E43:M43)</f>
        <v>0</v>
      </c>
      <c r="E43" s="892"/>
      <c r="F43" s="892"/>
      <c r="G43" s="892"/>
      <c r="H43" s="892"/>
      <c r="I43" s="892"/>
      <c r="J43" s="892"/>
      <c r="K43" s="892"/>
      <c r="L43" s="892"/>
      <c r="M43" s="893"/>
      <c r="N43" s="882"/>
    </row>
    <row r="44" spans="1:14" ht="21" customHeight="1">
      <c r="A44" s="878" t="s">
        <v>544</v>
      </c>
      <c r="B44" s="889" t="s">
        <v>636</v>
      </c>
      <c r="C44" s="880">
        <f>SUM(C45:C50)</f>
        <v>211000</v>
      </c>
      <c r="D44" s="880">
        <f>SUM(E44:M44)</f>
        <v>211000</v>
      </c>
      <c r="E44" s="894"/>
      <c r="F44" s="894">
        <v>15000</v>
      </c>
      <c r="G44" s="894">
        <v>196000</v>
      </c>
      <c r="H44" s="892"/>
      <c r="I44" s="892"/>
      <c r="J44" s="892"/>
      <c r="K44" s="892"/>
      <c r="L44" s="894"/>
      <c r="M44" s="893"/>
      <c r="N44" s="882"/>
    </row>
    <row r="45" spans="1:14" ht="21" customHeight="1">
      <c r="A45" s="878"/>
      <c r="B45" s="890" t="s">
        <v>637</v>
      </c>
      <c r="C45" s="891">
        <v>7600</v>
      </c>
      <c r="D45" s="891"/>
      <c r="E45" s="892"/>
      <c r="F45" s="892"/>
      <c r="G45" s="892"/>
      <c r="H45" s="892"/>
      <c r="I45" s="892"/>
      <c r="J45" s="892"/>
      <c r="K45" s="892"/>
      <c r="L45" s="892"/>
      <c r="M45" s="893"/>
      <c r="N45" s="882"/>
    </row>
    <row r="46" spans="1:14" ht="21" customHeight="1">
      <c r="A46" s="878"/>
      <c r="B46" s="890" t="s">
        <v>638</v>
      </c>
      <c r="C46" s="891">
        <v>400</v>
      </c>
      <c r="D46" s="891"/>
      <c r="E46" s="892"/>
      <c r="F46" s="892"/>
      <c r="G46" s="892"/>
      <c r="H46" s="892"/>
      <c r="I46" s="892"/>
      <c r="J46" s="892"/>
      <c r="K46" s="892"/>
      <c r="L46" s="892"/>
      <c r="M46" s="893"/>
      <c r="N46" s="882"/>
    </row>
    <row r="47" spans="1:14" ht="21" customHeight="1">
      <c r="A47" s="878"/>
      <c r="B47" s="890" t="s">
        <v>639</v>
      </c>
      <c r="C47" s="891">
        <v>45000</v>
      </c>
      <c r="D47" s="891"/>
      <c r="E47" s="892"/>
      <c r="F47" s="892"/>
      <c r="G47" s="892"/>
      <c r="H47" s="892"/>
      <c r="I47" s="892"/>
      <c r="J47" s="892"/>
      <c r="K47" s="892"/>
      <c r="L47" s="892"/>
      <c r="M47" s="893"/>
      <c r="N47" s="882"/>
    </row>
    <row r="48" spans="1:14" ht="21" customHeight="1">
      <c r="A48" s="878"/>
      <c r="B48" s="890" t="s">
        <v>640</v>
      </c>
      <c r="C48" s="891">
        <v>6000</v>
      </c>
      <c r="D48" s="891"/>
      <c r="E48" s="892"/>
      <c r="F48" s="892"/>
      <c r="G48" s="892"/>
      <c r="H48" s="892"/>
      <c r="I48" s="892"/>
      <c r="J48" s="892"/>
      <c r="K48" s="892"/>
      <c r="L48" s="892"/>
      <c r="M48" s="893"/>
      <c r="N48" s="882"/>
    </row>
    <row r="49" spans="1:14" ht="21" customHeight="1">
      <c r="A49" s="878"/>
      <c r="B49" s="890" t="s">
        <v>641</v>
      </c>
      <c r="C49" s="891">
        <v>137000</v>
      </c>
      <c r="D49" s="891"/>
      <c r="E49" s="892"/>
      <c r="F49" s="892"/>
      <c r="G49" s="892"/>
      <c r="H49" s="892"/>
      <c r="I49" s="892"/>
      <c r="J49" s="892"/>
      <c r="K49" s="892"/>
      <c r="L49" s="892"/>
      <c r="M49" s="893"/>
      <c r="N49" s="882"/>
    </row>
    <row r="50" spans="1:14" ht="21" customHeight="1">
      <c r="A50" s="878"/>
      <c r="B50" s="890" t="s">
        <v>276</v>
      </c>
      <c r="C50" s="891">
        <v>15000</v>
      </c>
      <c r="D50" s="891"/>
      <c r="E50" s="892"/>
      <c r="F50" s="892"/>
      <c r="G50" s="892"/>
      <c r="H50" s="892"/>
      <c r="I50" s="892"/>
      <c r="J50" s="892"/>
      <c r="K50" s="892"/>
      <c r="L50" s="892"/>
      <c r="M50" s="893"/>
      <c r="N50" s="882"/>
    </row>
    <row r="51" spans="1:14" ht="21" customHeight="1">
      <c r="A51" s="878" t="s">
        <v>546</v>
      </c>
      <c r="B51" s="889" t="s">
        <v>642</v>
      </c>
      <c r="C51" s="880">
        <f>SUM(C52:C61)</f>
        <v>1173714</v>
      </c>
      <c r="D51" s="880">
        <f>SUM(E51:N51)</f>
        <v>1173714</v>
      </c>
      <c r="E51" s="894">
        <v>696474</v>
      </c>
      <c r="F51" s="894">
        <v>413278</v>
      </c>
      <c r="G51" s="880">
        <v>63962</v>
      </c>
      <c r="H51" s="894"/>
      <c r="I51" s="892"/>
      <c r="J51" s="894"/>
      <c r="K51" s="892"/>
      <c r="L51" s="894"/>
      <c r="M51" s="893"/>
      <c r="N51" s="882"/>
    </row>
    <row r="52" spans="1:14" ht="21" customHeight="1">
      <c r="A52" s="878"/>
      <c r="B52" s="890" t="s">
        <v>643</v>
      </c>
      <c r="C52" s="891">
        <v>153053</v>
      </c>
      <c r="D52" s="880"/>
      <c r="E52" s="894"/>
      <c r="F52" s="892"/>
      <c r="G52" s="892"/>
      <c r="H52" s="892"/>
      <c r="I52" s="892"/>
      <c r="J52" s="892"/>
      <c r="K52" s="892"/>
      <c r="L52" s="892"/>
      <c r="M52" s="893"/>
      <c r="N52" s="882"/>
    </row>
    <row r="53" spans="1:14" ht="21" customHeight="1">
      <c r="A53" s="878"/>
      <c r="B53" s="890" t="s">
        <v>644</v>
      </c>
      <c r="C53" s="891">
        <v>169896</v>
      </c>
      <c r="D53" s="880"/>
      <c r="E53" s="894"/>
      <c r="F53" s="892"/>
      <c r="G53" s="892"/>
      <c r="H53" s="892"/>
      <c r="I53" s="892"/>
      <c r="J53" s="892"/>
      <c r="K53" s="892"/>
      <c r="L53" s="892"/>
      <c r="M53" s="893"/>
      <c r="N53" s="882"/>
    </row>
    <row r="54" spans="1:14" ht="21" customHeight="1">
      <c r="A54" s="878"/>
      <c r="B54" s="890" t="s">
        <v>645</v>
      </c>
      <c r="C54" s="891">
        <v>90338</v>
      </c>
      <c r="D54" s="880"/>
      <c r="E54" s="894"/>
      <c r="F54" s="892"/>
      <c r="G54" s="892"/>
      <c r="H54" s="892"/>
      <c r="I54" s="892"/>
      <c r="J54" s="892"/>
      <c r="K54" s="892"/>
      <c r="L54" s="892"/>
      <c r="M54" s="893"/>
      <c r="N54" s="882"/>
    </row>
    <row r="55" spans="1:14" ht="21" customHeight="1">
      <c r="A55" s="878"/>
      <c r="B55" s="890" t="s">
        <v>646</v>
      </c>
      <c r="C55" s="891">
        <v>131520</v>
      </c>
      <c r="D55" s="880"/>
      <c r="E55" s="894"/>
      <c r="F55" s="892"/>
      <c r="G55" s="892"/>
      <c r="H55" s="892"/>
      <c r="I55" s="892"/>
      <c r="J55" s="892"/>
      <c r="K55" s="892"/>
      <c r="L55" s="892"/>
      <c r="M55" s="893"/>
      <c r="N55" s="882"/>
    </row>
    <row r="56" spans="1:14" ht="21" customHeight="1">
      <c r="A56" s="878"/>
      <c r="B56" s="890" t="s">
        <v>647</v>
      </c>
      <c r="C56" s="891">
        <v>290435</v>
      </c>
      <c r="D56" s="880"/>
      <c r="E56" s="894"/>
      <c r="F56" s="892"/>
      <c r="G56" s="892"/>
      <c r="H56" s="892"/>
      <c r="I56" s="892"/>
      <c r="J56" s="892"/>
      <c r="K56" s="892"/>
      <c r="L56" s="892"/>
      <c r="M56" s="893"/>
      <c r="N56" s="882"/>
    </row>
    <row r="57" spans="1:14" ht="21" customHeight="1">
      <c r="A57" s="878"/>
      <c r="B57" s="890" t="s">
        <v>648</v>
      </c>
      <c r="C57" s="891">
        <v>124606</v>
      </c>
      <c r="D57" s="880"/>
      <c r="E57" s="894"/>
      <c r="F57" s="892"/>
      <c r="G57" s="892"/>
      <c r="H57" s="892"/>
      <c r="I57" s="892"/>
      <c r="J57" s="892"/>
      <c r="K57" s="892"/>
      <c r="L57" s="892"/>
      <c r="M57" s="893"/>
      <c r="N57" s="882"/>
    </row>
    <row r="58" spans="1:14" ht="21" customHeight="1">
      <c r="A58" s="878"/>
      <c r="B58" s="890" t="s">
        <v>649</v>
      </c>
      <c r="C58" s="891">
        <v>72420</v>
      </c>
      <c r="D58" s="880"/>
      <c r="E58" s="894"/>
      <c r="F58" s="892"/>
      <c r="G58" s="892"/>
      <c r="H58" s="892"/>
      <c r="I58" s="892"/>
      <c r="J58" s="892"/>
      <c r="K58" s="892"/>
      <c r="L58" s="892"/>
      <c r="M58" s="893"/>
      <c r="N58" s="882"/>
    </row>
    <row r="59" spans="1:14" ht="21" customHeight="1">
      <c r="A59" s="878"/>
      <c r="B59" s="890" t="s">
        <v>650</v>
      </c>
      <c r="C59" s="891">
        <v>67216</v>
      </c>
      <c r="D59" s="880"/>
      <c r="E59" s="894"/>
      <c r="F59" s="892"/>
      <c r="G59" s="892"/>
      <c r="H59" s="892"/>
      <c r="I59" s="892"/>
      <c r="J59" s="892"/>
      <c r="K59" s="892"/>
      <c r="L59" s="892"/>
      <c r="M59" s="893"/>
      <c r="N59" s="882"/>
    </row>
    <row r="60" spans="1:14" ht="21" customHeight="1">
      <c r="A60" s="878"/>
      <c r="B60" s="890" t="s">
        <v>651</v>
      </c>
      <c r="C60" s="891">
        <v>70068</v>
      </c>
      <c r="D60" s="880"/>
      <c r="E60" s="894"/>
      <c r="F60" s="892"/>
      <c r="G60" s="892"/>
      <c r="H60" s="892"/>
      <c r="I60" s="892"/>
      <c r="J60" s="892"/>
      <c r="K60" s="892"/>
      <c r="L60" s="892"/>
      <c r="M60" s="893"/>
      <c r="N60" s="882"/>
    </row>
    <row r="61" spans="1:14" ht="21" customHeight="1">
      <c r="A61" s="878"/>
      <c r="B61" s="890" t="s">
        <v>803</v>
      </c>
      <c r="C61" s="891">
        <v>4162</v>
      </c>
      <c r="D61" s="880"/>
      <c r="E61" s="894"/>
      <c r="F61" s="892"/>
      <c r="G61" s="892"/>
      <c r="H61" s="892"/>
      <c r="I61" s="892"/>
      <c r="J61" s="892"/>
      <c r="K61" s="892"/>
      <c r="L61" s="892"/>
      <c r="M61" s="893"/>
      <c r="N61" s="882"/>
    </row>
    <row r="62" spans="1:14" ht="21" customHeight="1">
      <c r="A62" s="878" t="s">
        <v>548</v>
      </c>
      <c r="B62" s="889" t="s">
        <v>652</v>
      </c>
      <c r="C62" s="880">
        <f>SUM(C63:C80)</f>
        <v>134253</v>
      </c>
      <c r="D62" s="880">
        <f>SUM(E62:N62)</f>
        <v>134253</v>
      </c>
      <c r="E62" s="894"/>
      <c r="F62" s="894"/>
      <c r="G62" s="892">
        <v>134253</v>
      </c>
      <c r="H62" s="894"/>
      <c r="I62" s="892"/>
      <c r="J62" s="892"/>
      <c r="K62" s="892"/>
      <c r="L62" s="894"/>
      <c r="M62" s="893"/>
      <c r="N62" s="882"/>
    </row>
    <row r="63" spans="1:14" ht="21" customHeight="1">
      <c r="A63" s="898"/>
      <c r="B63" s="890" t="s">
        <v>653</v>
      </c>
      <c r="C63" s="891">
        <v>21500</v>
      </c>
      <c r="D63" s="891"/>
      <c r="E63" s="892"/>
      <c r="F63" s="892"/>
      <c r="G63" s="892"/>
      <c r="H63" s="892"/>
      <c r="I63" s="892"/>
      <c r="J63" s="892"/>
      <c r="K63" s="892"/>
      <c r="L63" s="892"/>
      <c r="M63" s="893"/>
      <c r="N63" s="882"/>
    </row>
    <row r="64" spans="1:14" ht="21" customHeight="1">
      <c r="A64" s="898"/>
      <c r="B64" s="890" t="s">
        <v>654</v>
      </c>
      <c r="C64" s="891">
        <v>6100</v>
      </c>
      <c r="D64" s="891"/>
      <c r="E64" s="892"/>
      <c r="F64" s="892"/>
      <c r="G64" s="892"/>
      <c r="H64" s="892"/>
      <c r="I64" s="892"/>
      <c r="J64" s="892"/>
      <c r="K64" s="892"/>
      <c r="L64" s="892"/>
      <c r="M64" s="893"/>
      <c r="N64" s="882"/>
    </row>
    <row r="65" spans="1:14" ht="21" customHeight="1">
      <c r="A65" s="898"/>
      <c r="B65" s="890" t="s">
        <v>655</v>
      </c>
      <c r="C65" s="891">
        <v>3000</v>
      </c>
      <c r="D65" s="891"/>
      <c r="E65" s="892"/>
      <c r="F65" s="892"/>
      <c r="G65" s="892"/>
      <c r="H65" s="892"/>
      <c r="I65" s="892"/>
      <c r="J65" s="892"/>
      <c r="K65" s="892"/>
      <c r="L65" s="892"/>
      <c r="M65" s="893"/>
      <c r="N65" s="882"/>
    </row>
    <row r="66" spans="1:14" ht="21" customHeight="1">
      <c r="A66" s="898"/>
      <c r="B66" s="890" t="s">
        <v>656</v>
      </c>
      <c r="C66" s="891">
        <v>32000</v>
      </c>
      <c r="D66" s="891"/>
      <c r="E66" s="892"/>
      <c r="F66" s="892"/>
      <c r="G66" s="892"/>
      <c r="H66" s="892"/>
      <c r="I66" s="892"/>
      <c r="J66" s="892"/>
      <c r="K66" s="892"/>
      <c r="L66" s="892"/>
      <c r="M66" s="893"/>
      <c r="N66" s="882"/>
    </row>
    <row r="67" spans="1:14" ht="21" customHeight="1">
      <c r="A67" s="898"/>
      <c r="B67" s="890" t="s">
        <v>657</v>
      </c>
      <c r="C67" s="891">
        <v>4600</v>
      </c>
      <c r="D67" s="891"/>
      <c r="E67" s="892"/>
      <c r="F67" s="892"/>
      <c r="G67" s="892"/>
      <c r="H67" s="892"/>
      <c r="I67" s="892"/>
      <c r="J67" s="892"/>
      <c r="K67" s="892"/>
      <c r="L67" s="892"/>
      <c r="M67" s="893"/>
      <c r="N67" s="882"/>
    </row>
    <row r="68" spans="1:14" ht="21" customHeight="1">
      <c r="A68" s="898"/>
      <c r="B68" s="890" t="s">
        <v>658</v>
      </c>
      <c r="C68" s="891">
        <v>15000</v>
      </c>
      <c r="D68" s="891"/>
      <c r="E68" s="892"/>
      <c r="F68" s="892"/>
      <c r="G68" s="892"/>
      <c r="H68" s="892"/>
      <c r="I68" s="892"/>
      <c r="J68" s="892"/>
      <c r="K68" s="892"/>
      <c r="L68" s="892"/>
      <c r="M68" s="893"/>
      <c r="N68" s="882"/>
    </row>
    <row r="69" spans="1:14" ht="21" customHeight="1">
      <c r="A69" s="898"/>
      <c r="B69" s="890" t="s">
        <v>794</v>
      </c>
      <c r="C69" s="891">
        <v>25000</v>
      </c>
      <c r="D69" s="891"/>
      <c r="E69" s="892"/>
      <c r="F69" s="892"/>
      <c r="G69" s="892"/>
      <c r="H69" s="892"/>
      <c r="I69" s="892"/>
      <c r="J69" s="892"/>
      <c r="K69" s="892"/>
      <c r="L69" s="892"/>
      <c r="M69" s="893"/>
      <c r="N69" s="882"/>
    </row>
    <row r="70" spans="1:14" ht="21" customHeight="1">
      <c r="A70" s="898"/>
      <c r="B70" s="890" t="s">
        <v>659</v>
      </c>
      <c r="C70" s="891">
        <v>1800</v>
      </c>
      <c r="D70" s="891"/>
      <c r="E70" s="892"/>
      <c r="F70" s="892"/>
      <c r="G70" s="892"/>
      <c r="H70" s="892"/>
      <c r="I70" s="892"/>
      <c r="J70" s="892"/>
      <c r="K70" s="892"/>
      <c r="L70" s="892"/>
      <c r="M70" s="893"/>
      <c r="N70" s="882"/>
    </row>
    <row r="71" spans="1:14" ht="21" customHeight="1">
      <c r="A71" s="898"/>
      <c r="B71" s="890" t="s">
        <v>660</v>
      </c>
      <c r="C71" s="891">
        <v>840</v>
      </c>
      <c r="D71" s="891"/>
      <c r="E71" s="892"/>
      <c r="F71" s="892"/>
      <c r="G71" s="892"/>
      <c r="H71" s="892"/>
      <c r="I71" s="892"/>
      <c r="J71" s="892"/>
      <c r="K71" s="892"/>
      <c r="L71" s="892"/>
      <c r="M71" s="893"/>
      <c r="N71" s="882"/>
    </row>
    <row r="72" spans="1:14" ht="21" customHeight="1">
      <c r="A72" s="898"/>
      <c r="B72" s="890" t="s">
        <v>661</v>
      </c>
      <c r="C72" s="891">
        <v>6000</v>
      </c>
      <c r="D72" s="891"/>
      <c r="E72" s="892"/>
      <c r="F72" s="892"/>
      <c r="G72" s="892"/>
      <c r="H72" s="892"/>
      <c r="I72" s="892"/>
      <c r="J72" s="892"/>
      <c r="K72" s="892"/>
      <c r="L72" s="892"/>
      <c r="M72" s="893"/>
      <c r="N72" s="882"/>
    </row>
    <row r="73" spans="1:14" ht="21" customHeight="1">
      <c r="A73" s="898"/>
      <c r="B73" s="890" t="s">
        <v>662</v>
      </c>
      <c r="C73" s="891">
        <v>4000</v>
      </c>
      <c r="D73" s="891"/>
      <c r="E73" s="892"/>
      <c r="F73" s="892"/>
      <c r="G73" s="892"/>
      <c r="H73" s="892"/>
      <c r="I73" s="892"/>
      <c r="J73" s="892"/>
      <c r="K73" s="892"/>
      <c r="L73" s="892"/>
      <c r="M73" s="893"/>
      <c r="N73" s="882"/>
    </row>
    <row r="74" spans="1:14" ht="21" customHeight="1">
      <c r="A74" s="898"/>
      <c r="B74" s="890" t="s">
        <v>663</v>
      </c>
      <c r="C74" s="891">
        <v>1500</v>
      </c>
      <c r="D74" s="891"/>
      <c r="E74" s="892"/>
      <c r="F74" s="892"/>
      <c r="G74" s="892"/>
      <c r="H74" s="892"/>
      <c r="I74" s="892"/>
      <c r="J74" s="892"/>
      <c r="K74" s="892"/>
      <c r="L74" s="892"/>
      <c r="M74" s="893"/>
      <c r="N74" s="882"/>
    </row>
    <row r="75" spans="1:14" ht="21" customHeight="1">
      <c r="A75" s="898"/>
      <c r="B75" s="890" t="s">
        <v>664</v>
      </c>
      <c r="C75" s="891">
        <v>880</v>
      </c>
      <c r="D75" s="891"/>
      <c r="E75" s="892"/>
      <c r="F75" s="892"/>
      <c r="G75" s="892"/>
      <c r="H75" s="892"/>
      <c r="I75" s="892"/>
      <c r="J75" s="892"/>
      <c r="K75" s="892"/>
      <c r="L75" s="892"/>
      <c r="M75" s="893"/>
      <c r="N75" s="882"/>
    </row>
    <row r="76" spans="1:14" ht="21" customHeight="1">
      <c r="A76" s="898"/>
      <c r="B76" s="890" t="s">
        <v>665</v>
      </c>
      <c r="C76" s="891">
        <v>300</v>
      </c>
      <c r="D76" s="891"/>
      <c r="E76" s="892"/>
      <c r="F76" s="892"/>
      <c r="G76" s="892"/>
      <c r="H76" s="892"/>
      <c r="I76" s="892"/>
      <c r="J76" s="892"/>
      <c r="K76" s="892"/>
      <c r="L76" s="892"/>
      <c r="M76" s="893"/>
      <c r="N76" s="882"/>
    </row>
    <row r="77" spans="1:14" ht="21" customHeight="1">
      <c r="A77" s="898"/>
      <c r="B77" s="890" t="s">
        <v>666</v>
      </c>
      <c r="C77" s="891">
        <v>3733</v>
      </c>
      <c r="D77" s="891"/>
      <c r="E77" s="892"/>
      <c r="F77" s="892"/>
      <c r="G77" s="892"/>
      <c r="H77" s="892"/>
      <c r="I77" s="892"/>
      <c r="J77" s="892"/>
      <c r="K77" s="892"/>
      <c r="L77" s="892"/>
      <c r="M77" s="893"/>
      <c r="N77" s="882"/>
    </row>
    <row r="78" spans="1:14" ht="21" customHeight="1">
      <c r="A78" s="898"/>
      <c r="B78" s="890" t="s">
        <v>667</v>
      </c>
      <c r="C78" s="891">
        <v>2000</v>
      </c>
      <c r="D78" s="891"/>
      <c r="E78" s="892"/>
      <c r="F78" s="892"/>
      <c r="G78" s="892"/>
      <c r="H78" s="892"/>
      <c r="I78" s="892"/>
      <c r="J78" s="892"/>
      <c r="K78" s="892"/>
      <c r="L78" s="892"/>
      <c r="M78" s="893"/>
      <c r="N78" s="882"/>
    </row>
    <row r="79" spans="1:14" ht="21" customHeight="1">
      <c r="A79" s="898"/>
      <c r="B79" s="890" t="s">
        <v>668</v>
      </c>
      <c r="C79" s="891">
        <v>1000</v>
      </c>
      <c r="D79" s="891"/>
      <c r="E79" s="892"/>
      <c r="F79" s="892"/>
      <c r="G79" s="892"/>
      <c r="H79" s="892"/>
      <c r="I79" s="892"/>
      <c r="J79" s="892"/>
      <c r="K79" s="892"/>
      <c r="L79" s="892"/>
      <c r="M79" s="893"/>
      <c r="N79" s="882"/>
    </row>
    <row r="80" spans="1:14" ht="21" customHeight="1">
      <c r="A80" s="898"/>
      <c r="B80" s="890" t="s">
        <v>669</v>
      </c>
      <c r="C80" s="891">
        <v>5000</v>
      </c>
      <c r="D80" s="891"/>
      <c r="E80" s="892"/>
      <c r="F80" s="892"/>
      <c r="G80" s="892"/>
      <c r="H80" s="892"/>
      <c r="I80" s="892"/>
      <c r="J80" s="892"/>
      <c r="K80" s="892"/>
      <c r="L80" s="892"/>
      <c r="M80" s="893"/>
      <c r="N80" s="882"/>
    </row>
    <row r="81" spans="1:14" ht="21" customHeight="1">
      <c r="A81" s="878" t="s">
        <v>550</v>
      </c>
      <c r="B81" s="889" t="s">
        <v>670</v>
      </c>
      <c r="C81" s="880">
        <f>SUM(C82:C83)</f>
        <v>2027</v>
      </c>
      <c r="D81" s="880">
        <f>SUM(E81:N82)</f>
        <v>2027</v>
      </c>
      <c r="E81" s="892"/>
      <c r="F81" s="892"/>
      <c r="G81" s="894">
        <v>2027</v>
      </c>
      <c r="H81" s="892"/>
      <c r="I81" s="892"/>
      <c r="J81" s="892"/>
      <c r="K81" s="892"/>
      <c r="L81" s="892"/>
      <c r="M81" s="893"/>
      <c r="N81" s="882"/>
    </row>
    <row r="82" spans="1:14" ht="21" customHeight="1">
      <c r="A82" s="878"/>
      <c r="B82" s="890" t="s">
        <v>671</v>
      </c>
      <c r="C82" s="891">
        <v>1000</v>
      </c>
      <c r="D82" s="891"/>
      <c r="E82" s="892"/>
      <c r="F82" s="892"/>
      <c r="G82" s="892"/>
      <c r="H82" s="892"/>
      <c r="I82" s="892"/>
      <c r="J82" s="892"/>
      <c r="K82" s="892"/>
      <c r="L82" s="892"/>
      <c r="M82" s="893"/>
      <c r="N82" s="882"/>
    </row>
    <row r="83" spans="1:14" ht="21" customHeight="1">
      <c r="A83" s="878"/>
      <c r="B83" s="890" t="s">
        <v>672</v>
      </c>
      <c r="C83" s="891">
        <v>1027</v>
      </c>
      <c r="D83" s="891"/>
      <c r="E83" s="892"/>
      <c r="F83" s="892"/>
      <c r="G83" s="892"/>
      <c r="H83" s="892"/>
      <c r="I83" s="892"/>
      <c r="J83" s="892"/>
      <c r="K83" s="892"/>
      <c r="L83" s="892"/>
      <c r="M83" s="893"/>
      <c r="N83" s="882"/>
    </row>
    <row r="84" spans="1:14" ht="21" customHeight="1">
      <c r="A84" s="878" t="s">
        <v>552</v>
      </c>
      <c r="B84" s="889" t="s">
        <v>673</v>
      </c>
      <c r="C84" s="880">
        <f>SUM(C85:C96)</f>
        <v>171938</v>
      </c>
      <c r="D84" s="880">
        <f>SUM(E84:N85)</f>
        <v>171938</v>
      </c>
      <c r="E84" s="894">
        <v>136589</v>
      </c>
      <c r="F84" s="894">
        <v>35349</v>
      </c>
      <c r="G84" s="894"/>
      <c r="H84" s="892"/>
      <c r="I84" s="892"/>
      <c r="J84" s="892"/>
      <c r="K84" s="892"/>
      <c r="L84" s="894"/>
      <c r="M84" s="893"/>
      <c r="N84" s="882"/>
    </row>
    <row r="85" spans="1:14" ht="21" customHeight="1">
      <c r="A85" s="898"/>
      <c r="B85" s="890" t="s">
        <v>674</v>
      </c>
      <c r="C85" s="891">
        <v>18500</v>
      </c>
      <c r="D85" s="891"/>
      <c r="E85" s="892"/>
      <c r="F85" s="892"/>
      <c r="G85" s="892"/>
      <c r="H85" s="892"/>
      <c r="I85" s="892"/>
      <c r="J85" s="892"/>
      <c r="K85" s="892"/>
      <c r="L85" s="892"/>
      <c r="M85" s="893"/>
      <c r="N85" s="882"/>
    </row>
    <row r="86" spans="1:14" ht="21" customHeight="1">
      <c r="A86" s="898"/>
      <c r="B86" s="890" t="s">
        <v>675</v>
      </c>
      <c r="C86" s="891">
        <v>2538</v>
      </c>
      <c r="D86" s="891"/>
      <c r="E86" s="892"/>
      <c r="F86" s="892"/>
      <c r="G86" s="892"/>
      <c r="H86" s="892"/>
      <c r="I86" s="892"/>
      <c r="J86" s="892"/>
      <c r="K86" s="892"/>
      <c r="L86" s="892"/>
      <c r="M86" s="893"/>
      <c r="N86" s="882"/>
    </row>
    <row r="87" spans="1:14" ht="21" customHeight="1">
      <c r="A87" s="898"/>
      <c r="B87" s="890" t="s">
        <v>676</v>
      </c>
      <c r="C87" s="891">
        <v>2500</v>
      </c>
      <c r="D87" s="891"/>
      <c r="E87" s="892"/>
      <c r="F87" s="892"/>
      <c r="G87" s="892"/>
      <c r="H87" s="892"/>
      <c r="I87" s="892"/>
      <c r="J87" s="892"/>
      <c r="K87" s="892"/>
      <c r="L87" s="892"/>
      <c r="M87" s="893"/>
      <c r="N87" s="882"/>
    </row>
    <row r="88" spans="1:14" ht="21" customHeight="1">
      <c r="A88" s="898"/>
      <c r="B88" s="890" t="s">
        <v>677</v>
      </c>
      <c r="C88" s="891">
        <v>500</v>
      </c>
      <c r="D88" s="891"/>
      <c r="E88" s="892"/>
      <c r="F88" s="892"/>
      <c r="G88" s="892"/>
      <c r="H88" s="892"/>
      <c r="I88" s="892"/>
      <c r="J88" s="892"/>
      <c r="K88" s="892"/>
      <c r="L88" s="892"/>
      <c r="M88" s="893"/>
      <c r="N88" s="882"/>
    </row>
    <row r="89" spans="1:14" ht="21" customHeight="1">
      <c r="A89" s="898"/>
      <c r="B89" s="890" t="s">
        <v>678</v>
      </c>
      <c r="C89" s="891">
        <v>5000</v>
      </c>
      <c r="D89" s="891"/>
      <c r="E89" s="892"/>
      <c r="F89" s="892"/>
      <c r="G89" s="892"/>
      <c r="H89" s="892"/>
      <c r="I89" s="892"/>
      <c r="J89" s="892"/>
      <c r="K89" s="892"/>
      <c r="L89" s="892"/>
      <c r="M89" s="893"/>
      <c r="N89" s="882"/>
    </row>
    <row r="90" spans="1:14" ht="21" customHeight="1">
      <c r="A90" s="898"/>
      <c r="B90" s="890" t="s">
        <v>679</v>
      </c>
      <c r="C90" s="891">
        <v>5000</v>
      </c>
      <c r="D90" s="891"/>
      <c r="E90" s="892"/>
      <c r="F90" s="892"/>
      <c r="G90" s="892"/>
      <c r="H90" s="892"/>
      <c r="I90" s="892"/>
      <c r="J90" s="892"/>
      <c r="K90" s="892"/>
      <c r="L90" s="892"/>
      <c r="M90" s="893"/>
      <c r="N90" s="882"/>
    </row>
    <row r="91" spans="1:14" ht="21" customHeight="1">
      <c r="A91" s="898"/>
      <c r="B91" s="890" t="s">
        <v>680</v>
      </c>
      <c r="C91" s="891">
        <v>3000</v>
      </c>
      <c r="D91" s="891"/>
      <c r="E91" s="892"/>
      <c r="F91" s="892"/>
      <c r="G91" s="892"/>
      <c r="H91" s="892"/>
      <c r="I91" s="892"/>
      <c r="J91" s="892"/>
      <c r="K91" s="892"/>
      <c r="L91" s="892"/>
      <c r="M91" s="893"/>
      <c r="N91" s="882"/>
    </row>
    <row r="92" spans="1:14" ht="21" customHeight="1">
      <c r="A92" s="898"/>
      <c r="B92" s="890" t="s">
        <v>681</v>
      </c>
      <c r="C92" s="891">
        <v>3000</v>
      </c>
      <c r="D92" s="891"/>
      <c r="E92" s="892"/>
      <c r="F92" s="892"/>
      <c r="G92" s="892"/>
      <c r="H92" s="892"/>
      <c r="I92" s="892"/>
      <c r="J92" s="892"/>
      <c r="K92" s="892"/>
      <c r="L92" s="892"/>
      <c r="M92" s="893"/>
      <c r="N92" s="882"/>
    </row>
    <row r="93" spans="1:14" ht="21" customHeight="1">
      <c r="A93" s="898"/>
      <c r="B93" s="890" t="s">
        <v>682</v>
      </c>
      <c r="C93" s="891">
        <v>1500</v>
      </c>
      <c r="D93" s="891"/>
      <c r="E93" s="892"/>
      <c r="F93" s="892"/>
      <c r="G93" s="892"/>
      <c r="H93" s="892"/>
      <c r="I93" s="892"/>
      <c r="J93" s="892"/>
      <c r="K93" s="892"/>
      <c r="L93" s="892"/>
      <c r="M93" s="893"/>
      <c r="N93" s="882"/>
    </row>
    <row r="94" spans="1:14" ht="21" customHeight="1">
      <c r="A94" s="898"/>
      <c r="B94" s="890" t="s">
        <v>683</v>
      </c>
      <c r="C94" s="891">
        <v>5000</v>
      </c>
      <c r="D94" s="891"/>
      <c r="E94" s="892"/>
      <c r="F94" s="892"/>
      <c r="G94" s="892"/>
      <c r="H94" s="892"/>
      <c r="I94" s="892"/>
      <c r="J94" s="892"/>
      <c r="K94" s="892"/>
      <c r="L94" s="892"/>
      <c r="M94" s="893"/>
      <c r="N94" s="882"/>
    </row>
    <row r="95" spans="1:14" ht="21" customHeight="1">
      <c r="A95" s="898"/>
      <c r="B95" s="890" t="s">
        <v>684</v>
      </c>
      <c r="C95" s="891">
        <v>11000</v>
      </c>
      <c r="D95" s="891"/>
      <c r="E95" s="892"/>
      <c r="F95" s="892"/>
      <c r="G95" s="892"/>
      <c r="H95" s="892"/>
      <c r="I95" s="892"/>
      <c r="J95" s="892"/>
      <c r="K95" s="892"/>
      <c r="L95" s="892"/>
      <c r="M95" s="893"/>
      <c r="N95" s="882"/>
    </row>
    <row r="96" spans="1:14" ht="21" customHeight="1">
      <c r="A96" s="898"/>
      <c r="B96" s="890" t="s">
        <v>685</v>
      </c>
      <c r="C96" s="891">
        <v>114400</v>
      </c>
      <c r="D96" s="891"/>
      <c r="E96" s="892"/>
      <c r="F96" s="892"/>
      <c r="G96" s="892"/>
      <c r="H96" s="892"/>
      <c r="I96" s="892"/>
      <c r="J96" s="892"/>
      <c r="K96" s="892"/>
      <c r="L96" s="892"/>
      <c r="M96" s="893"/>
      <c r="N96" s="882"/>
    </row>
    <row r="97" spans="1:14" ht="21" customHeight="1">
      <c r="A97" s="878" t="s">
        <v>554</v>
      </c>
      <c r="B97" s="889" t="s">
        <v>686</v>
      </c>
      <c r="C97" s="880">
        <f>SUM(C98:C114)</f>
        <v>2035524</v>
      </c>
      <c r="D97" s="880">
        <f>SUM(E97:N98)</f>
        <v>2035524</v>
      </c>
      <c r="E97" s="892"/>
      <c r="F97" s="892">
        <v>209802</v>
      </c>
      <c r="G97" s="894">
        <v>878062</v>
      </c>
      <c r="H97" s="894"/>
      <c r="I97" s="894">
        <v>67660</v>
      </c>
      <c r="J97" s="892"/>
      <c r="K97" s="892"/>
      <c r="L97" s="894"/>
      <c r="M97" s="895">
        <v>880000</v>
      </c>
      <c r="N97" s="899"/>
    </row>
    <row r="98" spans="1:14" ht="21" customHeight="1">
      <c r="A98" s="898"/>
      <c r="B98" s="890" t="s">
        <v>687</v>
      </c>
      <c r="C98" s="891">
        <v>500000</v>
      </c>
      <c r="D98" s="891"/>
      <c r="E98" s="892"/>
      <c r="F98" s="892"/>
      <c r="G98" s="892"/>
      <c r="H98" s="892"/>
      <c r="I98" s="892"/>
      <c r="J98" s="892"/>
      <c r="K98" s="892"/>
      <c r="L98" s="892"/>
      <c r="M98" s="893"/>
      <c r="N98" s="882"/>
    </row>
    <row r="99" spans="1:14" ht="21" customHeight="1">
      <c r="A99" s="898"/>
      <c r="B99" s="890" t="s">
        <v>688</v>
      </c>
      <c r="C99" s="891">
        <v>19500</v>
      </c>
      <c r="D99" s="891"/>
      <c r="E99" s="892"/>
      <c r="F99" s="892"/>
      <c r="G99" s="892"/>
      <c r="H99" s="892"/>
      <c r="I99" s="892"/>
      <c r="J99" s="892"/>
      <c r="K99" s="892"/>
      <c r="L99" s="892"/>
      <c r="M99" s="893"/>
      <c r="N99" s="882"/>
    </row>
    <row r="100" spans="1:14" ht="21" customHeight="1">
      <c r="A100" s="898"/>
      <c r="B100" s="890" t="s">
        <v>689</v>
      </c>
      <c r="C100" s="891">
        <v>100000</v>
      </c>
      <c r="D100" s="891"/>
      <c r="E100" s="892"/>
      <c r="F100" s="892"/>
      <c r="G100" s="892"/>
      <c r="H100" s="892"/>
      <c r="I100" s="892"/>
      <c r="J100" s="892"/>
      <c r="K100" s="892"/>
      <c r="L100" s="892"/>
      <c r="M100" s="893"/>
      <c r="N100" s="882"/>
    </row>
    <row r="101" spans="1:14" ht="21" customHeight="1">
      <c r="A101" s="898"/>
      <c r="B101" s="887" t="s">
        <v>690</v>
      </c>
      <c r="C101" s="891">
        <v>5000</v>
      </c>
      <c r="D101" s="891"/>
      <c r="E101" s="892"/>
      <c r="F101" s="892"/>
      <c r="G101" s="892"/>
      <c r="H101" s="892"/>
      <c r="I101" s="892"/>
      <c r="J101" s="892"/>
      <c r="K101" s="892"/>
      <c r="L101" s="892"/>
      <c r="M101" s="893"/>
      <c r="N101" s="882"/>
    </row>
    <row r="102" spans="1:14" ht="21" customHeight="1">
      <c r="A102" s="898"/>
      <c r="B102" s="887" t="s">
        <v>691</v>
      </c>
      <c r="C102" s="891">
        <v>15000</v>
      </c>
      <c r="D102" s="891"/>
      <c r="E102" s="892"/>
      <c r="F102" s="892"/>
      <c r="G102" s="892"/>
      <c r="H102" s="892"/>
      <c r="I102" s="892"/>
      <c r="J102" s="892"/>
      <c r="K102" s="892"/>
      <c r="L102" s="892"/>
      <c r="M102" s="893"/>
      <c r="N102" s="882"/>
    </row>
    <row r="103" spans="1:14" ht="21" customHeight="1">
      <c r="A103" s="898"/>
      <c r="B103" s="887" t="s">
        <v>692</v>
      </c>
      <c r="C103" s="891">
        <v>10000</v>
      </c>
      <c r="D103" s="891"/>
      <c r="E103" s="892"/>
      <c r="F103" s="892"/>
      <c r="G103" s="892"/>
      <c r="H103" s="892"/>
      <c r="I103" s="892"/>
      <c r="J103" s="892"/>
      <c r="K103" s="892"/>
      <c r="L103" s="892"/>
      <c r="M103" s="893"/>
      <c r="N103" s="882"/>
    </row>
    <row r="104" spans="1:14" ht="21" customHeight="1">
      <c r="A104" s="898"/>
      <c r="B104" s="887" t="s">
        <v>693</v>
      </c>
      <c r="C104" s="891">
        <v>30000</v>
      </c>
      <c r="D104" s="891"/>
      <c r="E104" s="892"/>
      <c r="F104" s="892"/>
      <c r="G104" s="892"/>
      <c r="H104" s="892"/>
      <c r="I104" s="892"/>
      <c r="J104" s="892"/>
      <c r="K104" s="892"/>
      <c r="L104" s="892"/>
      <c r="M104" s="893"/>
      <c r="N104" s="882"/>
    </row>
    <row r="105" spans="1:14" ht="21" customHeight="1">
      <c r="A105" s="898"/>
      <c r="B105" s="887" t="s">
        <v>694</v>
      </c>
      <c r="C105" s="891">
        <v>4000</v>
      </c>
      <c r="D105" s="891"/>
      <c r="E105" s="892"/>
      <c r="F105" s="892"/>
      <c r="G105" s="892"/>
      <c r="H105" s="892"/>
      <c r="I105" s="892"/>
      <c r="J105" s="892"/>
      <c r="K105" s="892"/>
      <c r="L105" s="892"/>
      <c r="M105" s="893"/>
      <c r="N105" s="882"/>
    </row>
    <row r="106" spans="1:14" ht="21" customHeight="1">
      <c r="A106" s="898"/>
      <c r="B106" s="887" t="s">
        <v>695</v>
      </c>
      <c r="C106" s="891">
        <v>637000</v>
      </c>
      <c r="D106" s="891"/>
      <c r="E106" s="892"/>
      <c r="F106" s="892"/>
      <c r="G106" s="892"/>
      <c r="H106" s="892"/>
      <c r="I106" s="892"/>
      <c r="J106" s="892"/>
      <c r="K106" s="892"/>
      <c r="L106" s="892"/>
      <c r="M106" s="893"/>
      <c r="N106" s="882"/>
    </row>
    <row r="107" spans="1:14" ht="21" customHeight="1">
      <c r="A107" s="898"/>
      <c r="B107" s="890" t="s">
        <v>696</v>
      </c>
      <c r="C107" s="891">
        <v>120000</v>
      </c>
      <c r="D107" s="891"/>
      <c r="E107" s="892"/>
      <c r="F107" s="892"/>
      <c r="G107" s="892"/>
      <c r="H107" s="892"/>
      <c r="I107" s="892"/>
      <c r="J107" s="892"/>
      <c r="K107" s="892"/>
      <c r="L107" s="892"/>
      <c r="M107" s="893"/>
      <c r="N107" s="882"/>
    </row>
    <row r="108" spans="1:14" ht="21" customHeight="1">
      <c r="A108" s="898"/>
      <c r="B108" s="890" t="s">
        <v>697</v>
      </c>
      <c r="C108" s="891">
        <v>50000</v>
      </c>
      <c r="D108" s="891"/>
      <c r="E108" s="892"/>
      <c r="F108" s="892"/>
      <c r="G108" s="892"/>
      <c r="H108" s="892"/>
      <c r="I108" s="892"/>
      <c r="J108" s="892"/>
      <c r="K108" s="892"/>
      <c r="L108" s="892"/>
      <c r="M108" s="893"/>
      <c r="N108" s="882"/>
    </row>
    <row r="109" spans="1:14" ht="21" customHeight="1">
      <c r="A109" s="898"/>
      <c r="B109" s="890" t="s">
        <v>698</v>
      </c>
      <c r="C109" s="891">
        <v>150000</v>
      </c>
      <c r="D109" s="891"/>
      <c r="E109" s="892"/>
      <c r="F109" s="892"/>
      <c r="G109" s="892"/>
      <c r="H109" s="892"/>
      <c r="I109" s="892"/>
      <c r="J109" s="892"/>
      <c r="K109" s="892"/>
      <c r="L109" s="892"/>
      <c r="M109" s="893"/>
      <c r="N109" s="882"/>
    </row>
    <row r="110" spans="1:14" ht="21" customHeight="1">
      <c r="A110" s="898"/>
      <c r="B110" s="890" t="s">
        <v>799</v>
      </c>
      <c r="C110" s="891">
        <v>80000</v>
      </c>
      <c r="D110" s="891"/>
      <c r="E110" s="892"/>
      <c r="F110" s="892"/>
      <c r="G110" s="892"/>
      <c r="H110" s="892"/>
      <c r="I110" s="892"/>
      <c r="J110" s="892"/>
      <c r="K110" s="892"/>
      <c r="L110" s="892"/>
      <c r="M110" s="893"/>
      <c r="N110" s="882"/>
    </row>
    <row r="111" spans="1:14" ht="21" customHeight="1">
      <c r="A111" s="898"/>
      <c r="B111" s="890" t="s">
        <v>699</v>
      </c>
      <c r="C111" s="891">
        <v>200000</v>
      </c>
      <c r="D111" s="891"/>
      <c r="E111" s="892"/>
      <c r="F111" s="892"/>
      <c r="G111" s="892"/>
      <c r="H111" s="892"/>
      <c r="I111" s="892"/>
      <c r="J111" s="892"/>
      <c r="K111" s="892"/>
      <c r="L111" s="892"/>
      <c r="M111" s="893"/>
      <c r="N111" s="882"/>
    </row>
    <row r="112" spans="1:14" ht="21" customHeight="1">
      <c r="A112" s="898"/>
      <c r="B112" s="890" t="s">
        <v>700</v>
      </c>
      <c r="C112" s="891">
        <v>30000</v>
      </c>
      <c r="D112" s="891"/>
      <c r="E112" s="892"/>
      <c r="F112" s="892"/>
      <c r="G112" s="892"/>
      <c r="H112" s="892"/>
      <c r="I112" s="892"/>
      <c r="J112" s="892"/>
      <c r="K112" s="892"/>
      <c r="L112" s="892"/>
      <c r="M112" s="893"/>
      <c r="N112" s="882"/>
    </row>
    <row r="113" spans="1:14" ht="21" customHeight="1">
      <c r="A113" s="898"/>
      <c r="B113" s="890" t="s">
        <v>701</v>
      </c>
      <c r="C113" s="891">
        <v>70024</v>
      </c>
      <c r="D113" s="891"/>
      <c r="E113" s="892"/>
      <c r="F113" s="892"/>
      <c r="G113" s="892"/>
      <c r="H113" s="892"/>
      <c r="I113" s="892"/>
      <c r="J113" s="892"/>
      <c r="K113" s="892"/>
      <c r="L113" s="892"/>
      <c r="M113" s="893"/>
      <c r="N113" s="882"/>
    </row>
    <row r="114" spans="1:14" ht="21" customHeight="1">
      <c r="A114" s="898"/>
      <c r="B114" s="890" t="s">
        <v>801</v>
      </c>
      <c r="C114" s="891">
        <v>15000</v>
      </c>
      <c r="D114" s="891"/>
      <c r="E114" s="892"/>
      <c r="F114" s="892"/>
      <c r="G114" s="892"/>
      <c r="H114" s="892"/>
      <c r="I114" s="892"/>
      <c r="J114" s="892"/>
      <c r="K114" s="892"/>
      <c r="L114" s="892"/>
      <c r="M114" s="893"/>
      <c r="N114" s="882"/>
    </row>
    <row r="115" spans="1:14" ht="21" customHeight="1">
      <c r="A115" s="878" t="s">
        <v>556</v>
      </c>
      <c r="B115" s="889" t="s">
        <v>702</v>
      </c>
      <c r="C115" s="891"/>
      <c r="D115" s="880">
        <f>SUM(E115:M115)</f>
        <v>0</v>
      </c>
      <c r="E115" s="892"/>
      <c r="F115" s="892"/>
      <c r="G115" s="892"/>
      <c r="H115" s="892"/>
      <c r="I115" s="892"/>
      <c r="J115" s="892"/>
      <c r="K115" s="892"/>
      <c r="L115" s="892"/>
      <c r="M115" s="893"/>
      <c r="N115" s="882"/>
    </row>
    <row r="116" spans="1:14" ht="21" customHeight="1">
      <c r="A116" s="878" t="s">
        <v>558</v>
      </c>
      <c r="B116" s="889" t="s">
        <v>703</v>
      </c>
      <c r="C116" s="891"/>
      <c r="D116" s="880">
        <f>SUM(E116:M116)</f>
        <v>0</v>
      </c>
      <c r="E116" s="892"/>
      <c r="F116" s="892"/>
      <c r="G116" s="892"/>
      <c r="H116" s="892"/>
      <c r="I116" s="892"/>
      <c r="J116" s="892"/>
      <c r="K116" s="892"/>
      <c r="L116" s="892"/>
      <c r="M116" s="893"/>
      <c r="N116" s="882"/>
    </row>
    <row r="117" spans="1:14" ht="21" customHeight="1">
      <c r="A117" s="878" t="s">
        <v>560</v>
      </c>
      <c r="B117" s="889" t="s">
        <v>704</v>
      </c>
      <c r="C117" s="880">
        <f>SUM(C118:C127)</f>
        <v>73000</v>
      </c>
      <c r="D117" s="880">
        <f>SUM(E117:M117)</f>
        <v>73000</v>
      </c>
      <c r="E117" s="892"/>
      <c r="F117" s="894">
        <v>73000</v>
      </c>
      <c r="G117" s="892"/>
      <c r="H117" s="894"/>
      <c r="I117" s="892"/>
      <c r="J117" s="892"/>
      <c r="K117" s="892"/>
      <c r="L117" s="894"/>
      <c r="M117" s="893"/>
      <c r="N117" s="882"/>
    </row>
    <row r="118" spans="1:14" ht="21" customHeight="1">
      <c r="A118" s="878"/>
      <c r="B118" s="890" t="s">
        <v>269</v>
      </c>
      <c r="C118" s="891">
        <v>9000</v>
      </c>
      <c r="D118" s="880"/>
      <c r="E118" s="892"/>
      <c r="F118" s="892"/>
      <c r="G118" s="892"/>
      <c r="H118" s="894"/>
      <c r="I118" s="892"/>
      <c r="J118" s="892"/>
      <c r="K118" s="892"/>
      <c r="L118" s="894"/>
      <c r="M118" s="893"/>
      <c r="N118" s="882"/>
    </row>
    <row r="119" spans="1:14" ht="21" customHeight="1">
      <c r="A119" s="878"/>
      <c r="B119" s="890" t="s">
        <v>270</v>
      </c>
      <c r="C119" s="891">
        <v>8000</v>
      </c>
      <c r="D119" s="880"/>
      <c r="E119" s="892"/>
      <c r="F119" s="892"/>
      <c r="G119" s="892"/>
      <c r="H119" s="894"/>
      <c r="I119" s="892"/>
      <c r="J119" s="892"/>
      <c r="K119" s="892"/>
      <c r="L119" s="894"/>
      <c r="M119" s="893"/>
      <c r="N119" s="882"/>
    </row>
    <row r="120" spans="1:14" ht="21" customHeight="1">
      <c r="A120" s="878"/>
      <c r="B120" s="890" t="s">
        <v>705</v>
      </c>
      <c r="C120" s="891">
        <v>4000</v>
      </c>
      <c r="D120" s="891"/>
      <c r="E120" s="892"/>
      <c r="F120" s="892"/>
      <c r="G120" s="892"/>
      <c r="H120" s="892"/>
      <c r="I120" s="892"/>
      <c r="J120" s="892"/>
      <c r="K120" s="892"/>
      <c r="L120" s="892"/>
      <c r="M120" s="893"/>
      <c r="N120" s="882"/>
    </row>
    <row r="121" spans="1:14" ht="21" customHeight="1">
      <c r="A121" s="878"/>
      <c r="B121" s="890" t="s">
        <v>706</v>
      </c>
      <c r="C121" s="891">
        <v>5000</v>
      </c>
      <c r="D121" s="891"/>
      <c r="E121" s="892"/>
      <c r="F121" s="892"/>
      <c r="G121" s="892"/>
      <c r="H121" s="892"/>
      <c r="I121" s="892"/>
      <c r="J121" s="892"/>
      <c r="K121" s="892"/>
      <c r="L121" s="892"/>
      <c r="M121" s="893"/>
      <c r="N121" s="882"/>
    </row>
    <row r="122" spans="1:14" ht="21" customHeight="1">
      <c r="A122" s="878"/>
      <c r="B122" s="890" t="s">
        <v>707</v>
      </c>
      <c r="C122" s="891">
        <v>5000</v>
      </c>
      <c r="D122" s="891"/>
      <c r="E122" s="892"/>
      <c r="F122" s="892"/>
      <c r="G122" s="892"/>
      <c r="H122" s="892"/>
      <c r="I122" s="892"/>
      <c r="J122" s="892"/>
      <c r="K122" s="892"/>
      <c r="L122" s="892"/>
      <c r="M122" s="893"/>
      <c r="N122" s="882"/>
    </row>
    <row r="123" spans="1:14" ht="21" customHeight="1">
      <c r="A123" s="878"/>
      <c r="B123" s="890" t="s">
        <v>708</v>
      </c>
      <c r="C123" s="891">
        <v>3500</v>
      </c>
      <c r="D123" s="891"/>
      <c r="E123" s="892"/>
      <c r="F123" s="892"/>
      <c r="G123" s="892"/>
      <c r="H123" s="892"/>
      <c r="I123" s="892"/>
      <c r="J123" s="892"/>
      <c r="K123" s="892"/>
      <c r="L123" s="892"/>
      <c r="M123" s="893"/>
      <c r="N123" s="882"/>
    </row>
    <row r="124" spans="1:14" ht="21" customHeight="1">
      <c r="A124" s="878"/>
      <c r="B124" s="890" t="s">
        <v>709</v>
      </c>
      <c r="C124" s="891">
        <v>12500</v>
      </c>
      <c r="D124" s="891"/>
      <c r="E124" s="892"/>
      <c r="F124" s="892"/>
      <c r="G124" s="892"/>
      <c r="H124" s="892"/>
      <c r="I124" s="892"/>
      <c r="J124" s="892"/>
      <c r="K124" s="892"/>
      <c r="L124" s="892"/>
      <c r="M124" s="893"/>
      <c r="N124" s="882"/>
    </row>
    <row r="125" spans="1:14" ht="21" customHeight="1">
      <c r="A125" s="878"/>
      <c r="B125" s="890" t="s">
        <v>796</v>
      </c>
      <c r="C125" s="891">
        <v>3000</v>
      </c>
      <c r="D125" s="891"/>
      <c r="E125" s="892"/>
      <c r="F125" s="892"/>
      <c r="G125" s="892"/>
      <c r="H125" s="892"/>
      <c r="I125" s="892"/>
      <c r="J125" s="892"/>
      <c r="K125" s="892"/>
      <c r="L125" s="892"/>
      <c r="M125" s="893"/>
      <c r="N125" s="882"/>
    </row>
    <row r="126" spans="1:14" ht="21" customHeight="1">
      <c r="A126" s="878"/>
      <c r="B126" s="890" t="s">
        <v>710</v>
      </c>
      <c r="C126" s="891">
        <v>3000</v>
      </c>
      <c r="D126" s="891"/>
      <c r="E126" s="892"/>
      <c r="F126" s="892"/>
      <c r="G126" s="892"/>
      <c r="H126" s="892"/>
      <c r="I126" s="892"/>
      <c r="J126" s="892"/>
      <c r="K126" s="892"/>
      <c r="L126" s="892"/>
      <c r="M126" s="893"/>
      <c r="N126" s="882"/>
    </row>
    <row r="127" spans="1:14" ht="21" customHeight="1">
      <c r="A127" s="878"/>
      <c r="B127" s="890" t="s">
        <v>711</v>
      </c>
      <c r="C127" s="891">
        <v>20000</v>
      </c>
      <c r="D127" s="891"/>
      <c r="E127" s="892"/>
      <c r="F127" s="892"/>
      <c r="G127" s="892"/>
      <c r="H127" s="892"/>
      <c r="I127" s="892"/>
      <c r="J127" s="892"/>
      <c r="K127" s="892"/>
      <c r="L127" s="892"/>
      <c r="M127" s="893"/>
      <c r="N127" s="882"/>
    </row>
    <row r="128" spans="1:14" ht="21" customHeight="1">
      <c r="A128" s="878" t="s">
        <v>562</v>
      </c>
      <c r="B128" s="889" t="s">
        <v>712</v>
      </c>
      <c r="C128" s="880">
        <f>SUM(C129:C132)</f>
        <v>30707</v>
      </c>
      <c r="D128" s="880">
        <f>SUM(E128:M128)</f>
        <v>30707</v>
      </c>
      <c r="E128" s="892"/>
      <c r="F128" s="892">
        <v>30707</v>
      </c>
      <c r="G128" s="894"/>
      <c r="H128" s="892"/>
      <c r="I128" s="892"/>
      <c r="J128" s="892"/>
      <c r="K128" s="892"/>
      <c r="L128" s="894"/>
      <c r="M128" s="893"/>
      <c r="N128" s="882"/>
    </row>
    <row r="129" spans="1:14" ht="21" customHeight="1">
      <c r="A129" s="878"/>
      <c r="B129" s="890" t="s">
        <v>793</v>
      </c>
      <c r="C129" s="891">
        <v>5000</v>
      </c>
      <c r="D129" s="891"/>
      <c r="E129" s="892"/>
      <c r="F129" s="892"/>
      <c r="G129" s="892"/>
      <c r="H129" s="892"/>
      <c r="I129" s="892"/>
      <c r="J129" s="892"/>
      <c r="K129" s="892"/>
      <c r="L129" s="892"/>
      <c r="M129" s="893"/>
      <c r="N129" s="882"/>
    </row>
    <row r="130" spans="1:14" ht="21" customHeight="1">
      <c r="A130" s="878"/>
      <c r="B130" s="890" t="s">
        <v>713</v>
      </c>
      <c r="C130" s="891">
        <v>3000</v>
      </c>
      <c r="D130" s="891"/>
      <c r="E130" s="892"/>
      <c r="F130" s="892"/>
      <c r="G130" s="892"/>
      <c r="H130" s="892"/>
      <c r="I130" s="892"/>
      <c r="J130" s="892"/>
      <c r="K130" s="892"/>
      <c r="L130" s="892"/>
      <c r="M130" s="893"/>
      <c r="N130" s="882"/>
    </row>
    <row r="131" spans="1:14" ht="21" customHeight="1">
      <c r="A131" s="878"/>
      <c r="B131" s="890" t="s">
        <v>714</v>
      </c>
      <c r="C131" s="891">
        <v>2707</v>
      </c>
      <c r="D131" s="891"/>
      <c r="E131" s="892"/>
      <c r="F131" s="892"/>
      <c r="G131" s="892"/>
      <c r="H131" s="892"/>
      <c r="I131" s="892"/>
      <c r="J131" s="892"/>
      <c r="K131" s="892"/>
      <c r="L131" s="892"/>
      <c r="M131" s="893"/>
      <c r="N131" s="882"/>
    </row>
    <row r="132" spans="1:14" ht="21" customHeight="1">
      <c r="A132" s="878"/>
      <c r="B132" s="890" t="s">
        <v>715</v>
      </c>
      <c r="C132" s="891">
        <v>20000</v>
      </c>
      <c r="D132" s="891"/>
      <c r="E132" s="892"/>
      <c r="F132" s="892"/>
      <c r="G132" s="892"/>
      <c r="H132" s="892"/>
      <c r="I132" s="892"/>
      <c r="J132" s="892"/>
      <c r="K132" s="892"/>
      <c r="L132" s="892"/>
      <c r="M132" s="893"/>
      <c r="N132" s="882"/>
    </row>
    <row r="133" spans="1:14" ht="21" customHeight="1">
      <c r="A133" s="878" t="s">
        <v>564</v>
      </c>
      <c r="B133" s="889" t="s">
        <v>716</v>
      </c>
      <c r="C133" s="880">
        <f>SUM(C134:C146)</f>
        <v>34020</v>
      </c>
      <c r="D133" s="880">
        <f>SUM(E133:M133)</f>
        <v>34020</v>
      </c>
      <c r="E133" s="892"/>
      <c r="F133" s="892">
        <v>34020</v>
      </c>
      <c r="G133" s="894"/>
      <c r="H133" s="892"/>
      <c r="I133" s="892"/>
      <c r="J133" s="892"/>
      <c r="K133" s="892"/>
      <c r="L133" s="892"/>
      <c r="M133" s="893"/>
      <c r="N133" s="882"/>
    </row>
    <row r="134" spans="1:14" ht="21" customHeight="1">
      <c r="A134" s="878"/>
      <c r="B134" s="890" t="s">
        <v>717</v>
      </c>
      <c r="C134" s="891">
        <v>13000</v>
      </c>
      <c r="D134" s="891"/>
      <c r="E134" s="892"/>
      <c r="F134" s="892"/>
      <c r="G134" s="892"/>
      <c r="H134" s="892"/>
      <c r="I134" s="892"/>
      <c r="J134" s="892"/>
      <c r="K134" s="892"/>
      <c r="L134" s="892"/>
      <c r="M134" s="893"/>
      <c r="N134" s="882"/>
    </row>
    <row r="135" spans="1:14" ht="21" customHeight="1">
      <c r="A135" s="878"/>
      <c r="B135" s="890" t="s">
        <v>718</v>
      </c>
      <c r="C135" s="891">
        <v>1500</v>
      </c>
      <c r="D135" s="891"/>
      <c r="E135" s="892"/>
      <c r="F135" s="892"/>
      <c r="G135" s="892"/>
      <c r="H135" s="892"/>
      <c r="I135" s="892"/>
      <c r="J135" s="892"/>
      <c r="K135" s="892"/>
      <c r="L135" s="892"/>
      <c r="M135" s="893"/>
      <c r="N135" s="882"/>
    </row>
    <row r="136" spans="1:14" ht="21" customHeight="1">
      <c r="A136" s="878"/>
      <c r="B136" s="890" t="s">
        <v>719</v>
      </c>
      <c r="C136" s="891">
        <v>6000</v>
      </c>
      <c r="D136" s="891"/>
      <c r="E136" s="892"/>
      <c r="F136" s="892"/>
      <c r="G136" s="892"/>
      <c r="H136" s="892"/>
      <c r="I136" s="892"/>
      <c r="J136" s="892"/>
      <c r="K136" s="892"/>
      <c r="L136" s="892"/>
      <c r="M136" s="893"/>
      <c r="N136" s="882"/>
    </row>
    <row r="137" spans="1:14" ht="21" customHeight="1">
      <c r="A137" s="878"/>
      <c r="B137" s="890" t="s">
        <v>720</v>
      </c>
      <c r="C137" s="891">
        <v>1052</v>
      </c>
      <c r="D137" s="891"/>
      <c r="E137" s="892"/>
      <c r="F137" s="892"/>
      <c r="G137" s="892"/>
      <c r="H137" s="892"/>
      <c r="I137" s="892"/>
      <c r="J137" s="892"/>
      <c r="K137" s="892"/>
      <c r="L137" s="892"/>
      <c r="M137" s="893"/>
      <c r="N137" s="882"/>
    </row>
    <row r="138" spans="1:14" ht="21" customHeight="1">
      <c r="A138" s="878"/>
      <c r="B138" s="890" t="s">
        <v>721</v>
      </c>
      <c r="C138" s="891">
        <v>4212</v>
      </c>
      <c r="D138" s="891"/>
      <c r="E138" s="892"/>
      <c r="F138" s="892"/>
      <c r="G138" s="892"/>
      <c r="H138" s="892"/>
      <c r="I138" s="892"/>
      <c r="J138" s="892"/>
      <c r="K138" s="892"/>
      <c r="L138" s="892"/>
      <c r="M138" s="893"/>
      <c r="N138" s="882"/>
    </row>
    <row r="139" spans="1:14" ht="21" customHeight="1">
      <c r="A139" s="878"/>
      <c r="B139" s="890" t="s">
        <v>722</v>
      </c>
      <c r="C139" s="891">
        <v>1272</v>
      </c>
      <c r="D139" s="891"/>
      <c r="E139" s="892"/>
      <c r="F139" s="892"/>
      <c r="G139" s="892"/>
      <c r="H139" s="892"/>
      <c r="I139" s="892"/>
      <c r="J139" s="892"/>
      <c r="K139" s="892"/>
      <c r="L139" s="892"/>
      <c r="M139" s="893"/>
      <c r="N139" s="882"/>
    </row>
    <row r="140" spans="1:14" ht="21" customHeight="1">
      <c r="A140" s="878"/>
      <c r="B140" s="890" t="s">
        <v>723</v>
      </c>
      <c r="C140" s="891">
        <v>1142</v>
      </c>
      <c r="D140" s="891"/>
      <c r="E140" s="892"/>
      <c r="F140" s="892"/>
      <c r="G140" s="892"/>
      <c r="H140" s="892"/>
      <c r="I140" s="892"/>
      <c r="J140" s="892"/>
      <c r="K140" s="892"/>
      <c r="L140" s="892"/>
      <c r="M140" s="893"/>
      <c r="N140" s="882"/>
    </row>
    <row r="141" spans="1:14" ht="21" customHeight="1">
      <c r="A141" s="878"/>
      <c r="B141" s="890" t="s">
        <v>724</v>
      </c>
      <c r="C141" s="891">
        <v>952</v>
      </c>
      <c r="D141" s="891"/>
      <c r="E141" s="892"/>
      <c r="F141" s="892"/>
      <c r="G141" s="892"/>
      <c r="H141" s="892"/>
      <c r="I141" s="892"/>
      <c r="J141" s="892"/>
      <c r="K141" s="892"/>
      <c r="L141" s="892"/>
      <c r="M141" s="893"/>
      <c r="N141" s="882"/>
    </row>
    <row r="142" spans="1:14" ht="21" customHeight="1">
      <c r="A142" s="878"/>
      <c r="B142" s="890" t="s">
        <v>725</v>
      </c>
      <c r="C142" s="891">
        <v>992</v>
      </c>
      <c r="D142" s="891"/>
      <c r="E142" s="892"/>
      <c r="F142" s="892"/>
      <c r="G142" s="892"/>
      <c r="H142" s="892"/>
      <c r="I142" s="892"/>
      <c r="J142" s="892"/>
      <c r="K142" s="892"/>
      <c r="L142" s="892"/>
      <c r="M142" s="893"/>
      <c r="N142" s="882"/>
    </row>
    <row r="143" spans="1:14" ht="21" customHeight="1">
      <c r="A143" s="878"/>
      <c r="B143" s="890" t="s">
        <v>726</v>
      </c>
      <c r="C143" s="891">
        <v>992</v>
      </c>
      <c r="D143" s="891"/>
      <c r="E143" s="892"/>
      <c r="F143" s="892"/>
      <c r="G143" s="892"/>
      <c r="H143" s="892"/>
      <c r="I143" s="892"/>
      <c r="J143" s="892"/>
      <c r="K143" s="892"/>
      <c r="L143" s="892"/>
      <c r="M143" s="893"/>
      <c r="N143" s="882"/>
    </row>
    <row r="144" spans="1:14" ht="21" customHeight="1">
      <c r="A144" s="878"/>
      <c r="B144" s="890" t="s">
        <v>727</v>
      </c>
      <c r="C144" s="891">
        <v>942</v>
      </c>
      <c r="D144" s="891"/>
      <c r="E144" s="892"/>
      <c r="F144" s="892"/>
      <c r="G144" s="892"/>
      <c r="H144" s="892"/>
      <c r="I144" s="892"/>
      <c r="J144" s="892"/>
      <c r="K144" s="892"/>
      <c r="L144" s="892"/>
      <c r="M144" s="893"/>
      <c r="N144" s="882"/>
    </row>
    <row r="145" spans="1:14" ht="21" customHeight="1">
      <c r="A145" s="878"/>
      <c r="B145" s="890" t="s">
        <v>728</v>
      </c>
      <c r="C145" s="891">
        <v>932</v>
      </c>
      <c r="D145" s="891"/>
      <c r="E145" s="892"/>
      <c r="F145" s="892"/>
      <c r="G145" s="892"/>
      <c r="H145" s="892"/>
      <c r="I145" s="892"/>
      <c r="J145" s="892"/>
      <c r="K145" s="892"/>
      <c r="L145" s="892"/>
      <c r="M145" s="893"/>
      <c r="N145" s="882"/>
    </row>
    <row r="146" spans="1:14" ht="21" customHeight="1">
      <c r="A146" s="878"/>
      <c r="B146" s="890" t="s">
        <v>729</v>
      </c>
      <c r="C146" s="891">
        <v>1032</v>
      </c>
      <c r="D146" s="891"/>
      <c r="E146" s="892"/>
      <c r="F146" s="892"/>
      <c r="G146" s="892"/>
      <c r="H146" s="892"/>
      <c r="I146" s="892"/>
      <c r="J146" s="892"/>
      <c r="K146" s="892"/>
      <c r="L146" s="892"/>
      <c r="M146" s="893"/>
      <c r="N146" s="882"/>
    </row>
    <row r="147" spans="1:14" ht="21" customHeight="1">
      <c r="A147" s="900"/>
      <c r="B147" s="889"/>
      <c r="C147" s="891"/>
      <c r="D147" s="891"/>
      <c r="E147" s="892"/>
      <c r="F147" s="892"/>
      <c r="G147" s="892"/>
      <c r="H147" s="892"/>
      <c r="I147" s="892"/>
      <c r="J147" s="892"/>
      <c r="K147" s="892"/>
      <c r="L147" s="892"/>
      <c r="M147" s="893"/>
      <c r="N147" s="882"/>
    </row>
    <row r="148" spans="1:14" ht="21" customHeight="1">
      <c r="A148" s="900"/>
      <c r="B148" s="889" t="s">
        <v>730</v>
      </c>
      <c r="C148" s="880">
        <v>54987</v>
      </c>
      <c r="D148" s="880">
        <f>SUM(E148:N148)</f>
        <v>54987</v>
      </c>
      <c r="E148" s="892"/>
      <c r="F148" s="894">
        <v>54987</v>
      </c>
      <c r="G148" s="892"/>
      <c r="H148" s="892"/>
      <c r="I148" s="892"/>
      <c r="J148" s="892"/>
      <c r="K148" s="892"/>
      <c r="L148" s="892"/>
      <c r="M148" s="893"/>
      <c r="N148" s="882"/>
    </row>
    <row r="149" spans="1:14" ht="21" customHeight="1">
      <c r="A149" s="900"/>
      <c r="B149" s="889"/>
      <c r="C149" s="880"/>
      <c r="D149" s="891"/>
      <c r="E149" s="892"/>
      <c r="F149" s="892"/>
      <c r="G149" s="892"/>
      <c r="H149" s="892"/>
      <c r="I149" s="892"/>
      <c r="J149" s="892"/>
      <c r="K149" s="892"/>
      <c r="L149" s="892"/>
      <c r="M149" s="893"/>
      <c r="N149" s="882"/>
    </row>
    <row r="150" spans="1:14" ht="21" customHeight="1">
      <c r="A150" s="900"/>
      <c r="B150" s="889" t="s">
        <v>731</v>
      </c>
      <c r="C150" s="880">
        <v>81500</v>
      </c>
      <c r="D150" s="880">
        <f aca="true" t="shared" si="0" ref="D150:D164">SUM(E150:N150)</f>
        <v>81500</v>
      </c>
      <c r="E150" s="892"/>
      <c r="F150" s="894">
        <v>81500</v>
      </c>
      <c r="G150" s="894"/>
      <c r="H150" s="892"/>
      <c r="I150" s="892"/>
      <c r="J150" s="892"/>
      <c r="K150" s="892"/>
      <c r="L150" s="894"/>
      <c r="M150" s="893"/>
      <c r="N150" s="882"/>
    </row>
    <row r="151" spans="1:14" ht="21" customHeight="1">
      <c r="A151" s="900"/>
      <c r="B151" s="889" t="s">
        <v>732</v>
      </c>
      <c r="C151" s="880">
        <v>1545720</v>
      </c>
      <c r="D151" s="880">
        <f t="shared" si="0"/>
        <v>1545720</v>
      </c>
      <c r="E151" s="892"/>
      <c r="F151" s="894">
        <v>1545720</v>
      </c>
      <c r="G151" s="894"/>
      <c r="H151" s="892"/>
      <c r="I151" s="892"/>
      <c r="J151" s="892"/>
      <c r="K151" s="892"/>
      <c r="L151" s="894"/>
      <c r="M151" s="893"/>
      <c r="N151" s="901"/>
    </row>
    <row r="152" spans="1:14" ht="21" customHeight="1">
      <c r="A152" s="900"/>
      <c r="B152" s="889" t="s">
        <v>804</v>
      </c>
      <c r="C152" s="880">
        <v>106000</v>
      </c>
      <c r="D152" s="880">
        <f t="shared" si="0"/>
        <v>106000</v>
      </c>
      <c r="E152" s="892"/>
      <c r="F152" s="894">
        <v>106000</v>
      </c>
      <c r="G152" s="894"/>
      <c r="H152" s="892"/>
      <c r="I152" s="892"/>
      <c r="J152" s="892"/>
      <c r="K152" s="892"/>
      <c r="L152" s="894"/>
      <c r="M152" s="893"/>
      <c r="N152" s="901"/>
    </row>
    <row r="153" spans="1:14" ht="21" customHeight="1">
      <c r="A153" s="900"/>
      <c r="B153" s="889" t="s">
        <v>271</v>
      </c>
      <c r="C153" s="880">
        <v>20500</v>
      </c>
      <c r="D153" s="880">
        <f t="shared" si="0"/>
        <v>20500</v>
      </c>
      <c r="E153" s="892"/>
      <c r="F153" s="894">
        <v>20500</v>
      </c>
      <c r="G153" s="894"/>
      <c r="H153" s="892"/>
      <c r="I153" s="892"/>
      <c r="J153" s="892"/>
      <c r="K153" s="892"/>
      <c r="L153" s="894"/>
      <c r="M153" s="893"/>
      <c r="N153" s="901"/>
    </row>
    <row r="154" spans="1:14" ht="21" customHeight="1">
      <c r="A154" s="900"/>
      <c r="B154" s="889" t="s">
        <v>278</v>
      </c>
      <c r="C154" s="880">
        <v>20000</v>
      </c>
      <c r="D154" s="880">
        <f t="shared" si="0"/>
        <v>20000</v>
      </c>
      <c r="E154" s="892"/>
      <c r="F154" s="894">
        <v>20000</v>
      </c>
      <c r="G154" s="894"/>
      <c r="H154" s="892"/>
      <c r="I154" s="892"/>
      <c r="J154" s="892"/>
      <c r="K154" s="892"/>
      <c r="L154" s="894"/>
      <c r="M154" s="893"/>
      <c r="N154" s="901"/>
    </row>
    <row r="155" spans="1:14" ht="21" customHeight="1">
      <c r="A155" s="900"/>
      <c r="B155" s="889" t="s">
        <v>273</v>
      </c>
      <c r="C155" s="880">
        <v>14000</v>
      </c>
      <c r="D155" s="880">
        <f t="shared" si="0"/>
        <v>14000</v>
      </c>
      <c r="E155" s="892"/>
      <c r="F155" s="894">
        <v>14000</v>
      </c>
      <c r="G155" s="894"/>
      <c r="H155" s="892"/>
      <c r="I155" s="892"/>
      <c r="J155" s="892"/>
      <c r="K155" s="892"/>
      <c r="L155" s="894"/>
      <c r="M155" s="893"/>
      <c r="N155" s="901"/>
    </row>
    <row r="156" spans="1:14" ht="21" customHeight="1">
      <c r="A156" s="900"/>
      <c r="B156" s="889" t="s">
        <v>274</v>
      </c>
      <c r="C156" s="880">
        <v>300300</v>
      </c>
      <c r="D156" s="880">
        <f t="shared" si="0"/>
        <v>300300</v>
      </c>
      <c r="E156" s="892"/>
      <c r="F156" s="894">
        <v>300300</v>
      </c>
      <c r="G156" s="894"/>
      <c r="H156" s="892"/>
      <c r="I156" s="892"/>
      <c r="J156" s="892"/>
      <c r="K156" s="892"/>
      <c r="L156" s="894"/>
      <c r="M156" s="893"/>
      <c r="N156" s="901"/>
    </row>
    <row r="157" spans="1:14" ht="21" customHeight="1">
      <c r="A157" s="900"/>
      <c r="B157" s="889" t="s">
        <v>268</v>
      </c>
      <c r="C157" s="880">
        <v>50000</v>
      </c>
      <c r="D157" s="880">
        <f t="shared" si="0"/>
        <v>50000</v>
      </c>
      <c r="E157" s="892"/>
      <c r="F157" s="894">
        <v>50000</v>
      </c>
      <c r="G157" s="894"/>
      <c r="H157" s="892"/>
      <c r="I157" s="892"/>
      <c r="J157" s="892"/>
      <c r="K157" s="892"/>
      <c r="L157" s="894"/>
      <c r="M157" s="893"/>
      <c r="N157" s="901"/>
    </row>
    <row r="158" spans="1:14" ht="21" customHeight="1">
      <c r="A158" s="900"/>
      <c r="B158" s="889" t="s">
        <v>733</v>
      </c>
      <c r="C158" s="880">
        <v>180000</v>
      </c>
      <c r="D158" s="880">
        <f t="shared" si="0"/>
        <v>180000</v>
      </c>
      <c r="E158" s="892"/>
      <c r="F158" s="894">
        <v>180000</v>
      </c>
      <c r="G158" s="894"/>
      <c r="H158" s="892"/>
      <c r="I158" s="892"/>
      <c r="J158" s="892"/>
      <c r="K158" s="892"/>
      <c r="L158" s="892"/>
      <c r="M158" s="893"/>
      <c r="N158" s="901"/>
    </row>
    <row r="159" spans="1:14" ht="21" customHeight="1">
      <c r="A159" s="900"/>
      <c r="B159" s="889" t="s">
        <v>734</v>
      </c>
      <c r="C159" s="880">
        <v>14063</v>
      </c>
      <c r="D159" s="880">
        <f t="shared" si="0"/>
        <v>14063</v>
      </c>
      <c r="E159" s="892"/>
      <c r="F159" s="894">
        <v>14063</v>
      </c>
      <c r="G159" s="894"/>
      <c r="H159" s="892"/>
      <c r="I159" s="894"/>
      <c r="J159" s="892"/>
      <c r="K159" s="892"/>
      <c r="L159" s="894"/>
      <c r="M159" s="893"/>
      <c r="N159" s="901"/>
    </row>
    <row r="160" spans="1:14" ht="21" customHeight="1">
      <c r="A160" s="900"/>
      <c r="B160" s="889" t="s">
        <v>735</v>
      </c>
      <c r="C160" s="880">
        <v>56371</v>
      </c>
      <c r="D160" s="880">
        <f t="shared" si="0"/>
        <v>56371</v>
      </c>
      <c r="E160" s="892"/>
      <c r="F160" s="894">
        <v>56371</v>
      </c>
      <c r="G160" s="894"/>
      <c r="H160" s="892"/>
      <c r="I160" s="892"/>
      <c r="J160" s="892"/>
      <c r="K160" s="892"/>
      <c r="L160" s="894"/>
      <c r="M160" s="893"/>
      <c r="N160" s="901"/>
    </row>
    <row r="161" spans="1:14" ht="21" customHeight="1">
      <c r="A161" s="900"/>
      <c r="B161" s="889" t="s">
        <v>736</v>
      </c>
      <c r="C161" s="880">
        <v>1313817</v>
      </c>
      <c r="D161" s="880">
        <f t="shared" si="0"/>
        <v>1313817</v>
      </c>
      <c r="E161" s="894"/>
      <c r="F161" s="894">
        <v>1114317</v>
      </c>
      <c r="G161" s="894">
        <v>199500</v>
      </c>
      <c r="H161" s="892"/>
      <c r="I161" s="892"/>
      <c r="J161" s="892"/>
      <c r="K161" s="892"/>
      <c r="L161" s="894"/>
      <c r="M161" s="893"/>
      <c r="N161" s="882"/>
    </row>
    <row r="162" spans="1:14" ht="21" customHeight="1">
      <c r="A162" s="878"/>
      <c r="B162" s="889" t="s">
        <v>737</v>
      </c>
      <c r="C162" s="880">
        <v>409389</v>
      </c>
      <c r="D162" s="880">
        <f t="shared" si="0"/>
        <v>409389</v>
      </c>
      <c r="E162" s="894">
        <v>100000</v>
      </c>
      <c r="F162" s="894">
        <v>273067</v>
      </c>
      <c r="G162" s="894">
        <v>36322</v>
      </c>
      <c r="H162" s="894"/>
      <c r="I162" s="892"/>
      <c r="J162" s="892"/>
      <c r="K162" s="892"/>
      <c r="L162" s="894"/>
      <c r="M162" s="893"/>
      <c r="N162" s="882"/>
    </row>
    <row r="163" spans="1:14" ht="21" customHeight="1">
      <c r="A163" s="878"/>
      <c r="B163" s="889" t="s">
        <v>738</v>
      </c>
      <c r="C163" s="880">
        <v>516121</v>
      </c>
      <c r="D163" s="880">
        <f t="shared" si="0"/>
        <v>516121</v>
      </c>
      <c r="E163" s="894">
        <v>376404</v>
      </c>
      <c r="F163" s="894">
        <v>87720</v>
      </c>
      <c r="G163" s="894">
        <v>51997</v>
      </c>
      <c r="H163" s="894"/>
      <c r="I163" s="892"/>
      <c r="J163" s="892"/>
      <c r="K163" s="892"/>
      <c r="L163" s="894"/>
      <c r="M163" s="893"/>
      <c r="N163" s="882"/>
    </row>
    <row r="164" spans="1:14" ht="21" customHeight="1">
      <c r="A164" s="878"/>
      <c r="B164" s="889" t="s">
        <v>739</v>
      </c>
      <c r="C164" s="880">
        <v>285375</v>
      </c>
      <c r="D164" s="880">
        <f t="shared" si="0"/>
        <v>285375</v>
      </c>
      <c r="E164" s="894"/>
      <c r="F164" s="894">
        <v>205375</v>
      </c>
      <c r="G164" s="894">
        <v>80000</v>
      </c>
      <c r="H164" s="892"/>
      <c r="I164" s="892"/>
      <c r="J164" s="892"/>
      <c r="K164" s="892"/>
      <c r="L164" s="894"/>
      <c r="M164" s="893"/>
      <c r="N164" s="882"/>
    </row>
    <row r="165" spans="1:14" ht="21" customHeight="1">
      <c r="A165" s="878"/>
      <c r="B165" s="889"/>
      <c r="C165" s="891"/>
      <c r="D165" s="891"/>
      <c r="E165" s="892"/>
      <c r="F165" s="892"/>
      <c r="G165" s="892"/>
      <c r="H165" s="892"/>
      <c r="I165" s="892"/>
      <c r="J165" s="892"/>
      <c r="K165" s="892"/>
      <c r="L165" s="892"/>
      <c r="M165" s="893"/>
      <c r="N165" s="882"/>
    </row>
    <row r="166" spans="1:14" ht="21" customHeight="1">
      <c r="A166" s="878"/>
      <c r="B166" s="889"/>
      <c r="C166" s="891"/>
      <c r="D166" s="891"/>
      <c r="E166" s="892"/>
      <c r="F166" s="892"/>
      <c r="G166" s="892"/>
      <c r="H166" s="892"/>
      <c r="I166" s="892"/>
      <c r="J166" s="892"/>
      <c r="K166" s="892"/>
      <c r="L166" s="892"/>
      <c r="M166" s="893"/>
      <c r="N166" s="882"/>
    </row>
    <row r="167" spans="1:14" ht="21" customHeight="1">
      <c r="A167" s="878"/>
      <c r="B167" s="902" t="s">
        <v>740</v>
      </c>
      <c r="C167" s="894">
        <f aca="true" t="shared" si="1" ref="C167:H167">SUM(C164+C163+C162+C161+C160+C159+C158+C150+C148+C133+C128+C117+C97+C84+C81+C62+C51+C44+C28+C26+C24+C22+C10+C151+C152+C157+C153+C155+C156+C154)</f>
        <v>16006743</v>
      </c>
      <c r="D167" s="894">
        <f t="shared" si="1"/>
        <v>16006743</v>
      </c>
      <c r="E167" s="894">
        <f t="shared" si="1"/>
        <v>1309467</v>
      </c>
      <c r="F167" s="894">
        <f t="shared" si="1"/>
        <v>6045411</v>
      </c>
      <c r="G167" s="894">
        <f t="shared" si="1"/>
        <v>3126410</v>
      </c>
      <c r="H167" s="894">
        <f t="shared" si="1"/>
        <v>0</v>
      </c>
      <c r="I167" s="894">
        <f>SUM(I164+I163+I162+I161+I160+I159+I158+I150+I148+I133+I128+I117+I97+I84+I81+I62+I51+I44+I28+I26+I24+I22+I10+I151+I152+I157+I153+I155+I156)</f>
        <v>4085455</v>
      </c>
      <c r="J167" s="894">
        <f>SUM(J164+J163+J162+J161+J160+J159+J158+J150+J148+J133+J128+J117+J97+J84+J81+J62+J51+J44+J28+J26+J24+J22+J10+J151+J152+J157+J153+J155)</f>
        <v>0</v>
      </c>
      <c r="K167" s="894">
        <f>SUM(K164+K163+K162+K161+K160+K159+K158+K150+K148+K133+K128+K117+K97+K84+K81+K62+K51+K44+K28+K26+K24+K22+K10+K151+K152)</f>
        <v>0</v>
      </c>
      <c r="L167" s="894">
        <f>SUM(L164+L163+L162+L161+L160+L159+L158+L150+L148+L133+L128+L117+L97+L84+L81+L62+L51+L44+L28+L26+L24+L22+L10+L151+L152)</f>
        <v>140000</v>
      </c>
      <c r="M167" s="894">
        <f>SUM(M164+M163+M162+M161+M160+M159+M158+M150+M148+M133+M128+M117+M97+M84+M81+M62+M51+M44+M28+M26+M24+M22+M10+M151+M152)</f>
        <v>880000</v>
      </c>
      <c r="N167" s="894">
        <f>SUM(N164+N163+N162+N161+N160+N159+N158+N150+N148+N133+N128+N117+N97+N84+N81+N62+N51+N44+N28+N26+N24+N22+N10+N151+N152)</f>
        <v>420000</v>
      </c>
    </row>
    <row r="168" spans="1:14" ht="21" customHeight="1">
      <c r="A168" s="878"/>
      <c r="B168" s="889"/>
      <c r="C168" s="891"/>
      <c r="D168" s="891"/>
      <c r="E168" s="892"/>
      <c r="F168" s="892"/>
      <c r="G168" s="892"/>
      <c r="H168" s="892"/>
      <c r="I168" s="892"/>
      <c r="J168" s="892"/>
      <c r="K168" s="892"/>
      <c r="L168" s="892"/>
      <c r="M168" s="893"/>
      <c r="N168" s="882"/>
    </row>
  </sheetData>
  <mergeCells count="13">
    <mergeCell ref="A3:N3"/>
    <mergeCell ref="B4:M4"/>
    <mergeCell ref="B5:M5"/>
    <mergeCell ref="E8:E9"/>
    <mergeCell ref="F8:F9"/>
    <mergeCell ref="H8:I8"/>
    <mergeCell ref="J8:K8"/>
    <mergeCell ref="B8:B9"/>
    <mergeCell ref="D8:D9"/>
    <mergeCell ref="C8:C9"/>
    <mergeCell ref="N8:N9"/>
    <mergeCell ref="L8:L9"/>
    <mergeCell ref="M8:M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pane ySplit="6" topLeftCell="BM25" activePane="bottomLeft" state="frozen"/>
      <selection pane="topLeft" activeCell="A1" sqref="A1"/>
      <selection pane="bottomLeft" activeCell="A35" sqref="A35:IV35"/>
    </sheetView>
  </sheetViews>
  <sheetFormatPr defaultColWidth="9.00390625" defaultRowHeight="12.75"/>
  <cols>
    <col min="1" max="1" width="9.125" style="869" customWidth="1"/>
    <col min="2" max="2" width="48.375" style="869" customWidth="1"/>
    <col min="3" max="3" width="13.75390625" style="869" customWidth="1"/>
    <col min="4" max="5" width="11.25390625" style="869" customWidth="1"/>
    <col min="6" max="6" width="11.875" style="869" customWidth="1"/>
    <col min="7" max="7" width="12.25390625" style="869" customWidth="1"/>
    <col min="8" max="8" width="11.375" style="869" customWidth="1"/>
    <col min="9" max="9" width="10.625" style="869" bestFit="1" customWidth="1"/>
    <col min="10" max="10" width="11.25390625" style="869" customWidth="1"/>
    <col min="11" max="11" width="11.625" style="869" customWidth="1"/>
    <col min="12" max="12" width="10.75390625" style="869" customWidth="1"/>
    <col min="13" max="16384" width="9.125" style="869" customWidth="1"/>
  </cols>
  <sheetData>
    <row r="1" spans="1:13" ht="12.75">
      <c r="A1" s="1192" t="s">
        <v>741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</row>
    <row r="2" spans="2:12" ht="18.75">
      <c r="B2" s="1194" t="s">
        <v>742</v>
      </c>
      <c r="C2" s="1194"/>
      <c r="D2" s="1194"/>
      <c r="E2" s="1194"/>
      <c r="F2" s="1194"/>
      <c r="G2" s="1194"/>
      <c r="H2" s="1194"/>
      <c r="I2" s="1194"/>
      <c r="J2" s="1194"/>
      <c r="K2" s="1194"/>
      <c r="L2" s="1194"/>
    </row>
    <row r="3" spans="2:12" ht="18.75">
      <c r="B3" s="1195" t="s">
        <v>790</v>
      </c>
      <c r="C3" s="1195"/>
      <c r="D3" s="1195"/>
      <c r="E3" s="1195"/>
      <c r="F3" s="1195"/>
      <c r="G3" s="1195"/>
      <c r="H3" s="1195"/>
      <c r="I3" s="1195"/>
      <c r="J3" s="1195"/>
      <c r="K3" s="1195"/>
      <c r="L3" s="1195"/>
    </row>
    <row r="4" spans="2:13" ht="9.75" customHeight="1">
      <c r="B4" s="903"/>
      <c r="C4" s="904"/>
      <c r="D4" s="903"/>
      <c r="E4" s="903"/>
      <c r="F4" s="905"/>
      <c r="G4" s="905"/>
      <c r="H4" s="905"/>
      <c r="I4" s="905"/>
      <c r="J4" s="905"/>
      <c r="K4" s="905"/>
      <c r="L4" s="905"/>
      <c r="M4" s="872" t="s">
        <v>457</v>
      </c>
    </row>
    <row r="5" spans="1:13" ht="27" customHeight="1">
      <c r="A5" s="906"/>
      <c r="B5" s="1193" t="s">
        <v>743</v>
      </c>
      <c r="C5" s="1182" t="s">
        <v>184</v>
      </c>
      <c r="D5" s="1193" t="s">
        <v>744</v>
      </c>
      <c r="E5" s="1182" t="s">
        <v>749</v>
      </c>
      <c r="F5" s="1182" t="s">
        <v>806</v>
      </c>
      <c r="G5" s="1193" t="s">
        <v>602</v>
      </c>
      <c r="H5" s="1193"/>
      <c r="I5" s="1193" t="s">
        <v>603</v>
      </c>
      <c r="J5" s="1193"/>
      <c r="K5" s="1193" t="s">
        <v>745</v>
      </c>
      <c r="L5" s="1182" t="s">
        <v>750</v>
      </c>
      <c r="M5" s="1193" t="s">
        <v>746</v>
      </c>
    </row>
    <row r="6" spans="1:13" ht="41.25" customHeight="1">
      <c r="A6" s="907"/>
      <c r="B6" s="1193"/>
      <c r="C6" s="1196"/>
      <c r="D6" s="1193"/>
      <c r="E6" s="1196"/>
      <c r="F6" s="1018"/>
      <c r="G6" s="877" t="s">
        <v>808</v>
      </c>
      <c r="H6" s="877" t="s">
        <v>747</v>
      </c>
      <c r="I6" s="877" t="s">
        <v>748</v>
      </c>
      <c r="J6" s="877" t="s">
        <v>747</v>
      </c>
      <c r="K6" s="1193"/>
      <c r="L6" s="1191"/>
      <c r="M6" s="1193"/>
    </row>
    <row r="7" spans="1:13" ht="18" customHeight="1">
      <c r="A7" s="913">
        <v>1803</v>
      </c>
      <c r="B7" s="914" t="s">
        <v>751</v>
      </c>
      <c r="C7" s="915">
        <v>5000</v>
      </c>
      <c r="D7" s="911">
        <f aca="true" t="shared" si="0" ref="D7:D35">SUM(E7:M7)</f>
        <v>5000</v>
      </c>
      <c r="E7" s="911"/>
      <c r="F7" s="916"/>
      <c r="G7" s="917"/>
      <c r="H7" s="917"/>
      <c r="I7" s="917"/>
      <c r="J7" s="917"/>
      <c r="K7" s="917"/>
      <c r="L7" s="917"/>
      <c r="M7" s="918">
        <v>5000</v>
      </c>
    </row>
    <row r="8" spans="1:13" ht="18" customHeight="1">
      <c r="A8" s="913">
        <v>2985</v>
      </c>
      <c r="B8" s="914" t="s">
        <v>267</v>
      </c>
      <c r="C8" s="915">
        <v>125521</v>
      </c>
      <c r="D8" s="911">
        <f t="shared" si="0"/>
        <v>125521</v>
      </c>
      <c r="E8" s="911">
        <v>125521</v>
      </c>
      <c r="F8" s="916"/>
      <c r="G8" s="917"/>
      <c r="H8" s="917"/>
      <c r="I8" s="917"/>
      <c r="J8" s="917"/>
      <c r="K8" s="917"/>
      <c r="L8" s="917"/>
      <c r="M8" s="919"/>
    </row>
    <row r="9" spans="1:13" ht="18" customHeight="1">
      <c r="A9" s="909">
        <v>3011</v>
      </c>
      <c r="B9" s="910" t="s">
        <v>38</v>
      </c>
      <c r="C9" s="911">
        <v>10533</v>
      </c>
      <c r="D9" s="911">
        <f t="shared" si="0"/>
        <v>10533</v>
      </c>
      <c r="E9" s="911">
        <v>2027</v>
      </c>
      <c r="F9" s="920">
        <v>8506</v>
      </c>
      <c r="G9" s="877"/>
      <c r="H9" s="877"/>
      <c r="I9" s="877"/>
      <c r="J9" s="877"/>
      <c r="K9" s="877"/>
      <c r="L9" s="877"/>
      <c r="M9" s="912"/>
    </row>
    <row r="10" spans="1:13" ht="18" customHeight="1">
      <c r="A10" s="921">
        <v>3030</v>
      </c>
      <c r="B10" s="922" t="s">
        <v>752</v>
      </c>
      <c r="C10" s="923">
        <v>32000</v>
      </c>
      <c r="D10" s="911">
        <f t="shared" si="0"/>
        <v>32000</v>
      </c>
      <c r="E10" s="911">
        <v>32000</v>
      </c>
      <c r="F10" s="911"/>
      <c r="G10" s="924"/>
      <c r="H10" s="924"/>
      <c r="I10" s="924"/>
      <c r="J10" s="924"/>
      <c r="K10" s="924"/>
      <c r="L10" s="924"/>
      <c r="M10" s="919"/>
    </row>
    <row r="11" spans="1:13" ht="18" customHeight="1">
      <c r="A11" s="921">
        <v>3141</v>
      </c>
      <c r="B11" s="922" t="s">
        <v>753</v>
      </c>
      <c r="C11" s="923">
        <v>20000</v>
      </c>
      <c r="D11" s="911">
        <f t="shared" si="0"/>
        <v>20000</v>
      </c>
      <c r="E11" s="911">
        <v>20000</v>
      </c>
      <c r="F11" s="925"/>
      <c r="G11" s="926"/>
      <c r="H11" s="926"/>
      <c r="I11" s="926"/>
      <c r="J11" s="926"/>
      <c r="K11" s="926"/>
      <c r="L11" s="926"/>
      <c r="M11" s="919"/>
    </row>
    <row r="12" spans="1:13" ht="18" customHeight="1">
      <c r="A12" s="913">
        <v>3144</v>
      </c>
      <c r="B12" s="927" t="s">
        <v>754</v>
      </c>
      <c r="C12" s="923">
        <v>3500</v>
      </c>
      <c r="D12" s="911">
        <f t="shared" si="0"/>
        <v>3500</v>
      </c>
      <c r="E12" s="911">
        <v>3500</v>
      </c>
      <c r="F12" s="925"/>
      <c r="G12" s="926"/>
      <c r="H12" s="926"/>
      <c r="I12" s="926"/>
      <c r="J12" s="926"/>
      <c r="K12" s="926"/>
      <c r="L12" s="926"/>
      <c r="M12" s="919"/>
    </row>
    <row r="13" spans="1:13" ht="18" customHeight="1">
      <c r="A13" s="921">
        <v>3207</v>
      </c>
      <c r="B13" s="922" t="s">
        <v>755</v>
      </c>
      <c r="C13" s="923">
        <v>25000</v>
      </c>
      <c r="D13" s="911">
        <f t="shared" si="0"/>
        <v>25000</v>
      </c>
      <c r="E13" s="911">
        <v>25000</v>
      </c>
      <c r="F13" s="925"/>
      <c r="G13" s="926"/>
      <c r="H13" s="926"/>
      <c r="I13" s="926"/>
      <c r="J13" s="926"/>
      <c r="K13" s="926"/>
      <c r="L13" s="926"/>
      <c r="M13" s="919"/>
    </row>
    <row r="14" spans="1:13" ht="18" customHeight="1">
      <c r="A14" s="921">
        <v>3209</v>
      </c>
      <c r="B14" s="922" t="s">
        <v>756</v>
      </c>
      <c r="C14" s="923">
        <v>8000</v>
      </c>
      <c r="D14" s="911">
        <f t="shared" si="0"/>
        <v>8000</v>
      </c>
      <c r="E14" s="911">
        <v>8000</v>
      </c>
      <c r="F14" s="925"/>
      <c r="G14" s="926"/>
      <c r="H14" s="926"/>
      <c r="I14" s="926"/>
      <c r="J14" s="926"/>
      <c r="K14" s="926"/>
      <c r="L14" s="926"/>
      <c r="M14" s="919"/>
    </row>
    <row r="15" spans="1:13" ht="18" customHeight="1">
      <c r="A15" s="921">
        <v>3310</v>
      </c>
      <c r="B15" s="922" t="s">
        <v>389</v>
      </c>
      <c r="C15" s="923">
        <v>6000</v>
      </c>
      <c r="D15" s="911">
        <f t="shared" si="0"/>
        <v>6000</v>
      </c>
      <c r="E15" s="911">
        <v>6000</v>
      </c>
      <c r="F15" s="925"/>
      <c r="G15" s="926"/>
      <c r="H15" s="926"/>
      <c r="I15" s="926"/>
      <c r="J15" s="926"/>
      <c r="K15" s="926"/>
      <c r="L15" s="926"/>
      <c r="M15" s="919"/>
    </row>
    <row r="16" spans="1:13" ht="18" customHeight="1">
      <c r="A16" s="921">
        <v>3322</v>
      </c>
      <c r="B16" s="922" t="s">
        <v>90</v>
      </c>
      <c r="C16" s="923">
        <v>6500</v>
      </c>
      <c r="D16" s="911">
        <f t="shared" si="0"/>
        <v>6500</v>
      </c>
      <c r="E16" s="911">
        <v>6500</v>
      </c>
      <c r="F16" s="925"/>
      <c r="G16" s="926"/>
      <c r="H16" s="926"/>
      <c r="I16" s="926"/>
      <c r="J16" s="926"/>
      <c r="K16" s="926"/>
      <c r="L16" s="926"/>
      <c r="M16" s="919"/>
    </row>
    <row r="17" spans="1:13" ht="18" customHeight="1">
      <c r="A17" s="921">
        <v>3351</v>
      </c>
      <c r="B17" s="922" t="s">
        <v>795</v>
      </c>
      <c r="C17" s="923">
        <v>30000</v>
      </c>
      <c r="D17" s="911">
        <f t="shared" si="0"/>
        <v>30000</v>
      </c>
      <c r="E17" s="911">
        <v>30000</v>
      </c>
      <c r="F17" s="925"/>
      <c r="G17" s="926"/>
      <c r="H17" s="926"/>
      <c r="I17" s="926"/>
      <c r="J17" s="926"/>
      <c r="K17" s="926"/>
      <c r="L17" s="926"/>
      <c r="M17" s="919"/>
    </row>
    <row r="18" spans="1:13" ht="18" customHeight="1">
      <c r="A18" s="921">
        <v>3352</v>
      </c>
      <c r="B18" s="922" t="s">
        <v>971</v>
      </c>
      <c r="C18" s="923">
        <v>5000</v>
      </c>
      <c r="D18" s="911">
        <f t="shared" si="0"/>
        <v>5000</v>
      </c>
      <c r="E18" s="911">
        <v>5000</v>
      </c>
      <c r="F18" s="925"/>
      <c r="G18" s="926"/>
      <c r="H18" s="926"/>
      <c r="I18" s="926"/>
      <c r="J18" s="926"/>
      <c r="K18" s="926"/>
      <c r="L18" s="926"/>
      <c r="M18" s="919"/>
    </row>
    <row r="19" spans="1:13" ht="18" customHeight="1">
      <c r="A19" s="921">
        <v>3355</v>
      </c>
      <c r="B19" s="922" t="s">
        <v>757</v>
      </c>
      <c r="C19" s="923">
        <v>7000</v>
      </c>
      <c r="D19" s="911">
        <f t="shared" si="0"/>
        <v>7000</v>
      </c>
      <c r="E19" s="911">
        <v>7000</v>
      </c>
      <c r="F19" s="925"/>
      <c r="G19" s="926"/>
      <c r="H19" s="926"/>
      <c r="I19" s="926"/>
      <c r="J19" s="926"/>
      <c r="K19" s="926"/>
      <c r="L19" s="926"/>
      <c r="M19" s="919"/>
    </row>
    <row r="20" spans="1:13" ht="18" customHeight="1">
      <c r="A20" s="921">
        <v>3356</v>
      </c>
      <c r="B20" s="922" t="s">
        <v>419</v>
      </c>
      <c r="C20" s="923">
        <v>20000</v>
      </c>
      <c r="D20" s="911">
        <f t="shared" si="0"/>
        <v>20000</v>
      </c>
      <c r="E20" s="911">
        <v>20000</v>
      </c>
      <c r="F20" s="925"/>
      <c r="G20" s="926"/>
      <c r="H20" s="926"/>
      <c r="I20" s="926"/>
      <c r="J20" s="926"/>
      <c r="K20" s="926"/>
      <c r="L20" s="926"/>
      <c r="M20" s="919"/>
    </row>
    <row r="21" spans="1:13" ht="18" customHeight="1">
      <c r="A21" s="921">
        <v>3422</v>
      </c>
      <c r="B21" s="928" t="s">
        <v>95</v>
      </c>
      <c r="C21" s="929">
        <v>25000</v>
      </c>
      <c r="D21" s="911">
        <f t="shared" si="0"/>
        <v>25000</v>
      </c>
      <c r="E21" s="911">
        <v>25000</v>
      </c>
      <c r="F21" s="925"/>
      <c r="G21" s="926"/>
      <c r="H21" s="926"/>
      <c r="I21" s="926"/>
      <c r="J21" s="926"/>
      <c r="K21" s="926"/>
      <c r="L21" s="926"/>
      <c r="M21" s="919"/>
    </row>
    <row r="22" spans="1:13" ht="18" customHeight="1">
      <c r="A22" s="921">
        <v>3423</v>
      </c>
      <c r="B22" s="928" t="s">
        <v>94</v>
      </c>
      <c r="C22" s="929">
        <v>10000</v>
      </c>
      <c r="D22" s="911">
        <f t="shared" si="0"/>
        <v>10000</v>
      </c>
      <c r="E22" s="976">
        <v>10000</v>
      </c>
      <c r="F22" s="930"/>
      <c r="G22" s="931"/>
      <c r="H22" s="931"/>
      <c r="I22" s="931"/>
      <c r="J22" s="931"/>
      <c r="K22" s="931"/>
      <c r="L22" s="931"/>
      <c r="M22" s="919"/>
    </row>
    <row r="23" spans="1:13" ht="18" customHeight="1">
      <c r="A23" s="921">
        <v>3424</v>
      </c>
      <c r="B23" s="932" t="s">
        <v>345</v>
      </c>
      <c r="C23" s="933">
        <v>5770</v>
      </c>
      <c r="D23" s="911">
        <f t="shared" si="0"/>
        <v>5770</v>
      </c>
      <c r="E23" s="976">
        <v>5770</v>
      </c>
      <c r="F23" s="930"/>
      <c r="G23" s="931"/>
      <c r="H23" s="931"/>
      <c r="I23" s="931"/>
      <c r="J23" s="931"/>
      <c r="K23" s="931"/>
      <c r="L23" s="931"/>
      <c r="M23" s="919"/>
    </row>
    <row r="24" spans="1:13" ht="18" customHeight="1">
      <c r="A24" s="921">
        <v>3425</v>
      </c>
      <c r="B24" s="932" t="s">
        <v>873</v>
      </c>
      <c r="C24" s="933">
        <v>4200</v>
      </c>
      <c r="D24" s="911">
        <f t="shared" si="0"/>
        <v>4200</v>
      </c>
      <c r="E24" s="976">
        <v>4200</v>
      </c>
      <c r="F24" s="934"/>
      <c r="G24" s="935"/>
      <c r="H24" s="935"/>
      <c r="I24" s="935"/>
      <c r="J24" s="935"/>
      <c r="K24" s="935"/>
      <c r="L24" s="935"/>
      <c r="M24" s="919"/>
    </row>
    <row r="25" spans="1:13" ht="18" customHeight="1">
      <c r="A25" s="921">
        <v>3426</v>
      </c>
      <c r="B25" s="928" t="s">
        <v>446</v>
      </c>
      <c r="C25" s="929">
        <v>58000</v>
      </c>
      <c r="D25" s="911">
        <f t="shared" si="0"/>
        <v>58000</v>
      </c>
      <c r="E25" s="976">
        <v>58000</v>
      </c>
      <c r="F25" s="934"/>
      <c r="G25" s="935"/>
      <c r="H25" s="935"/>
      <c r="I25" s="935"/>
      <c r="J25" s="935"/>
      <c r="K25" s="935"/>
      <c r="L25" s="935"/>
      <c r="M25" s="919"/>
    </row>
    <row r="26" spans="1:13" ht="18" customHeight="1">
      <c r="A26" s="921">
        <v>3921</v>
      </c>
      <c r="B26" s="938" t="s">
        <v>758</v>
      </c>
      <c r="C26" s="939">
        <v>6000</v>
      </c>
      <c r="D26" s="911">
        <f t="shared" si="0"/>
        <v>6000</v>
      </c>
      <c r="E26" s="976">
        <v>6000</v>
      </c>
      <c r="F26" s="936"/>
      <c r="G26" s="937"/>
      <c r="H26" s="937"/>
      <c r="I26" s="937"/>
      <c r="J26" s="937"/>
      <c r="K26" s="937"/>
      <c r="L26" s="937"/>
      <c r="M26" s="919"/>
    </row>
    <row r="27" spans="1:13" ht="18" customHeight="1">
      <c r="A27" s="921">
        <v>3922</v>
      </c>
      <c r="B27" s="938" t="s">
        <v>759</v>
      </c>
      <c r="C27" s="939">
        <v>5000</v>
      </c>
      <c r="D27" s="911">
        <f t="shared" si="0"/>
        <v>5000</v>
      </c>
      <c r="E27" s="976">
        <v>5000</v>
      </c>
      <c r="F27" s="936"/>
      <c r="G27" s="937"/>
      <c r="H27" s="937"/>
      <c r="I27" s="937"/>
      <c r="J27" s="937"/>
      <c r="K27" s="937"/>
      <c r="L27" s="937"/>
      <c r="M27" s="919"/>
    </row>
    <row r="28" spans="1:13" ht="18" customHeight="1">
      <c r="A28" s="921">
        <v>3927</v>
      </c>
      <c r="B28" s="938" t="s">
        <v>760</v>
      </c>
      <c r="C28" s="939">
        <v>10000</v>
      </c>
      <c r="D28" s="911">
        <f t="shared" si="0"/>
        <v>10000</v>
      </c>
      <c r="E28" s="976">
        <v>10000</v>
      </c>
      <c r="F28" s="936"/>
      <c r="G28" s="937"/>
      <c r="H28" s="937"/>
      <c r="I28" s="937"/>
      <c r="J28" s="937"/>
      <c r="K28" s="937"/>
      <c r="L28" s="937"/>
      <c r="M28" s="919"/>
    </row>
    <row r="29" spans="1:13" ht="18" customHeight="1">
      <c r="A29" s="921">
        <v>3941</v>
      </c>
      <c r="B29" s="940" t="s">
        <v>761</v>
      </c>
      <c r="C29" s="939">
        <v>268800</v>
      </c>
      <c r="D29" s="911">
        <f t="shared" si="0"/>
        <v>268800</v>
      </c>
      <c r="E29" s="976">
        <v>268800</v>
      </c>
      <c r="F29" s="936"/>
      <c r="G29" s="937"/>
      <c r="H29" s="937"/>
      <c r="I29" s="937"/>
      <c r="J29" s="937"/>
      <c r="K29" s="937"/>
      <c r="L29" s="937"/>
      <c r="M29" s="919"/>
    </row>
    <row r="30" spans="1:13" ht="18" customHeight="1">
      <c r="A30" s="921">
        <v>3942</v>
      </c>
      <c r="B30" s="938" t="s">
        <v>762</v>
      </c>
      <c r="C30" s="939">
        <v>60000</v>
      </c>
      <c r="D30" s="911">
        <f t="shared" si="0"/>
        <v>60000</v>
      </c>
      <c r="E30" s="976">
        <v>60000</v>
      </c>
      <c r="F30" s="936"/>
      <c r="G30" s="937"/>
      <c r="H30" s="937"/>
      <c r="I30" s="937"/>
      <c r="J30" s="937"/>
      <c r="K30" s="937"/>
      <c r="L30" s="937"/>
      <c r="M30" s="919"/>
    </row>
    <row r="31" spans="1:13" ht="18" customHeight="1">
      <c r="A31" s="936">
        <v>3929</v>
      </c>
      <c r="B31" s="941" t="s">
        <v>329</v>
      </c>
      <c r="C31" s="939">
        <v>10000</v>
      </c>
      <c r="D31" s="911">
        <f t="shared" si="0"/>
        <v>10000</v>
      </c>
      <c r="E31" s="976">
        <v>10000</v>
      </c>
      <c r="F31" s="936"/>
      <c r="G31" s="937"/>
      <c r="H31" s="937"/>
      <c r="I31" s="937"/>
      <c r="J31" s="937"/>
      <c r="K31" s="937"/>
      <c r="L31" s="937"/>
      <c r="M31" s="919"/>
    </row>
    <row r="32" spans="1:13" ht="18" customHeight="1">
      <c r="A32" s="936">
        <v>4132</v>
      </c>
      <c r="B32" s="941" t="s">
        <v>279</v>
      </c>
      <c r="C32" s="939">
        <v>30000</v>
      </c>
      <c r="D32" s="911">
        <f t="shared" si="0"/>
        <v>30000</v>
      </c>
      <c r="E32" s="976">
        <v>30000</v>
      </c>
      <c r="F32" s="936"/>
      <c r="G32" s="937"/>
      <c r="H32" s="937"/>
      <c r="I32" s="937"/>
      <c r="J32" s="937"/>
      <c r="K32" s="937"/>
      <c r="L32" s="937"/>
      <c r="M32" s="919"/>
    </row>
    <row r="33" spans="1:13" ht="18" customHeight="1">
      <c r="A33" s="936">
        <v>3928</v>
      </c>
      <c r="B33" s="941" t="s">
        <v>107</v>
      </c>
      <c r="C33" s="939">
        <v>180000</v>
      </c>
      <c r="D33" s="911">
        <f t="shared" si="0"/>
        <v>180000</v>
      </c>
      <c r="E33" s="976">
        <v>120000</v>
      </c>
      <c r="F33" s="936"/>
      <c r="G33" s="937"/>
      <c r="H33" s="937"/>
      <c r="I33" s="937"/>
      <c r="J33" s="937"/>
      <c r="K33" s="937"/>
      <c r="L33" s="937"/>
      <c r="M33" s="918">
        <v>60000</v>
      </c>
    </row>
    <row r="34" spans="1:13" ht="18" customHeight="1">
      <c r="A34" s="936">
        <v>5046</v>
      </c>
      <c r="B34" s="941" t="s">
        <v>398</v>
      </c>
      <c r="C34" s="939">
        <v>19050</v>
      </c>
      <c r="D34" s="911">
        <f t="shared" si="0"/>
        <v>19050</v>
      </c>
      <c r="E34" s="976">
        <v>19050</v>
      </c>
      <c r="F34" s="936"/>
      <c r="G34" s="937"/>
      <c r="H34" s="937"/>
      <c r="I34" s="937"/>
      <c r="J34" s="937"/>
      <c r="K34" s="937"/>
      <c r="L34" s="937"/>
      <c r="M34" s="919"/>
    </row>
    <row r="35" spans="1:13" ht="18" customHeight="1">
      <c r="A35" s="936">
        <v>6121</v>
      </c>
      <c r="B35" s="941" t="s">
        <v>802</v>
      </c>
      <c r="C35" s="939">
        <v>13000</v>
      </c>
      <c r="D35" s="911">
        <f t="shared" si="0"/>
        <v>13000</v>
      </c>
      <c r="E35" s="976">
        <v>13000</v>
      </c>
      <c r="F35" s="936"/>
      <c r="G35" s="937"/>
      <c r="H35" s="937"/>
      <c r="I35" s="937"/>
      <c r="J35" s="937"/>
      <c r="K35" s="937"/>
      <c r="L35" s="937"/>
      <c r="M35" s="942"/>
    </row>
    <row r="36" spans="1:13" ht="21" customHeight="1">
      <c r="A36" s="882"/>
      <c r="B36" s="943" t="s">
        <v>105</v>
      </c>
      <c r="C36" s="899">
        <f>SUM(C7:C35)</f>
        <v>1008874</v>
      </c>
      <c r="D36" s="899">
        <f>SUM(D7:D35)</f>
        <v>1008874</v>
      </c>
      <c r="E36" s="899">
        <f>SUM(E7:E35)</f>
        <v>935368</v>
      </c>
      <c r="F36" s="899">
        <f>SUM(F7:F35)</f>
        <v>8506</v>
      </c>
      <c r="G36" s="899">
        <f aca="true" t="shared" si="1" ref="G36:L36">SUM(G13:G35)</f>
        <v>0</v>
      </c>
      <c r="H36" s="899">
        <f t="shared" si="1"/>
        <v>0</v>
      </c>
      <c r="I36" s="899">
        <f t="shared" si="1"/>
        <v>0</v>
      </c>
      <c r="J36" s="899">
        <f t="shared" si="1"/>
        <v>0</v>
      </c>
      <c r="K36" s="899">
        <f t="shared" si="1"/>
        <v>0</v>
      </c>
      <c r="L36" s="899">
        <f t="shared" si="1"/>
        <v>0</v>
      </c>
      <c r="M36" s="899">
        <f>SUM(M7:M35)</f>
        <v>65000</v>
      </c>
    </row>
  </sheetData>
  <mergeCells count="13">
    <mergeCell ref="K5:K6"/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  <mergeCell ref="G5:H5"/>
    <mergeCell ref="I5:J5"/>
  </mergeCells>
  <printOptions/>
  <pageMargins left="1.1811023622047245" right="0.7874015748031497" top="0.1968503937007874" bottom="0.1968503937007874" header="0.5118110236220472" footer="0"/>
  <pageSetup firstPageNumber="59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workbookViewId="0" topLeftCell="A1">
      <selection activeCell="B5" sqref="B5:F5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198" t="s">
        <v>763</v>
      </c>
      <c r="C3" s="1198"/>
      <c r="D3" s="1198"/>
      <c r="E3" s="1198"/>
      <c r="F3" s="1198"/>
      <c r="G3" s="1198"/>
    </row>
    <row r="4" spans="2:6" ht="18.75">
      <c r="B4" s="1197" t="s">
        <v>764</v>
      </c>
      <c r="C4" s="1197"/>
      <c r="D4" s="1197"/>
      <c r="E4" s="1197"/>
      <c r="F4" s="1197"/>
    </row>
    <row r="5" spans="2:6" ht="18.75">
      <c r="B5" s="1197" t="s">
        <v>790</v>
      </c>
      <c r="C5" s="1197"/>
      <c r="D5" s="1197"/>
      <c r="E5" s="1197"/>
      <c r="F5" s="1197"/>
    </row>
    <row r="6" spans="2:6" ht="18.75">
      <c r="B6" s="944"/>
      <c r="C6" s="944"/>
      <c r="D6" s="944"/>
      <c r="E6" s="944"/>
      <c r="F6" s="944"/>
    </row>
    <row r="7" spans="2:7" ht="12.75">
      <c r="B7" s="945"/>
      <c r="C7" s="945"/>
      <c r="D7" s="945"/>
      <c r="E7" s="945"/>
      <c r="F7" s="945"/>
      <c r="G7" s="946" t="s">
        <v>457</v>
      </c>
    </row>
    <row r="8" spans="2:7" ht="132.75" customHeight="1">
      <c r="B8" s="947" t="s">
        <v>765</v>
      </c>
      <c r="C8" s="877" t="s">
        <v>831</v>
      </c>
      <c r="D8" s="947" t="s">
        <v>806</v>
      </c>
      <c r="E8" s="947" t="s">
        <v>766</v>
      </c>
      <c r="F8" s="947" t="s">
        <v>767</v>
      </c>
      <c r="G8" s="877" t="s">
        <v>768</v>
      </c>
    </row>
    <row r="9" spans="2:7" ht="14.25">
      <c r="B9" s="947" t="s">
        <v>321</v>
      </c>
      <c r="C9" s="908"/>
      <c r="D9" s="947"/>
      <c r="E9" s="947"/>
      <c r="F9" s="947"/>
      <c r="G9" s="877"/>
    </row>
    <row r="10" spans="2:7" ht="23.25" customHeight="1">
      <c r="B10" s="948" t="s">
        <v>769</v>
      </c>
      <c r="C10" s="949">
        <v>156220</v>
      </c>
      <c r="D10" s="949">
        <f>SUM(E10:G10)</f>
        <v>156220</v>
      </c>
      <c r="E10" s="948"/>
      <c r="F10" s="948"/>
      <c r="G10" s="920">
        <v>156220</v>
      </c>
    </row>
    <row r="11" spans="2:7" ht="18" customHeight="1">
      <c r="B11" s="948"/>
      <c r="C11" s="948"/>
      <c r="D11" s="948"/>
      <c r="E11" s="948"/>
      <c r="F11" s="948"/>
      <c r="G11" s="950"/>
    </row>
    <row r="12" spans="2:7" ht="23.25" customHeight="1">
      <c r="B12" s="951" t="s">
        <v>105</v>
      </c>
      <c r="C12" s="952">
        <f>SUM(C10:C11)</f>
        <v>156220</v>
      </c>
      <c r="D12" s="952">
        <f>SUM(D10:D11)</f>
        <v>156220</v>
      </c>
      <c r="E12" s="951"/>
      <c r="F12" s="951"/>
      <c r="G12" s="953">
        <f>SUM(G10:G11)</f>
        <v>156220</v>
      </c>
    </row>
  </sheetData>
  <mergeCells count="3">
    <mergeCell ref="B4:F4"/>
    <mergeCell ref="B5:F5"/>
    <mergeCell ref="B3:G3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workbookViewId="0" topLeftCell="B13">
      <selection activeCell="O30" sqref="O30:O31"/>
    </sheetView>
  </sheetViews>
  <sheetFormatPr defaultColWidth="9.00390625" defaultRowHeight="12.75"/>
  <cols>
    <col min="1" max="1" width="9.125" style="954" customWidth="1"/>
    <col min="2" max="2" width="22.125" style="954" customWidth="1"/>
    <col min="3" max="3" width="9.75390625" style="954" customWidth="1"/>
    <col min="4" max="4" width="10.00390625" style="954" customWidth="1"/>
    <col min="5" max="8" width="8.75390625" style="954" customWidth="1"/>
    <col min="9" max="9" width="9.875" style="954" customWidth="1"/>
    <col min="10" max="11" width="10.00390625" style="954" customWidth="1"/>
    <col min="12" max="12" width="10.25390625" style="954" customWidth="1"/>
    <col min="13" max="13" width="10.75390625" style="954" customWidth="1"/>
    <col min="14" max="14" width="9.75390625" style="954" customWidth="1"/>
    <col min="15" max="15" width="10.25390625" style="954" customWidth="1"/>
    <col min="16" max="16384" width="9.125" style="954" customWidth="1"/>
  </cols>
  <sheetData>
    <row r="1" spans="1:15" ht="12.75">
      <c r="A1" s="1208" t="s">
        <v>770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</row>
    <row r="2" spans="1:15" ht="12.75">
      <c r="A2" s="1208" t="s">
        <v>812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</row>
    <row r="3" spans="1:15" ht="13.5" thickBot="1">
      <c r="A3" s="955"/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6" t="s">
        <v>147</v>
      </c>
    </row>
    <row r="4" spans="1:15" ht="15" customHeight="1" thickBot="1">
      <c r="A4" s="1210" t="s">
        <v>120</v>
      </c>
      <c r="B4" s="1211"/>
      <c r="C4" s="957" t="s">
        <v>771</v>
      </c>
      <c r="D4" s="957" t="s">
        <v>772</v>
      </c>
      <c r="E4" s="957" t="s">
        <v>773</v>
      </c>
      <c r="F4" s="957" t="s">
        <v>774</v>
      </c>
      <c r="G4" s="957" t="s">
        <v>775</v>
      </c>
      <c r="H4" s="957" t="s">
        <v>776</v>
      </c>
      <c r="I4" s="957" t="s">
        <v>777</v>
      </c>
      <c r="J4" s="957" t="s">
        <v>778</v>
      </c>
      <c r="K4" s="957" t="s">
        <v>779</v>
      </c>
      <c r="L4" s="957" t="s">
        <v>780</v>
      </c>
      <c r="M4" s="957" t="s">
        <v>781</v>
      </c>
      <c r="N4" s="957" t="s">
        <v>782</v>
      </c>
      <c r="O4" s="957" t="s">
        <v>142</v>
      </c>
    </row>
    <row r="5" spans="1:15" ht="15" customHeight="1" thickBot="1">
      <c r="A5" s="958" t="s">
        <v>141</v>
      </c>
      <c r="B5" s="959"/>
      <c r="C5" s="960"/>
      <c r="D5" s="960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2"/>
    </row>
    <row r="6" spans="1:15" ht="15" customHeight="1">
      <c r="A6" s="1212" t="s">
        <v>820</v>
      </c>
      <c r="B6" s="1213"/>
      <c r="C6" s="1207">
        <v>109122</v>
      </c>
      <c r="D6" s="1207">
        <v>109122</v>
      </c>
      <c r="E6" s="1207">
        <v>109122</v>
      </c>
      <c r="F6" s="1207">
        <v>109122</v>
      </c>
      <c r="G6" s="1207">
        <v>109122</v>
      </c>
      <c r="H6" s="1207">
        <v>109122</v>
      </c>
      <c r="I6" s="1207">
        <v>109122</v>
      </c>
      <c r="J6" s="1207">
        <v>109122</v>
      </c>
      <c r="K6" s="1207">
        <v>109122</v>
      </c>
      <c r="L6" s="1207">
        <v>109122</v>
      </c>
      <c r="M6" s="1207">
        <v>109122</v>
      </c>
      <c r="N6" s="1207">
        <v>109125</v>
      </c>
      <c r="O6" s="1216">
        <f>SUM(C6:N7)</f>
        <v>1309467</v>
      </c>
    </row>
    <row r="7" spans="1:15" ht="13.5" customHeight="1">
      <c r="A7" s="1214"/>
      <c r="B7" s="1215"/>
      <c r="C7" s="1200"/>
      <c r="D7" s="1200"/>
      <c r="E7" s="1200"/>
      <c r="F7" s="1200"/>
      <c r="G7" s="1200"/>
      <c r="H7" s="1200"/>
      <c r="I7" s="1200"/>
      <c r="J7" s="1200"/>
      <c r="K7" s="1200"/>
      <c r="L7" s="1200"/>
      <c r="M7" s="1200"/>
      <c r="N7" s="1200"/>
      <c r="O7" s="1202"/>
    </row>
    <row r="8" spans="1:15" ht="12" customHeight="1">
      <c r="A8" s="1203" t="s">
        <v>783</v>
      </c>
      <c r="B8" s="1217"/>
      <c r="C8" s="1199">
        <v>204000</v>
      </c>
      <c r="D8" s="1199">
        <v>224719</v>
      </c>
      <c r="E8" s="1199">
        <v>1263136</v>
      </c>
      <c r="F8" s="1199">
        <v>1216285</v>
      </c>
      <c r="G8" s="1199">
        <v>465088</v>
      </c>
      <c r="H8" s="1199">
        <v>209284</v>
      </c>
      <c r="I8" s="1199">
        <v>220000</v>
      </c>
      <c r="J8" s="1199">
        <v>185915</v>
      </c>
      <c r="K8" s="1199">
        <v>1160824</v>
      </c>
      <c r="L8" s="1199">
        <v>1266865</v>
      </c>
      <c r="M8" s="1199">
        <v>326118</v>
      </c>
      <c r="N8" s="1199">
        <v>388299</v>
      </c>
      <c r="O8" s="1201">
        <f>SUM(C8:N8)</f>
        <v>7130533</v>
      </c>
    </row>
    <row r="9" spans="1:15" ht="15.75" customHeight="1">
      <c r="A9" s="1214"/>
      <c r="B9" s="1215"/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  <c r="O9" s="1202"/>
    </row>
    <row r="10" spans="1:15" ht="17.25" customHeight="1">
      <c r="A10" s="1203" t="s">
        <v>821</v>
      </c>
      <c r="B10" s="1204"/>
      <c r="C10" s="1199">
        <v>210000</v>
      </c>
      <c r="D10" s="1199">
        <v>370000</v>
      </c>
      <c r="E10" s="1199">
        <v>370000</v>
      </c>
      <c r="F10" s="1199">
        <v>260000</v>
      </c>
      <c r="G10" s="1199">
        <v>291136</v>
      </c>
      <c r="H10" s="1199">
        <v>240000</v>
      </c>
      <c r="I10" s="1199">
        <v>250000</v>
      </c>
      <c r="J10" s="1199">
        <v>120000</v>
      </c>
      <c r="K10" s="1199">
        <v>280000</v>
      </c>
      <c r="L10" s="1199">
        <v>300000</v>
      </c>
      <c r="M10" s="1199">
        <v>300000</v>
      </c>
      <c r="N10" s="1199">
        <v>300000</v>
      </c>
      <c r="O10" s="1201">
        <f>SUM(C10:N10)</f>
        <v>3291136</v>
      </c>
    </row>
    <row r="11" spans="1:15" ht="22.5" customHeight="1">
      <c r="A11" s="1205"/>
      <c r="B11" s="1206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2"/>
    </row>
    <row r="12" spans="1:15" ht="20.25" customHeight="1">
      <c r="A12" s="1203" t="s">
        <v>822</v>
      </c>
      <c r="B12" s="1204"/>
      <c r="C12" s="1199"/>
      <c r="D12" s="1199"/>
      <c r="E12" s="1199">
        <v>90000</v>
      </c>
      <c r="F12" s="1199">
        <v>400000</v>
      </c>
      <c r="G12" s="1199">
        <v>300000</v>
      </c>
      <c r="H12" s="1199">
        <v>90000</v>
      </c>
      <c r="I12" s="1199"/>
      <c r="J12" s="1199">
        <v>215455</v>
      </c>
      <c r="K12" s="1199">
        <v>950000</v>
      </c>
      <c r="L12" s="1199">
        <v>120000</v>
      </c>
      <c r="M12" s="1199">
        <v>120000</v>
      </c>
      <c r="N12" s="1199">
        <v>1800000</v>
      </c>
      <c r="O12" s="1201">
        <f>SUM(C12:N12)</f>
        <v>4085455</v>
      </c>
    </row>
    <row r="13" spans="1:15" ht="15" customHeight="1">
      <c r="A13" s="1205"/>
      <c r="B13" s="1206"/>
      <c r="C13" s="1200"/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2"/>
    </row>
    <row r="14" spans="1:15" ht="14.25" customHeight="1">
      <c r="A14" s="1218" t="s">
        <v>784</v>
      </c>
      <c r="B14" s="1204"/>
      <c r="C14" s="1199">
        <v>27500</v>
      </c>
      <c r="D14" s="1199">
        <v>27500</v>
      </c>
      <c r="E14" s="1199">
        <v>27500</v>
      </c>
      <c r="F14" s="1199">
        <v>27500</v>
      </c>
      <c r="G14" s="1199">
        <v>27500</v>
      </c>
      <c r="H14" s="1199">
        <v>27500</v>
      </c>
      <c r="I14" s="1199">
        <v>27500</v>
      </c>
      <c r="J14" s="1199">
        <v>27500</v>
      </c>
      <c r="K14" s="1199">
        <v>177500</v>
      </c>
      <c r="L14" s="1199">
        <v>277500</v>
      </c>
      <c r="M14" s="1199">
        <v>177500</v>
      </c>
      <c r="N14" s="1199">
        <v>27500</v>
      </c>
      <c r="O14" s="1201">
        <f>SUM(C14:N14)</f>
        <v>880000</v>
      </c>
    </row>
    <row r="15" spans="1:15" ht="14.25" customHeight="1">
      <c r="A15" s="1205"/>
      <c r="B15" s="1206"/>
      <c r="C15" s="1200"/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2"/>
    </row>
    <row r="16" spans="1:15" ht="12" customHeight="1">
      <c r="A16" s="1218" t="s">
        <v>823</v>
      </c>
      <c r="B16" s="1204"/>
      <c r="C16" s="1199">
        <v>5416</v>
      </c>
      <c r="D16" s="1199">
        <v>5416</v>
      </c>
      <c r="E16" s="1199">
        <v>5416</v>
      </c>
      <c r="F16" s="1199">
        <v>5416</v>
      </c>
      <c r="G16" s="1199">
        <v>5416</v>
      </c>
      <c r="H16" s="1199">
        <v>5416</v>
      </c>
      <c r="I16" s="1199">
        <v>5416</v>
      </c>
      <c r="J16" s="1199">
        <v>5416</v>
      </c>
      <c r="K16" s="1199">
        <v>5416</v>
      </c>
      <c r="L16" s="1199">
        <v>5416</v>
      </c>
      <c r="M16" s="1199">
        <v>5416</v>
      </c>
      <c r="N16" s="1199">
        <v>5424</v>
      </c>
      <c r="O16" s="1201">
        <f>SUM(C16:N16)</f>
        <v>65000</v>
      </c>
    </row>
    <row r="17" spans="1:15" ht="17.25" customHeight="1">
      <c r="A17" s="1205"/>
      <c r="B17" s="1206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2"/>
    </row>
    <row r="18" spans="1:15" ht="14.25" customHeight="1">
      <c r="A18" s="1218" t="s">
        <v>824</v>
      </c>
      <c r="B18" s="1204"/>
      <c r="C18" s="1199"/>
      <c r="D18" s="1199"/>
      <c r="E18" s="1199">
        <v>140000</v>
      </c>
      <c r="F18" s="1199">
        <v>420000</v>
      </c>
      <c r="G18" s="1199"/>
      <c r="H18" s="1199"/>
      <c r="I18" s="1199"/>
      <c r="J18" s="1199"/>
      <c r="K18" s="1199"/>
      <c r="L18" s="1199"/>
      <c r="M18" s="1199"/>
      <c r="N18" s="1199"/>
      <c r="O18" s="1201">
        <f>SUM(C18:N18)</f>
        <v>560000</v>
      </c>
    </row>
    <row r="19" spans="1:15" ht="14.25" customHeight="1">
      <c r="A19" s="1205"/>
      <c r="B19" s="1206"/>
      <c r="C19" s="1200"/>
      <c r="D19" s="1200"/>
      <c r="E19" s="1200"/>
      <c r="F19" s="1200"/>
      <c r="G19" s="1200"/>
      <c r="H19" s="1200"/>
      <c r="I19" s="1200"/>
      <c r="J19" s="1200"/>
      <c r="K19" s="1200"/>
      <c r="L19" s="1200"/>
      <c r="M19" s="1200"/>
      <c r="N19" s="1200"/>
      <c r="O19" s="1202"/>
    </row>
    <row r="20" spans="1:15" ht="18" customHeight="1" thickBot="1">
      <c r="A20" s="963" t="s">
        <v>825</v>
      </c>
      <c r="B20" s="964"/>
      <c r="C20" s="965">
        <f aca="true" t="shared" si="0" ref="C20:O20">SUM(C6:C19)</f>
        <v>556038</v>
      </c>
      <c r="D20" s="965">
        <f t="shared" si="0"/>
        <v>736757</v>
      </c>
      <c r="E20" s="965">
        <f t="shared" si="0"/>
        <v>2005174</v>
      </c>
      <c r="F20" s="965">
        <f t="shared" si="0"/>
        <v>2438323</v>
      </c>
      <c r="G20" s="965">
        <f t="shared" si="0"/>
        <v>1198262</v>
      </c>
      <c r="H20" s="965">
        <f t="shared" si="0"/>
        <v>681322</v>
      </c>
      <c r="I20" s="965">
        <f t="shared" si="0"/>
        <v>612038</v>
      </c>
      <c r="J20" s="965">
        <f t="shared" si="0"/>
        <v>663408</v>
      </c>
      <c r="K20" s="965">
        <f t="shared" si="0"/>
        <v>2682862</v>
      </c>
      <c r="L20" s="965">
        <f t="shared" si="0"/>
        <v>2078903</v>
      </c>
      <c r="M20" s="965">
        <f t="shared" si="0"/>
        <v>1038156</v>
      </c>
      <c r="N20" s="965">
        <f t="shared" si="0"/>
        <v>2630348</v>
      </c>
      <c r="O20" s="966">
        <f t="shared" si="0"/>
        <v>17321591</v>
      </c>
    </row>
    <row r="21" spans="1:15" ht="15" customHeight="1" thickBot="1">
      <c r="A21" s="967" t="s">
        <v>349</v>
      </c>
      <c r="B21" s="960"/>
      <c r="C21" s="968"/>
      <c r="D21" s="968"/>
      <c r="E21" s="968"/>
      <c r="F21" s="968"/>
      <c r="G21" s="968"/>
      <c r="H21" s="968"/>
      <c r="I21" s="968"/>
      <c r="J21" s="968"/>
      <c r="K21" s="968"/>
      <c r="L21" s="968"/>
      <c r="M21" s="968"/>
      <c r="N21" s="968"/>
      <c r="O21" s="969"/>
    </row>
    <row r="22" spans="1:15" ht="12" customHeight="1">
      <c r="A22" s="1219" t="s">
        <v>826</v>
      </c>
      <c r="B22" s="1220"/>
      <c r="C22" s="1207">
        <v>246135</v>
      </c>
      <c r="D22" s="1207">
        <v>246135</v>
      </c>
      <c r="E22" s="1207">
        <v>246135</v>
      </c>
      <c r="F22" s="1207">
        <v>246135</v>
      </c>
      <c r="G22" s="1207">
        <v>246135</v>
      </c>
      <c r="H22" s="1207">
        <v>246135</v>
      </c>
      <c r="I22" s="1207">
        <v>246135</v>
      </c>
      <c r="J22" s="1207">
        <v>246135</v>
      </c>
      <c r="K22" s="1207">
        <v>246135</v>
      </c>
      <c r="L22" s="1207">
        <v>246135</v>
      </c>
      <c r="M22" s="1207">
        <v>246135</v>
      </c>
      <c r="N22" s="1207">
        <v>246129</v>
      </c>
      <c r="O22" s="1216">
        <f>SUM(C22:N22)</f>
        <v>2953614</v>
      </c>
    </row>
    <row r="23" spans="1:15" ht="12.75" customHeight="1">
      <c r="A23" s="1205"/>
      <c r="B23" s="1206"/>
      <c r="C23" s="1221"/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02"/>
    </row>
    <row r="24" spans="1:15" ht="15" customHeight="1">
      <c r="A24" s="1218" t="s">
        <v>827</v>
      </c>
      <c r="B24" s="1204"/>
      <c r="C24" s="1199">
        <v>69067</v>
      </c>
      <c r="D24" s="1199">
        <v>69067</v>
      </c>
      <c r="E24" s="1199">
        <v>69067</v>
      </c>
      <c r="F24" s="1199">
        <v>69067</v>
      </c>
      <c r="G24" s="1199">
        <v>69067</v>
      </c>
      <c r="H24" s="1199">
        <v>69067</v>
      </c>
      <c r="I24" s="1199">
        <v>69067</v>
      </c>
      <c r="J24" s="1199">
        <v>69067</v>
      </c>
      <c r="K24" s="1199">
        <v>69067</v>
      </c>
      <c r="L24" s="1199">
        <v>69067</v>
      </c>
      <c r="M24" s="1199">
        <v>69067</v>
      </c>
      <c r="N24" s="1199">
        <v>69069</v>
      </c>
      <c r="O24" s="1201">
        <f>SUM(C24:N24)</f>
        <v>828806</v>
      </c>
    </row>
    <row r="25" spans="1:15" ht="14.25" customHeight="1">
      <c r="A25" s="1205"/>
      <c r="B25" s="1206"/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02"/>
    </row>
    <row r="26" spans="1:15" ht="12" customHeight="1">
      <c r="A26" s="1218" t="s">
        <v>828</v>
      </c>
      <c r="B26" s="1204"/>
      <c r="C26" s="1199">
        <v>460000</v>
      </c>
      <c r="D26" s="1199">
        <v>460000</v>
      </c>
      <c r="E26" s="1199">
        <v>460000</v>
      </c>
      <c r="F26" s="1199">
        <v>460000</v>
      </c>
      <c r="G26" s="1199">
        <v>460000</v>
      </c>
      <c r="H26" s="1199">
        <v>380000</v>
      </c>
      <c r="I26" s="1199">
        <v>380000</v>
      </c>
      <c r="J26" s="1199">
        <v>380000</v>
      </c>
      <c r="K26" s="1199">
        <v>380000</v>
      </c>
      <c r="L26" s="1199">
        <v>380000</v>
      </c>
      <c r="M26" s="1199">
        <v>460000</v>
      </c>
      <c r="N26" s="1199">
        <v>477754</v>
      </c>
      <c r="O26" s="1201">
        <f>SUM(C26:N26)</f>
        <v>5137754</v>
      </c>
    </row>
    <row r="27" spans="1:15" ht="15" customHeight="1">
      <c r="A27" s="1205"/>
      <c r="B27" s="1206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2"/>
      <c r="N27" s="1222"/>
      <c r="O27" s="1202"/>
    </row>
    <row r="28" spans="1:15" ht="12" customHeight="1">
      <c r="A28" s="1218" t="s">
        <v>829</v>
      </c>
      <c r="B28" s="1204"/>
      <c r="C28" s="1199">
        <v>16267</v>
      </c>
      <c r="D28" s="1199">
        <v>16267</v>
      </c>
      <c r="E28" s="1199">
        <v>16267</v>
      </c>
      <c r="F28" s="1199">
        <v>16267</v>
      </c>
      <c r="G28" s="1199">
        <v>16267</v>
      </c>
      <c r="H28" s="1199">
        <v>16267</v>
      </c>
      <c r="I28" s="1199">
        <v>16267</v>
      </c>
      <c r="J28" s="1199">
        <v>16267</v>
      </c>
      <c r="K28" s="1199">
        <v>16267</v>
      </c>
      <c r="L28" s="1199">
        <v>16267</v>
      </c>
      <c r="M28" s="1199">
        <v>16267</v>
      </c>
      <c r="N28" s="1199">
        <v>16267</v>
      </c>
      <c r="O28" s="1201">
        <v>195205</v>
      </c>
    </row>
    <row r="29" spans="1:15" ht="15.75" customHeight="1">
      <c r="A29" s="1205"/>
      <c r="B29" s="1206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2"/>
      <c r="N29" s="1222"/>
      <c r="O29" s="1202"/>
    </row>
    <row r="30" spans="1:15" ht="12" customHeight="1">
      <c r="A30" s="1218" t="s">
        <v>830</v>
      </c>
      <c r="B30" s="1204"/>
      <c r="C30" s="1199">
        <v>90632</v>
      </c>
      <c r="D30" s="1199">
        <v>90632</v>
      </c>
      <c r="E30" s="1199">
        <v>90632</v>
      </c>
      <c r="F30" s="1199">
        <v>90632</v>
      </c>
      <c r="G30" s="1199">
        <v>90632</v>
      </c>
      <c r="H30" s="1199">
        <v>90632</v>
      </c>
      <c r="I30" s="1199">
        <v>90632</v>
      </c>
      <c r="J30" s="1199">
        <v>90632</v>
      </c>
      <c r="K30" s="1199">
        <v>90632</v>
      </c>
      <c r="L30" s="1199">
        <v>90632</v>
      </c>
      <c r="M30" s="1199">
        <v>90632</v>
      </c>
      <c r="N30" s="1199">
        <v>90634</v>
      </c>
      <c r="O30" s="1201">
        <f>SUM(C30:N30)</f>
        <v>1087586</v>
      </c>
    </row>
    <row r="31" spans="1:15" ht="12" customHeight="1">
      <c r="A31" s="1205"/>
      <c r="B31" s="1206"/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1200"/>
      <c r="O31" s="1202"/>
    </row>
    <row r="32" spans="1:15" ht="12" customHeight="1">
      <c r="A32" s="1218" t="s">
        <v>786</v>
      </c>
      <c r="B32" s="1204"/>
      <c r="C32" s="1199"/>
      <c r="D32" s="1199"/>
      <c r="E32" s="1199"/>
      <c r="F32" s="1199">
        <v>139000</v>
      </c>
      <c r="G32" s="1199"/>
      <c r="H32" s="1199">
        <v>200000</v>
      </c>
      <c r="I32" s="1199"/>
      <c r="J32" s="1199"/>
      <c r="K32" s="1199">
        <v>200000</v>
      </c>
      <c r="L32" s="1199">
        <v>92245</v>
      </c>
      <c r="M32" s="1199">
        <v>92245</v>
      </c>
      <c r="N32" s="1199">
        <v>200000</v>
      </c>
      <c r="O32" s="1201">
        <f>SUM(C32:N32)</f>
        <v>923490</v>
      </c>
    </row>
    <row r="33" spans="1:15" ht="14.25" customHeight="1">
      <c r="A33" s="1205"/>
      <c r="B33" s="1206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2"/>
      <c r="O33" s="1202"/>
    </row>
    <row r="34" spans="1:15" ht="15" customHeight="1">
      <c r="A34" s="1218" t="s">
        <v>785</v>
      </c>
      <c r="B34" s="1204"/>
      <c r="C34" s="1199"/>
      <c r="D34" s="1199"/>
      <c r="E34" s="1199">
        <v>300000</v>
      </c>
      <c r="F34" s="1199">
        <v>300000</v>
      </c>
      <c r="G34" s="1199">
        <v>200000</v>
      </c>
      <c r="H34" s="1199">
        <v>400000</v>
      </c>
      <c r="I34" s="1199">
        <v>400000</v>
      </c>
      <c r="J34" s="1199">
        <v>500000</v>
      </c>
      <c r="K34" s="1199">
        <v>585701</v>
      </c>
      <c r="L34" s="1199">
        <v>700000</v>
      </c>
      <c r="M34" s="1199">
        <v>1200000</v>
      </c>
      <c r="N34" s="1199">
        <v>800000</v>
      </c>
      <c r="O34" s="1201">
        <f>SUM(C34:N34)</f>
        <v>5385701</v>
      </c>
    </row>
    <row r="35" spans="1:15" ht="15" customHeight="1">
      <c r="A35" s="1205"/>
      <c r="B35" s="1206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02"/>
    </row>
    <row r="36" spans="1:15" ht="15" customHeight="1">
      <c r="A36" s="1218" t="s">
        <v>787</v>
      </c>
      <c r="B36" s="1204"/>
      <c r="C36" s="1199">
        <v>61583</v>
      </c>
      <c r="D36" s="1199">
        <v>61583</v>
      </c>
      <c r="E36" s="1199">
        <v>61583</v>
      </c>
      <c r="F36" s="1199">
        <v>61583</v>
      </c>
      <c r="G36" s="1199">
        <v>61583</v>
      </c>
      <c r="H36" s="1199">
        <v>61583</v>
      </c>
      <c r="I36" s="1199">
        <v>61583</v>
      </c>
      <c r="J36" s="1199">
        <v>61583</v>
      </c>
      <c r="K36" s="1199">
        <v>61583</v>
      </c>
      <c r="L36" s="1199">
        <v>61583</v>
      </c>
      <c r="M36" s="1199">
        <v>61583</v>
      </c>
      <c r="N36" s="1199">
        <v>61587</v>
      </c>
      <c r="O36" s="1201">
        <f>SUM(C36:N36)</f>
        <v>739000</v>
      </c>
    </row>
    <row r="37" spans="1:15" ht="15" customHeight="1">
      <c r="A37" s="1205"/>
      <c r="B37" s="1206"/>
      <c r="C37" s="1222"/>
      <c r="D37" s="1222"/>
      <c r="E37" s="1222"/>
      <c r="F37" s="1222"/>
      <c r="G37" s="1222"/>
      <c r="H37" s="1222"/>
      <c r="I37" s="1222"/>
      <c r="J37" s="1222"/>
      <c r="K37" s="1222"/>
      <c r="L37" s="1222"/>
      <c r="M37" s="1222"/>
      <c r="N37" s="1222"/>
      <c r="O37" s="1202"/>
    </row>
    <row r="38" spans="1:15" ht="14.25" customHeight="1">
      <c r="A38" s="1218" t="s">
        <v>788</v>
      </c>
      <c r="B38" s="1204"/>
      <c r="C38" s="1199">
        <v>14063</v>
      </c>
      <c r="D38" s="1199"/>
      <c r="E38" s="1199">
        <v>14093</v>
      </c>
      <c r="F38" s="1199"/>
      <c r="G38" s="1199"/>
      <c r="H38" s="1199">
        <v>14093</v>
      </c>
      <c r="I38" s="1199"/>
      <c r="J38" s="1199"/>
      <c r="K38" s="1199">
        <v>14093</v>
      </c>
      <c r="L38" s="1199"/>
      <c r="M38" s="1199"/>
      <c r="N38" s="1199">
        <v>14093</v>
      </c>
      <c r="O38" s="1201">
        <f>SUM(C38:N38)</f>
        <v>70435</v>
      </c>
    </row>
    <row r="39" spans="1:15" ht="12" customHeight="1" thickBot="1">
      <c r="A39" s="1223"/>
      <c r="B39" s="1224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6"/>
    </row>
    <row r="40" spans="1:15" ht="18" customHeight="1" thickBot="1">
      <c r="A40" s="970" t="s">
        <v>789</v>
      </c>
      <c r="B40" s="971"/>
      <c r="C40" s="965">
        <f aca="true" t="shared" si="1" ref="C40:O40">SUM(C22:C39)</f>
        <v>957747</v>
      </c>
      <c r="D40" s="965">
        <f t="shared" si="1"/>
        <v>943684</v>
      </c>
      <c r="E40" s="965">
        <f t="shared" si="1"/>
        <v>1257777</v>
      </c>
      <c r="F40" s="965">
        <f t="shared" si="1"/>
        <v>1382684</v>
      </c>
      <c r="G40" s="965">
        <f t="shared" si="1"/>
        <v>1143684</v>
      </c>
      <c r="H40" s="965">
        <f t="shared" si="1"/>
        <v>1477777</v>
      </c>
      <c r="I40" s="965">
        <f t="shared" si="1"/>
        <v>1263684</v>
      </c>
      <c r="J40" s="965">
        <f t="shared" si="1"/>
        <v>1363684</v>
      </c>
      <c r="K40" s="965">
        <f t="shared" si="1"/>
        <v>1663478</v>
      </c>
      <c r="L40" s="965">
        <f t="shared" si="1"/>
        <v>1655929</v>
      </c>
      <c r="M40" s="965">
        <f t="shared" si="1"/>
        <v>2235929</v>
      </c>
      <c r="N40" s="965">
        <f t="shared" si="1"/>
        <v>1975533</v>
      </c>
      <c r="O40" s="966">
        <f t="shared" si="1"/>
        <v>17321591</v>
      </c>
    </row>
    <row r="41" spans="1:15" ht="12.75">
      <c r="A41" s="972"/>
      <c r="B41" s="972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</row>
  </sheetData>
  <mergeCells count="227">
    <mergeCell ref="N36:N37"/>
    <mergeCell ref="O36:O37"/>
    <mergeCell ref="J36:J37"/>
    <mergeCell ref="K36:K37"/>
    <mergeCell ref="L36:L37"/>
    <mergeCell ref="M36:M37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4:J35"/>
    <mergeCell ref="K34:K35"/>
    <mergeCell ref="L34:L35"/>
    <mergeCell ref="M34:M35"/>
    <mergeCell ref="N38:N39"/>
    <mergeCell ref="O38:O39"/>
    <mergeCell ref="A34:B35"/>
    <mergeCell ref="C34:C35"/>
    <mergeCell ref="D34:D35"/>
    <mergeCell ref="E34:E35"/>
    <mergeCell ref="F34:F35"/>
    <mergeCell ref="G34:G35"/>
    <mergeCell ref="H34:H35"/>
    <mergeCell ref="I34:I35"/>
    <mergeCell ref="J38:J39"/>
    <mergeCell ref="K38:K39"/>
    <mergeCell ref="L38:L39"/>
    <mergeCell ref="M38:M39"/>
    <mergeCell ref="N18:N19"/>
    <mergeCell ref="O18:O19"/>
    <mergeCell ref="A38:B39"/>
    <mergeCell ref="C38:C39"/>
    <mergeCell ref="D38:D39"/>
    <mergeCell ref="E38:E39"/>
    <mergeCell ref="F38:F39"/>
    <mergeCell ref="G38:G39"/>
    <mergeCell ref="H38:H39"/>
    <mergeCell ref="I38:I39"/>
    <mergeCell ref="J18:J19"/>
    <mergeCell ref="K18:K19"/>
    <mergeCell ref="L18:L19"/>
    <mergeCell ref="M18:M19"/>
    <mergeCell ref="A18:B19"/>
    <mergeCell ref="C18:C19"/>
    <mergeCell ref="D18:D19"/>
    <mergeCell ref="E18:E19"/>
    <mergeCell ref="F18:F19"/>
    <mergeCell ref="G18:G19"/>
    <mergeCell ref="H18:H19"/>
    <mergeCell ref="I18:I19"/>
    <mergeCell ref="L32:L33"/>
    <mergeCell ref="M32:M33"/>
    <mergeCell ref="N32:N33"/>
    <mergeCell ref="O32:O33"/>
    <mergeCell ref="N30:N31"/>
    <mergeCell ref="O30:O31"/>
    <mergeCell ref="D32:D33"/>
    <mergeCell ref="E32:E33"/>
    <mergeCell ref="F32:F33"/>
    <mergeCell ref="G32:G33"/>
    <mergeCell ref="H32:H33"/>
    <mergeCell ref="I32:I33"/>
    <mergeCell ref="J32:J33"/>
    <mergeCell ref="K32:K33"/>
    <mergeCell ref="J30:J31"/>
    <mergeCell ref="K30:K31"/>
    <mergeCell ref="L30:L31"/>
    <mergeCell ref="M30:M31"/>
    <mergeCell ref="M28:M29"/>
    <mergeCell ref="N28:N29"/>
    <mergeCell ref="O28:O29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K28:K29"/>
    <mergeCell ref="L28:L29"/>
    <mergeCell ref="E28:E29"/>
    <mergeCell ref="F28:F29"/>
    <mergeCell ref="G28:G29"/>
    <mergeCell ref="H28:H29"/>
    <mergeCell ref="L26:L27"/>
    <mergeCell ref="M26:M27"/>
    <mergeCell ref="N26:N27"/>
    <mergeCell ref="O26:O27"/>
    <mergeCell ref="O22:O23"/>
    <mergeCell ref="O24:O25"/>
    <mergeCell ref="D26:D27"/>
    <mergeCell ref="E26:E27"/>
    <mergeCell ref="F26:F27"/>
    <mergeCell ref="G26:G27"/>
    <mergeCell ref="H26:H27"/>
    <mergeCell ref="I26:I27"/>
    <mergeCell ref="J26:J27"/>
    <mergeCell ref="K26:K27"/>
    <mergeCell ref="N22:N23"/>
    <mergeCell ref="H24:H25"/>
    <mergeCell ref="I24:I25"/>
    <mergeCell ref="J24:J25"/>
    <mergeCell ref="K24:K25"/>
    <mergeCell ref="L24:L25"/>
    <mergeCell ref="M24:M25"/>
    <mergeCell ref="N24:N25"/>
    <mergeCell ref="J22:J23"/>
    <mergeCell ref="K22:K23"/>
    <mergeCell ref="L22:L23"/>
    <mergeCell ref="M22:M23"/>
    <mergeCell ref="C26:C27"/>
    <mergeCell ref="C24:C25"/>
    <mergeCell ref="D24:D25"/>
    <mergeCell ref="E24:E25"/>
    <mergeCell ref="F24:F25"/>
    <mergeCell ref="G24:G25"/>
    <mergeCell ref="C22:C23"/>
    <mergeCell ref="D22:D23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F16:F17"/>
    <mergeCell ref="G16:G17"/>
    <mergeCell ref="H16:H17"/>
    <mergeCell ref="I16:I17"/>
    <mergeCell ref="A16:B17"/>
    <mergeCell ref="C16:C17"/>
    <mergeCell ref="D16:D17"/>
    <mergeCell ref="E16:E17"/>
    <mergeCell ref="F14:F15"/>
    <mergeCell ref="G14:G15"/>
    <mergeCell ref="H14:H15"/>
    <mergeCell ref="O14:O15"/>
    <mergeCell ref="K14:K15"/>
    <mergeCell ref="I14:I15"/>
    <mergeCell ref="J14:J15"/>
    <mergeCell ref="L14:L15"/>
    <mergeCell ref="M14:M15"/>
    <mergeCell ref="N14:N15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I6:I7"/>
    <mergeCell ref="J6:J7"/>
    <mergeCell ref="K6:K7"/>
    <mergeCell ref="C6:C7"/>
    <mergeCell ref="D6:D7"/>
    <mergeCell ref="E6:E7"/>
    <mergeCell ref="A12:B13"/>
    <mergeCell ref="C12:C13"/>
    <mergeCell ref="D12:D13"/>
    <mergeCell ref="E12:E13"/>
    <mergeCell ref="F12:F13"/>
    <mergeCell ref="G12:G13"/>
    <mergeCell ref="H12:H13"/>
    <mergeCell ref="I12:I13"/>
    <mergeCell ref="N12:N13"/>
    <mergeCell ref="O12:O13"/>
    <mergeCell ref="J12:J13"/>
    <mergeCell ref="K12:K13"/>
    <mergeCell ref="L12:L13"/>
    <mergeCell ref="M12:M13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"/>
  <sheetViews>
    <sheetView showZeros="0" tabSelected="1" workbookViewId="0" topLeftCell="A13">
      <selection activeCell="C144" sqref="C144"/>
    </sheetView>
  </sheetViews>
  <sheetFormatPr defaultColWidth="9.00390625" defaultRowHeight="12.75"/>
  <cols>
    <col min="1" max="1" width="8.375" style="305" customWidth="1"/>
    <col min="2" max="2" width="72.125" style="256" customWidth="1"/>
    <col min="3" max="4" width="12.125" style="256" customWidth="1"/>
    <col min="5" max="5" width="8.625" style="256" customWidth="1"/>
    <col min="6" max="16384" width="9.125" style="256" customWidth="1"/>
  </cols>
  <sheetData>
    <row r="1" spans="1:5" ht="12.75">
      <c r="A1" s="1009" t="s">
        <v>146</v>
      </c>
      <c r="B1" s="1009"/>
      <c r="C1" s="1010"/>
      <c r="D1" s="1010"/>
      <c r="E1" s="1006"/>
    </row>
    <row r="2" spans="1:5" ht="12.75">
      <c r="A2" s="1009" t="s">
        <v>183</v>
      </c>
      <c r="B2" s="1009"/>
      <c r="C2" s="1010"/>
      <c r="D2" s="1010"/>
      <c r="E2" s="1006"/>
    </row>
    <row r="3" spans="1:2" ht="12.75">
      <c r="A3" s="254"/>
      <c r="B3" s="255"/>
    </row>
    <row r="4" spans="1:5" ht="11.25" customHeight="1">
      <c r="A4" s="254"/>
      <c r="B4" s="254"/>
      <c r="C4" s="257"/>
      <c r="D4" s="257"/>
      <c r="E4" s="257" t="s">
        <v>147</v>
      </c>
    </row>
    <row r="5" spans="1:5" s="258" customFormat="1" ht="19.5" customHeight="1">
      <c r="A5" s="1015" t="s">
        <v>163</v>
      </c>
      <c r="B5" s="1013" t="s">
        <v>141</v>
      </c>
      <c r="C5" s="1016" t="s">
        <v>921</v>
      </c>
      <c r="D5" s="1003" t="s">
        <v>184</v>
      </c>
      <c r="E5" s="1011" t="s">
        <v>285</v>
      </c>
    </row>
    <row r="6" spans="1:5" s="258" customFormat="1" ht="17.25" customHeight="1">
      <c r="A6" s="1014"/>
      <c r="B6" s="1014"/>
      <c r="C6" s="1017"/>
      <c r="D6" s="1018"/>
      <c r="E6" s="1012"/>
    </row>
    <row r="7" spans="1:5" s="258" customFormat="1" ht="11.25" customHeight="1">
      <c r="A7" s="259" t="s">
        <v>121</v>
      </c>
      <c r="B7" s="260" t="s">
        <v>122</v>
      </c>
      <c r="C7" s="369" t="s">
        <v>123</v>
      </c>
      <c r="D7" s="498" t="s">
        <v>124</v>
      </c>
      <c r="E7" s="260" t="s">
        <v>125</v>
      </c>
    </row>
    <row r="8" spans="1:5" s="263" customFormat="1" ht="16.5" customHeight="1">
      <c r="A8" s="261"/>
      <c r="B8" s="651" t="s">
        <v>414</v>
      </c>
      <c r="C8" s="619"/>
      <c r="D8" s="620"/>
      <c r="E8" s="386"/>
    </row>
    <row r="9" spans="1:5" ht="12" customHeight="1">
      <c r="A9" s="264"/>
      <c r="B9" s="265"/>
      <c r="C9" s="375"/>
      <c r="D9" s="375"/>
      <c r="E9" s="265"/>
    </row>
    <row r="10" spans="1:5" ht="12" customHeight="1">
      <c r="A10" s="269">
        <v>1010</v>
      </c>
      <c r="B10" s="280" t="s">
        <v>185</v>
      </c>
      <c r="C10" s="378">
        <f>SUM(C11:C16)</f>
        <v>1396069</v>
      </c>
      <c r="D10" s="378">
        <f>SUM(D11:D16)</f>
        <v>1309467</v>
      </c>
      <c r="E10" s="621">
        <f aca="true" t="shared" si="0" ref="E10:E30">SUM(D10/C10)</f>
        <v>0.9379672494697612</v>
      </c>
    </row>
    <row r="11" spans="1:5" ht="12" customHeight="1">
      <c r="A11" s="264">
        <v>1011</v>
      </c>
      <c r="B11" s="265" t="s">
        <v>186</v>
      </c>
      <c r="C11" s="375">
        <v>148751</v>
      </c>
      <c r="D11" s="375"/>
      <c r="E11" s="621">
        <f t="shared" si="0"/>
        <v>0</v>
      </c>
    </row>
    <row r="12" spans="1:5" ht="12" customHeight="1">
      <c r="A12" s="264">
        <v>1012</v>
      </c>
      <c r="B12" s="265" t="s">
        <v>187</v>
      </c>
      <c r="C12" s="375">
        <v>575424</v>
      </c>
      <c r="D12" s="375">
        <v>696474</v>
      </c>
      <c r="E12" s="621">
        <f t="shared" si="0"/>
        <v>1.2103666166166167</v>
      </c>
    </row>
    <row r="13" spans="1:5" ht="12" customHeight="1">
      <c r="A13" s="264">
        <v>1014</v>
      </c>
      <c r="B13" s="265" t="s">
        <v>248</v>
      </c>
      <c r="C13" s="375">
        <v>428488</v>
      </c>
      <c r="D13" s="375">
        <v>476404</v>
      </c>
      <c r="E13" s="621">
        <f t="shared" si="0"/>
        <v>1.11182576874965</v>
      </c>
    </row>
    <row r="14" spans="1:5" ht="12" customHeight="1">
      <c r="A14" s="264">
        <v>1015</v>
      </c>
      <c r="B14" s="265" t="s">
        <v>188</v>
      </c>
      <c r="C14" s="375">
        <v>114937</v>
      </c>
      <c r="D14" s="375">
        <v>136589</v>
      </c>
      <c r="E14" s="621">
        <f t="shared" si="0"/>
        <v>1.1883814611482812</v>
      </c>
    </row>
    <row r="15" spans="1:5" ht="12" customHeight="1">
      <c r="A15" s="264">
        <v>1015</v>
      </c>
      <c r="B15" s="265" t="s">
        <v>189</v>
      </c>
      <c r="C15" s="375">
        <v>128469</v>
      </c>
      <c r="D15" s="375"/>
      <c r="E15" s="621">
        <f t="shared" si="0"/>
        <v>0</v>
      </c>
    </row>
    <row r="16" spans="1:5" ht="12" customHeight="1">
      <c r="A16" s="264">
        <v>1016</v>
      </c>
      <c r="B16" s="265" t="s">
        <v>190</v>
      </c>
      <c r="C16" s="375"/>
      <c r="D16" s="375"/>
      <c r="E16" s="621"/>
    </row>
    <row r="17" spans="1:5" ht="12" customHeight="1">
      <c r="A17" s="269">
        <v>1020</v>
      </c>
      <c r="B17" s="280" t="s">
        <v>191</v>
      </c>
      <c r="C17" s="375"/>
      <c r="D17" s="375"/>
      <c r="E17" s="621"/>
    </row>
    <row r="18" spans="1:5" ht="12" customHeight="1" thickBot="1">
      <c r="A18" s="300">
        <v>1030</v>
      </c>
      <c r="B18" s="389" t="s">
        <v>192</v>
      </c>
      <c r="C18" s="622"/>
      <c r="D18" s="622"/>
      <c r="E18" s="626"/>
    </row>
    <row r="19" spans="1:5" ht="16.5" customHeight="1" thickBot="1">
      <c r="A19" s="297"/>
      <c r="B19" s="623" t="s">
        <v>193</v>
      </c>
      <c r="C19" s="380">
        <f>SUM(C10)</f>
        <v>1396069</v>
      </c>
      <c r="D19" s="380">
        <f>SUM(D10)</f>
        <v>1309467</v>
      </c>
      <c r="E19" s="539">
        <f t="shared" si="0"/>
        <v>0.9379672494697612</v>
      </c>
    </row>
    <row r="20" spans="1:5" ht="12" customHeight="1">
      <c r="A20" s="292"/>
      <c r="B20" s="308"/>
      <c r="C20" s="291"/>
      <c r="D20" s="291"/>
      <c r="E20" s="629"/>
    </row>
    <row r="21" spans="1:5" ht="12" customHeight="1">
      <c r="A21" s="266">
        <v>1040</v>
      </c>
      <c r="B21" s="267" t="s">
        <v>194</v>
      </c>
      <c r="C21" s="269">
        <f>SUM(C22:C23)</f>
        <v>3110000</v>
      </c>
      <c r="D21" s="269">
        <f>SUM(D22:D23)</f>
        <v>3100000</v>
      </c>
      <c r="E21" s="624">
        <f t="shared" si="0"/>
        <v>0.9967845659163987</v>
      </c>
    </row>
    <row r="22" spans="1:5" ht="12" customHeight="1">
      <c r="A22" s="277">
        <v>1041</v>
      </c>
      <c r="B22" s="275" t="s">
        <v>850</v>
      </c>
      <c r="C22" s="264">
        <v>2700000</v>
      </c>
      <c r="D22" s="264">
        <v>2650000</v>
      </c>
      <c r="E22" s="621">
        <f t="shared" si="0"/>
        <v>0.9814814814814815</v>
      </c>
    </row>
    <row r="23" spans="1:5" ht="12" customHeight="1">
      <c r="A23" s="277">
        <v>1042</v>
      </c>
      <c r="B23" s="275" t="s">
        <v>851</v>
      </c>
      <c r="C23" s="264">
        <v>410000</v>
      </c>
      <c r="D23" s="264">
        <v>450000</v>
      </c>
      <c r="E23" s="621">
        <f t="shared" si="0"/>
        <v>1.0975609756097562</v>
      </c>
    </row>
    <row r="24" spans="1:5" ht="12" customHeight="1">
      <c r="A24" s="271">
        <v>1050</v>
      </c>
      <c r="B24" s="270" t="s">
        <v>195</v>
      </c>
      <c r="C24" s="269">
        <f>SUM(C25:C27)</f>
        <v>3597164</v>
      </c>
      <c r="D24" s="269">
        <f>SUM(D25:D27)</f>
        <v>3597165</v>
      </c>
      <c r="E24" s="624">
        <f t="shared" si="0"/>
        <v>1.0000002779967774</v>
      </c>
    </row>
    <row r="25" spans="1:5" ht="12.75" customHeight="1">
      <c r="A25" s="278">
        <v>1051</v>
      </c>
      <c r="B25" s="265" t="s">
        <v>148</v>
      </c>
      <c r="C25" s="264">
        <v>3352164</v>
      </c>
      <c r="D25" s="264">
        <v>3352165</v>
      </c>
      <c r="E25" s="621">
        <f t="shared" si="0"/>
        <v>1.0000002983147602</v>
      </c>
    </row>
    <row r="26" spans="1:5" ht="12.75" customHeight="1">
      <c r="A26" s="278">
        <v>1052</v>
      </c>
      <c r="B26" s="279" t="s">
        <v>252</v>
      </c>
      <c r="C26" s="264">
        <v>170000</v>
      </c>
      <c r="D26" s="264">
        <v>170000</v>
      </c>
      <c r="E26" s="621">
        <f t="shared" si="0"/>
        <v>1</v>
      </c>
    </row>
    <row r="27" spans="1:5" ht="12.75" customHeight="1">
      <c r="A27" s="278">
        <v>1053</v>
      </c>
      <c r="B27" s="273" t="s">
        <v>143</v>
      </c>
      <c r="C27" s="264">
        <v>75000</v>
      </c>
      <c r="D27" s="264">
        <v>75000</v>
      </c>
      <c r="E27" s="621">
        <f>SUM(D27/C27)</f>
        <v>1</v>
      </c>
    </row>
    <row r="28" spans="1:5" ht="12" customHeight="1">
      <c r="A28" s="271">
        <v>1070</v>
      </c>
      <c r="B28" s="270" t="s">
        <v>151</v>
      </c>
      <c r="C28" s="269">
        <f>SUM(C29:C39)</f>
        <v>423490</v>
      </c>
      <c r="D28" s="269">
        <f>SUM(D29:D39)</f>
        <v>433368</v>
      </c>
      <c r="E28" s="624">
        <f t="shared" si="0"/>
        <v>1.0233252260974286</v>
      </c>
    </row>
    <row r="29" spans="1:5" ht="12" customHeight="1">
      <c r="A29" s="278">
        <v>1071</v>
      </c>
      <c r="B29" s="275" t="s">
        <v>196</v>
      </c>
      <c r="C29" s="264">
        <v>4000</v>
      </c>
      <c r="D29" s="264">
        <v>22000</v>
      </c>
      <c r="E29" s="621">
        <f t="shared" si="0"/>
        <v>5.5</v>
      </c>
    </row>
    <row r="30" spans="1:5" ht="12" customHeight="1">
      <c r="A30" s="278">
        <v>1072</v>
      </c>
      <c r="B30" s="273" t="s">
        <v>197</v>
      </c>
      <c r="C30" s="264">
        <v>200</v>
      </c>
      <c r="D30" s="264"/>
      <c r="E30" s="621">
        <f t="shared" si="0"/>
        <v>0</v>
      </c>
    </row>
    <row r="31" spans="1:5" ht="12" customHeight="1">
      <c r="A31" s="278">
        <v>1073</v>
      </c>
      <c r="B31" s="265" t="s">
        <v>198</v>
      </c>
      <c r="C31" s="264"/>
      <c r="D31" s="264"/>
      <c r="E31" s="621"/>
    </row>
    <row r="32" spans="1:5" ht="12" customHeight="1">
      <c r="A32" s="278">
        <v>1074</v>
      </c>
      <c r="B32" s="265" t="s">
        <v>199</v>
      </c>
      <c r="C32" s="264">
        <v>4000</v>
      </c>
      <c r="D32" s="264">
        <v>4000</v>
      </c>
      <c r="E32" s="621">
        <f aca="true" t="shared" si="1" ref="E32:E38">SUM(D32/C32)</f>
        <v>1</v>
      </c>
    </row>
    <row r="33" spans="1:5" ht="12" customHeight="1">
      <c r="A33" s="278">
        <v>1075</v>
      </c>
      <c r="B33" s="273" t="s">
        <v>883</v>
      </c>
      <c r="C33" s="264">
        <v>20000</v>
      </c>
      <c r="D33" s="264">
        <v>20000</v>
      </c>
      <c r="E33" s="621">
        <f t="shared" si="1"/>
        <v>1</v>
      </c>
    </row>
    <row r="34" spans="1:5" ht="12" customHeight="1">
      <c r="A34" s="278">
        <v>1076</v>
      </c>
      <c r="B34" s="273" t="s">
        <v>832</v>
      </c>
      <c r="C34" s="264"/>
      <c r="D34" s="264">
        <v>8868</v>
      </c>
      <c r="E34" s="621"/>
    </row>
    <row r="35" spans="1:5" ht="12" customHeight="1">
      <c r="A35" s="278">
        <v>1077</v>
      </c>
      <c r="B35" s="279" t="s">
        <v>200</v>
      </c>
      <c r="C35" s="264">
        <v>289290</v>
      </c>
      <c r="D35" s="264">
        <v>236000</v>
      </c>
      <c r="E35" s="621">
        <f t="shared" si="1"/>
        <v>0.8157903833523454</v>
      </c>
    </row>
    <row r="36" spans="1:5" ht="12" customHeight="1">
      <c r="A36" s="278">
        <v>1078</v>
      </c>
      <c r="B36" s="275" t="s">
        <v>201</v>
      </c>
      <c r="C36" s="264">
        <v>6000</v>
      </c>
      <c r="D36" s="264">
        <v>7500</v>
      </c>
      <c r="E36" s="621">
        <f t="shared" si="1"/>
        <v>1.25</v>
      </c>
    </row>
    <row r="37" spans="1:5" ht="12" customHeight="1">
      <c r="A37" s="278">
        <v>1079</v>
      </c>
      <c r="B37" s="275" t="s">
        <v>202</v>
      </c>
      <c r="C37" s="264">
        <v>60000</v>
      </c>
      <c r="D37" s="264">
        <v>90000</v>
      </c>
      <c r="E37" s="621">
        <f t="shared" si="1"/>
        <v>1.5</v>
      </c>
    </row>
    <row r="38" spans="1:5" ht="12" customHeight="1">
      <c r="A38" s="278">
        <v>1080</v>
      </c>
      <c r="B38" s="412" t="s">
        <v>203</v>
      </c>
      <c r="C38" s="264">
        <v>40000</v>
      </c>
      <c r="D38" s="264">
        <v>40000</v>
      </c>
      <c r="E38" s="621">
        <f t="shared" si="1"/>
        <v>1</v>
      </c>
    </row>
    <row r="39" spans="1:5" ht="12" customHeight="1" thickBot="1">
      <c r="A39" s="282">
        <v>1081</v>
      </c>
      <c r="B39" s="625" t="s">
        <v>884</v>
      </c>
      <c r="C39" s="288"/>
      <c r="D39" s="288">
        <v>5000</v>
      </c>
      <c r="E39" s="626"/>
    </row>
    <row r="40" spans="1:5" ht="17.25" customHeight="1" thickBot="1">
      <c r="A40" s="298"/>
      <c r="B40" s="627" t="s">
        <v>204</v>
      </c>
      <c r="C40" s="628">
        <f>SUM(C21+C24+C28)</f>
        <v>7130654</v>
      </c>
      <c r="D40" s="628">
        <f>SUM(D21+D24+D28)</f>
        <v>7130533</v>
      </c>
      <c r="E40" s="538">
        <f>SUM(D40/C40)</f>
        <v>0.9999830310094978</v>
      </c>
    </row>
    <row r="41" spans="1:5" ht="12" customHeight="1">
      <c r="A41" s="278"/>
      <c r="B41" s="486"/>
      <c r="C41" s="274"/>
      <c r="D41" s="274"/>
      <c r="E41" s="629"/>
    </row>
    <row r="42" spans="1:5" ht="12" customHeight="1">
      <c r="A42" s="271">
        <v>1090</v>
      </c>
      <c r="B42" s="630" t="s">
        <v>205</v>
      </c>
      <c r="C42" s="269">
        <f>SUM(C43:C49)</f>
        <v>1444300</v>
      </c>
      <c r="D42" s="269">
        <f>SUM(D43:D49)</f>
        <v>1344000</v>
      </c>
      <c r="E42" s="624">
        <f aca="true" t="shared" si="2" ref="E42:E53">SUM(D42/C42)</f>
        <v>0.9305545939209305</v>
      </c>
    </row>
    <row r="43" spans="1:5" ht="12" customHeight="1">
      <c r="A43" s="278">
        <v>1091</v>
      </c>
      <c r="B43" s="412" t="s">
        <v>1</v>
      </c>
      <c r="C43" s="264">
        <v>130000</v>
      </c>
      <c r="D43" s="264">
        <v>115000</v>
      </c>
      <c r="E43" s="621">
        <f t="shared" si="2"/>
        <v>0.8846153846153846</v>
      </c>
    </row>
    <row r="44" spans="1:5" ht="12" customHeight="1">
      <c r="A44" s="278">
        <v>1092</v>
      </c>
      <c r="B44" s="275" t="s">
        <v>2</v>
      </c>
      <c r="C44" s="264">
        <v>519300</v>
      </c>
      <c r="D44" s="264">
        <v>504000</v>
      </c>
      <c r="E44" s="621">
        <f t="shared" si="2"/>
        <v>0.9705372616984402</v>
      </c>
    </row>
    <row r="45" spans="1:5" ht="12" customHeight="1">
      <c r="A45" s="278">
        <v>1093</v>
      </c>
      <c r="B45" s="275" t="s">
        <v>3</v>
      </c>
      <c r="C45" s="264">
        <v>15000</v>
      </c>
      <c r="D45" s="264">
        <v>15000</v>
      </c>
      <c r="E45" s="621">
        <f t="shared" si="2"/>
        <v>1</v>
      </c>
    </row>
    <row r="46" spans="1:5" ht="12" customHeight="1">
      <c r="A46" s="278">
        <v>1094</v>
      </c>
      <c r="B46" s="275" t="s">
        <v>4</v>
      </c>
      <c r="C46" s="264">
        <v>15000</v>
      </c>
      <c r="D46" s="264">
        <v>15000</v>
      </c>
      <c r="E46" s="621">
        <f t="shared" si="2"/>
        <v>1</v>
      </c>
    </row>
    <row r="47" spans="1:5" ht="12" customHeight="1">
      <c r="A47" s="278">
        <v>1095</v>
      </c>
      <c r="B47" s="279" t="s">
        <v>387</v>
      </c>
      <c r="C47" s="264">
        <v>380000</v>
      </c>
      <c r="D47" s="264">
        <v>340000</v>
      </c>
      <c r="E47" s="621">
        <f t="shared" si="2"/>
        <v>0.8947368421052632</v>
      </c>
    </row>
    <row r="48" spans="1:5" ht="12" customHeight="1">
      <c r="A48" s="278">
        <v>1096</v>
      </c>
      <c r="B48" s="279" t="s">
        <v>357</v>
      </c>
      <c r="C48" s="264">
        <v>380000</v>
      </c>
      <c r="D48" s="264">
        <v>350000</v>
      </c>
      <c r="E48" s="621">
        <f t="shared" si="2"/>
        <v>0.9210526315789473</v>
      </c>
    </row>
    <row r="49" spans="1:5" ht="12" customHeight="1">
      <c r="A49" s="278">
        <v>1097</v>
      </c>
      <c r="B49" s="279" t="s">
        <v>358</v>
      </c>
      <c r="C49" s="264">
        <v>5000</v>
      </c>
      <c r="D49" s="264">
        <v>5000</v>
      </c>
      <c r="E49" s="621">
        <f t="shared" si="2"/>
        <v>1</v>
      </c>
    </row>
    <row r="50" spans="1:5" ht="12" customHeight="1">
      <c r="A50" s="271">
        <v>1100</v>
      </c>
      <c r="B50" s="630" t="s">
        <v>206</v>
      </c>
      <c r="C50" s="269">
        <f>SUM(C51:C53)</f>
        <v>210393</v>
      </c>
      <c r="D50" s="269">
        <f>SUM(D51:D53)</f>
        <v>199000</v>
      </c>
      <c r="E50" s="624">
        <f t="shared" si="2"/>
        <v>0.9458489588531938</v>
      </c>
    </row>
    <row r="51" spans="1:5" ht="12" customHeight="1">
      <c r="A51" s="278">
        <v>1101</v>
      </c>
      <c r="B51" s="279" t="s">
        <v>207</v>
      </c>
      <c r="C51" s="264">
        <v>8000</v>
      </c>
      <c r="D51" s="264">
        <v>8000</v>
      </c>
      <c r="E51" s="621">
        <f t="shared" si="2"/>
        <v>1</v>
      </c>
    </row>
    <row r="52" spans="1:5" ht="12" customHeight="1">
      <c r="A52" s="278">
        <v>1102</v>
      </c>
      <c r="B52" s="275" t="s">
        <v>208</v>
      </c>
      <c r="C52" s="264">
        <v>176000</v>
      </c>
      <c r="D52" s="264">
        <v>141000</v>
      </c>
      <c r="E52" s="621">
        <f t="shared" si="2"/>
        <v>0.8011363636363636</v>
      </c>
    </row>
    <row r="53" spans="1:5" ht="12" customHeight="1">
      <c r="A53" s="278">
        <v>1103</v>
      </c>
      <c r="B53" s="275" t="s">
        <v>209</v>
      </c>
      <c r="C53" s="264">
        <v>26393</v>
      </c>
      <c r="D53" s="264">
        <v>50000</v>
      </c>
      <c r="E53" s="621">
        <f t="shared" si="2"/>
        <v>1.894441708028644</v>
      </c>
    </row>
    <row r="54" spans="1:5" ht="12" customHeight="1">
      <c r="A54" s="271">
        <v>1110</v>
      </c>
      <c r="B54" s="280" t="s">
        <v>210</v>
      </c>
      <c r="C54" s="264"/>
      <c r="D54" s="264"/>
      <c r="E54" s="621"/>
    </row>
    <row r="55" spans="1:5" ht="12" customHeight="1">
      <c r="A55" s="271">
        <v>1120</v>
      </c>
      <c r="B55" s="280" t="s">
        <v>211</v>
      </c>
      <c r="C55" s="269">
        <f>SUM(C56:C60)</f>
        <v>876379</v>
      </c>
      <c r="D55" s="269">
        <f>SUM(D56:D60)</f>
        <v>1243667</v>
      </c>
      <c r="E55" s="624">
        <f aca="true" t="shared" si="3" ref="E55:E63">SUM(D55/C55)</f>
        <v>1.4190972170716094</v>
      </c>
    </row>
    <row r="56" spans="1:5" ht="12" customHeight="1">
      <c r="A56" s="278">
        <v>1121</v>
      </c>
      <c r="B56" s="265" t="s">
        <v>353</v>
      </c>
      <c r="C56" s="264">
        <v>49427</v>
      </c>
      <c r="D56" s="264">
        <v>42660</v>
      </c>
      <c r="E56" s="621">
        <f t="shared" si="3"/>
        <v>0.8630910231250126</v>
      </c>
    </row>
    <row r="57" spans="1:5" ht="12" customHeight="1">
      <c r="A57" s="278">
        <v>1122</v>
      </c>
      <c r="B57" s="265" t="s">
        <v>367</v>
      </c>
      <c r="C57" s="264">
        <v>252720</v>
      </c>
      <c r="D57" s="264">
        <v>222750</v>
      </c>
      <c r="E57" s="621">
        <f t="shared" si="3"/>
        <v>0.8814102564102564</v>
      </c>
    </row>
    <row r="58" spans="1:5" ht="12" customHeight="1">
      <c r="A58" s="278">
        <v>1123</v>
      </c>
      <c r="B58" s="273" t="s">
        <v>372</v>
      </c>
      <c r="C58" s="264">
        <v>140827</v>
      </c>
      <c r="D58" s="264">
        <v>134000</v>
      </c>
      <c r="E58" s="621">
        <f t="shared" si="3"/>
        <v>0.9515220802829003</v>
      </c>
    </row>
    <row r="59" spans="1:5" ht="12" customHeight="1">
      <c r="A59" s="278">
        <v>1124</v>
      </c>
      <c r="B59" s="486" t="s">
        <v>881</v>
      </c>
      <c r="C59" s="264">
        <v>248740</v>
      </c>
      <c r="D59" s="264">
        <v>369270</v>
      </c>
      <c r="E59" s="621">
        <f t="shared" si="3"/>
        <v>1.4845621934550133</v>
      </c>
    </row>
    <row r="60" spans="1:5" ht="12" customHeight="1">
      <c r="A60" s="278">
        <v>1125</v>
      </c>
      <c r="B60" s="273" t="s">
        <v>882</v>
      </c>
      <c r="C60" s="264">
        <v>184665</v>
      </c>
      <c r="D60" s="264">
        <v>474987</v>
      </c>
      <c r="E60" s="621">
        <f t="shared" si="3"/>
        <v>2.5721549833482253</v>
      </c>
    </row>
    <row r="61" spans="1:5" ht="12" customHeight="1">
      <c r="A61" s="271">
        <v>1130</v>
      </c>
      <c r="B61" s="270" t="s">
        <v>212</v>
      </c>
      <c r="C61" s="269"/>
      <c r="D61" s="269"/>
      <c r="E61" s="624"/>
    </row>
    <row r="62" spans="1:5" ht="12" customHeight="1">
      <c r="A62" s="271">
        <v>1140</v>
      </c>
      <c r="B62" s="272" t="s">
        <v>213</v>
      </c>
      <c r="C62" s="269">
        <f>SUM(C63)</f>
        <v>30000</v>
      </c>
      <c r="D62" s="269">
        <f>SUM(D63)</f>
        <v>40000</v>
      </c>
      <c r="E62" s="624">
        <f t="shared" si="3"/>
        <v>1.3333333333333333</v>
      </c>
    </row>
    <row r="63" spans="1:5" ht="12" customHeight="1">
      <c r="A63" s="278">
        <v>1141</v>
      </c>
      <c r="B63" s="275" t="s">
        <v>5</v>
      </c>
      <c r="C63" s="264">
        <v>30000</v>
      </c>
      <c r="D63" s="264">
        <v>40000</v>
      </c>
      <c r="E63" s="621">
        <f t="shared" si="3"/>
        <v>1.3333333333333333</v>
      </c>
    </row>
    <row r="64" spans="1:5" ht="12" customHeight="1" thickBot="1">
      <c r="A64" s="300">
        <v>1150</v>
      </c>
      <c r="B64" s="389" t="s">
        <v>214</v>
      </c>
      <c r="C64" s="288"/>
      <c r="D64" s="288"/>
      <c r="E64" s="626"/>
    </row>
    <row r="65" spans="1:5" ht="18.75" customHeight="1" thickBot="1">
      <c r="A65" s="298"/>
      <c r="B65" s="359" t="s">
        <v>420</v>
      </c>
      <c r="C65" s="628">
        <f>SUM(C62+C64+C61+C55+C54+C50+C42)</f>
        <v>2561072</v>
      </c>
      <c r="D65" s="628">
        <f>SUM(D62+D64+D61+D55+D54+D50+D42)</f>
        <v>2826667</v>
      </c>
      <c r="E65" s="639">
        <f aca="true" t="shared" si="4" ref="E65:E110">SUM(D65/C65)</f>
        <v>1.1037046205651384</v>
      </c>
    </row>
    <row r="66" spans="1:5" ht="12" customHeight="1">
      <c r="A66" s="293"/>
      <c r="B66" s="631"/>
      <c r="C66" s="274"/>
      <c r="D66" s="274"/>
      <c r="E66" s="629"/>
    </row>
    <row r="67" spans="1:5" ht="12" customHeight="1" thickBot="1">
      <c r="A67" s="282">
        <v>1160</v>
      </c>
      <c r="B67" s="304" t="s">
        <v>215</v>
      </c>
      <c r="C67" s="288"/>
      <c r="D67" s="288"/>
      <c r="E67" s="626"/>
    </row>
    <row r="68" spans="1:5" ht="18" customHeight="1" thickBot="1">
      <c r="A68" s="298"/>
      <c r="B68" s="623" t="s">
        <v>216</v>
      </c>
      <c r="C68" s="289"/>
      <c r="D68" s="289"/>
      <c r="E68" s="629"/>
    </row>
    <row r="69" spans="1:5" ht="12" customHeight="1" thickBot="1">
      <c r="A69" s="298"/>
      <c r="B69" s="359"/>
      <c r="C69" s="289"/>
      <c r="D69" s="289"/>
      <c r="E69" s="626"/>
    </row>
    <row r="70" spans="1:5" ht="18.75" customHeight="1" thickBot="1">
      <c r="A70" s="298"/>
      <c r="B70" s="632" t="s">
        <v>918</v>
      </c>
      <c r="C70" s="628">
        <f>SUM(C65+C40+C19)</f>
        <v>11087795</v>
      </c>
      <c r="D70" s="628">
        <f>SUM(D65+D40+D19)</f>
        <v>11266667</v>
      </c>
      <c r="E70" s="640">
        <f t="shared" si="4"/>
        <v>1.0161323328939613</v>
      </c>
    </row>
    <row r="71" spans="1:5" ht="12" customHeight="1">
      <c r="A71" s="278"/>
      <c r="B71" s="493"/>
      <c r="C71" s="274"/>
      <c r="D71" s="274"/>
      <c r="E71" s="629"/>
    </row>
    <row r="72" spans="1:5" ht="12" customHeight="1">
      <c r="A72" s="269">
        <v>1165</v>
      </c>
      <c r="B72" s="280" t="s">
        <v>217</v>
      </c>
      <c r="C72" s="264"/>
      <c r="D72" s="264"/>
      <c r="E72" s="621"/>
    </row>
    <row r="73" spans="1:5" ht="12" customHeight="1">
      <c r="A73" s="269">
        <v>1170</v>
      </c>
      <c r="B73" s="267" t="s">
        <v>218</v>
      </c>
      <c r="C73" s="269">
        <f>SUM(C74:C79)</f>
        <v>2155033</v>
      </c>
      <c r="D73" s="269">
        <f>SUM(D74:D79)</f>
        <v>2395920</v>
      </c>
      <c r="E73" s="624">
        <f t="shared" si="4"/>
        <v>1.1117787987469334</v>
      </c>
    </row>
    <row r="74" spans="1:5" ht="12" customHeight="1">
      <c r="A74" s="277">
        <v>1171</v>
      </c>
      <c r="B74" s="275" t="s">
        <v>381</v>
      </c>
      <c r="C74" s="264">
        <v>96000</v>
      </c>
      <c r="D74" s="264"/>
      <c r="E74" s="621">
        <f t="shared" si="4"/>
        <v>0</v>
      </c>
    </row>
    <row r="75" spans="1:5" ht="12" customHeight="1">
      <c r="A75" s="277">
        <v>1172</v>
      </c>
      <c r="B75" s="412" t="s">
        <v>908</v>
      </c>
      <c r="C75" s="264">
        <v>145479</v>
      </c>
      <c r="D75" s="264">
        <v>62940</v>
      </c>
      <c r="E75" s="621">
        <f t="shared" si="4"/>
        <v>0.4326397624399398</v>
      </c>
    </row>
    <row r="76" spans="1:5" ht="12" customHeight="1">
      <c r="A76" s="277">
        <v>1173</v>
      </c>
      <c r="B76" s="412" t="s">
        <v>0</v>
      </c>
      <c r="C76" s="264">
        <v>1000000</v>
      </c>
      <c r="D76" s="264"/>
      <c r="E76" s="621">
        <f t="shared" si="4"/>
        <v>0</v>
      </c>
    </row>
    <row r="77" spans="1:5" ht="12" customHeight="1">
      <c r="A77" s="277">
        <v>1174</v>
      </c>
      <c r="B77" s="412" t="s">
        <v>961</v>
      </c>
      <c r="C77" s="264">
        <v>843654</v>
      </c>
      <c r="D77" s="264">
        <v>2328260</v>
      </c>
      <c r="E77" s="621">
        <f t="shared" si="4"/>
        <v>2.759733255576338</v>
      </c>
    </row>
    <row r="78" spans="1:5" ht="12" customHeight="1">
      <c r="A78" s="277">
        <v>1175</v>
      </c>
      <c r="B78" s="412" t="s">
        <v>909</v>
      </c>
      <c r="C78" s="264">
        <v>69900</v>
      </c>
      <c r="D78" s="264"/>
      <c r="E78" s="621">
        <f t="shared" si="4"/>
        <v>0</v>
      </c>
    </row>
    <row r="79" spans="1:5" ht="12" customHeight="1">
      <c r="A79" s="277">
        <v>1176</v>
      </c>
      <c r="B79" s="412" t="s">
        <v>958</v>
      </c>
      <c r="C79" s="264"/>
      <c r="D79" s="264">
        <v>4720</v>
      </c>
      <c r="E79" s="621"/>
    </row>
    <row r="80" spans="1:5" ht="12" customHeight="1">
      <c r="A80" s="269">
        <v>1180</v>
      </c>
      <c r="B80" s="286" t="s">
        <v>219</v>
      </c>
      <c r="C80" s="269">
        <f>SUM(C81:C82)</f>
        <v>819000</v>
      </c>
      <c r="D80" s="269">
        <f>SUM(D81:D82)</f>
        <v>1689535</v>
      </c>
      <c r="E80" s="624">
        <f t="shared" si="4"/>
        <v>2.062924297924298</v>
      </c>
    </row>
    <row r="81" spans="1:5" ht="12" customHeight="1">
      <c r="A81" s="277">
        <v>1181</v>
      </c>
      <c r="B81" s="275" t="s">
        <v>323</v>
      </c>
      <c r="C81" s="264"/>
      <c r="D81" s="264">
        <v>590535</v>
      </c>
      <c r="E81" s="621"/>
    </row>
    <row r="82" spans="1:5" ht="12" customHeight="1" thickBot="1">
      <c r="A82" s="282">
        <v>1182</v>
      </c>
      <c r="B82" s="634" t="s">
        <v>220</v>
      </c>
      <c r="C82" s="288">
        <v>819000</v>
      </c>
      <c r="D82" s="288">
        <v>1099000</v>
      </c>
      <c r="E82" s="626">
        <f t="shared" si="4"/>
        <v>1.3418803418803418</v>
      </c>
    </row>
    <row r="83" spans="1:5" ht="15" customHeight="1" thickBot="1">
      <c r="A83" s="285"/>
      <c r="B83" s="359" t="s">
        <v>221</v>
      </c>
      <c r="C83" s="297">
        <f>SUM(C73+C80)</f>
        <v>2974033</v>
      </c>
      <c r="D83" s="297">
        <f>SUM(D73+D80)</f>
        <v>4085455</v>
      </c>
      <c r="E83" s="639">
        <f t="shared" si="4"/>
        <v>1.3737086979196262</v>
      </c>
    </row>
    <row r="84" spans="1:5" ht="12" customHeight="1">
      <c r="A84" s="271"/>
      <c r="B84" s="279"/>
      <c r="C84" s="274"/>
      <c r="D84" s="274"/>
      <c r="E84" s="629"/>
    </row>
    <row r="85" spans="1:5" ht="12" customHeight="1">
      <c r="A85" s="269">
        <v>1190</v>
      </c>
      <c r="B85" s="272" t="s">
        <v>222</v>
      </c>
      <c r="C85" s="269">
        <f>SUM(C86+C89+C90)</f>
        <v>836113</v>
      </c>
      <c r="D85" s="269">
        <f>SUM(D86+D89+D90)</f>
        <v>880000</v>
      </c>
      <c r="E85" s="624">
        <f t="shared" si="4"/>
        <v>1.0524893166354308</v>
      </c>
    </row>
    <row r="86" spans="1:5" ht="12" customHeight="1">
      <c r="A86" s="277">
        <v>1191</v>
      </c>
      <c r="B86" s="265" t="s">
        <v>223</v>
      </c>
      <c r="C86" s="264">
        <f>SUM(C87:C88)</f>
        <v>265063</v>
      </c>
      <c r="D86" s="264">
        <f>SUM(D87:D88)</f>
        <v>250000</v>
      </c>
      <c r="E86" s="621">
        <f t="shared" si="4"/>
        <v>0.9431720006187209</v>
      </c>
    </row>
    <row r="87" spans="1:5" ht="12" customHeight="1">
      <c r="A87" s="277">
        <v>1192</v>
      </c>
      <c r="B87" s="275" t="s">
        <v>224</v>
      </c>
      <c r="C87" s="268">
        <v>15063</v>
      </c>
      <c r="D87" s="268"/>
      <c r="E87" s="621">
        <f t="shared" si="4"/>
        <v>0</v>
      </c>
    </row>
    <row r="88" spans="1:5" ht="12" customHeight="1">
      <c r="A88" s="277">
        <v>1193</v>
      </c>
      <c r="B88" s="275" t="s">
        <v>225</v>
      </c>
      <c r="C88" s="268">
        <v>250000</v>
      </c>
      <c r="D88" s="268">
        <v>250000</v>
      </c>
      <c r="E88" s="621">
        <f t="shared" si="4"/>
        <v>1</v>
      </c>
    </row>
    <row r="89" spans="1:5" ht="12" customHeight="1">
      <c r="A89" s="277">
        <v>1194</v>
      </c>
      <c r="B89" s="265" t="s">
        <v>150</v>
      </c>
      <c r="C89" s="264">
        <v>321050</v>
      </c>
      <c r="D89" s="264">
        <v>300000</v>
      </c>
      <c r="E89" s="621">
        <f t="shared" si="4"/>
        <v>0.9344338888023672</v>
      </c>
    </row>
    <row r="90" spans="1:5" ht="12" customHeight="1" thickBot="1">
      <c r="A90" s="282">
        <v>1195</v>
      </c>
      <c r="B90" s="634" t="s">
        <v>328</v>
      </c>
      <c r="C90" s="288">
        <v>250000</v>
      </c>
      <c r="D90" s="288">
        <v>330000</v>
      </c>
      <c r="E90" s="626">
        <f t="shared" si="4"/>
        <v>1.32</v>
      </c>
    </row>
    <row r="91" spans="1:5" ht="15.75" customHeight="1" thickBot="1">
      <c r="A91" s="285"/>
      <c r="B91" s="359" t="s">
        <v>226</v>
      </c>
      <c r="C91" s="285">
        <f>SUM(C85)</f>
        <v>836113</v>
      </c>
      <c r="D91" s="285">
        <f>SUM(D85)</f>
        <v>880000</v>
      </c>
      <c r="E91" s="539">
        <f t="shared" si="4"/>
        <v>1.0524893166354308</v>
      </c>
    </row>
    <row r="92" spans="1:5" ht="15.75" customHeight="1">
      <c r="A92" s="271"/>
      <c r="B92" s="631"/>
      <c r="C92" s="274"/>
      <c r="D92" s="274"/>
      <c r="E92" s="629"/>
    </row>
    <row r="93" spans="1:5" ht="12" customHeight="1">
      <c r="A93" s="269">
        <v>1200</v>
      </c>
      <c r="B93" s="308" t="s">
        <v>227</v>
      </c>
      <c r="C93" s="269">
        <f>SUM(C94:C97)</f>
        <v>90000</v>
      </c>
      <c r="D93" s="269">
        <f>SUM(D94:D97)</f>
        <v>65000</v>
      </c>
      <c r="E93" s="624">
        <f t="shared" si="4"/>
        <v>0.7222222222222222</v>
      </c>
    </row>
    <row r="94" spans="1:5" ht="12" customHeight="1">
      <c r="A94" s="277">
        <v>1201</v>
      </c>
      <c r="B94" s="265" t="s">
        <v>382</v>
      </c>
      <c r="C94" s="264"/>
      <c r="D94" s="264"/>
      <c r="E94" s="621"/>
    </row>
    <row r="95" spans="1:5" ht="12" customHeight="1">
      <c r="A95" s="277">
        <v>1202</v>
      </c>
      <c r="B95" s="265" t="s">
        <v>383</v>
      </c>
      <c r="C95" s="264">
        <v>40000</v>
      </c>
      <c r="D95" s="264">
        <v>40000</v>
      </c>
      <c r="E95" s="621">
        <f t="shared" si="4"/>
        <v>1</v>
      </c>
    </row>
    <row r="96" spans="1:5" ht="12" customHeight="1">
      <c r="A96" s="277">
        <v>1203</v>
      </c>
      <c r="B96" s="273" t="s">
        <v>916</v>
      </c>
      <c r="C96" s="264">
        <v>25000</v>
      </c>
      <c r="D96" s="264">
        <v>25000</v>
      </c>
      <c r="E96" s="621">
        <f t="shared" si="4"/>
        <v>1</v>
      </c>
    </row>
    <row r="97" spans="1:5" ht="12" customHeight="1">
      <c r="A97" s="277">
        <v>1204</v>
      </c>
      <c r="B97" s="265" t="s">
        <v>13</v>
      </c>
      <c r="C97" s="264">
        <v>25000</v>
      </c>
      <c r="D97" s="264"/>
      <c r="E97" s="621">
        <f t="shared" si="4"/>
        <v>0</v>
      </c>
    </row>
    <row r="98" spans="1:5" ht="12" customHeight="1" thickBot="1">
      <c r="A98" s="300">
        <v>1210</v>
      </c>
      <c r="B98" s="308" t="s">
        <v>228</v>
      </c>
      <c r="C98" s="288"/>
      <c r="D98" s="288"/>
      <c r="E98" s="626"/>
    </row>
    <row r="99" spans="1:5" ht="15.75" customHeight="1" thickBot="1">
      <c r="A99" s="285"/>
      <c r="B99" s="359" t="s">
        <v>229</v>
      </c>
      <c r="C99" s="285">
        <f>SUM(C93+C98)</f>
        <v>90000</v>
      </c>
      <c r="D99" s="285">
        <f>SUM(D93+D98)</f>
        <v>65000</v>
      </c>
      <c r="E99" s="539">
        <f t="shared" si="4"/>
        <v>0.7222222222222222</v>
      </c>
    </row>
    <row r="100" spans="1:5" ht="12" customHeight="1" thickBot="1">
      <c r="A100" s="285"/>
      <c r="B100" s="308"/>
      <c r="C100" s="289"/>
      <c r="D100" s="289"/>
      <c r="E100" s="633"/>
    </row>
    <row r="101" spans="1:5" ht="24" customHeight="1" thickBot="1">
      <c r="A101" s="285"/>
      <c r="B101" s="641" t="s">
        <v>919</v>
      </c>
      <c r="C101" s="387">
        <f>SUM(C83+C91+C99)</f>
        <v>3900146</v>
      </c>
      <c r="D101" s="387">
        <f>SUM(D83+D91+D99)</f>
        <v>5030455</v>
      </c>
      <c r="E101" s="642">
        <f t="shared" si="4"/>
        <v>1.2898119711415932</v>
      </c>
    </row>
    <row r="102" spans="1:5" ht="12.75" customHeight="1">
      <c r="A102" s="295"/>
      <c r="B102" s="635"/>
      <c r="C102" s="274"/>
      <c r="D102" s="274"/>
      <c r="E102" s="629"/>
    </row>
    <row r="103" spans="1:5" ht="12" customHeight="1" thickBot="1">
      <c r="A103" s="282">
        <v>1215</v>
      </c>
      <c r="B103" s="299" t="s">
        <v>230</v>
      </c>
      <c r="C103" s="288"/>
      <c r="D103" s="288"/>
      <c r="E103" s="626"/>
    </row>
    <row r="104" spans="1:5" ht="21.75" customHeight="1" thickBot="1">
      <c r="A104" s="285"/>
      <c r="B104" s="623" t="s">
        <v>885</v>
      </c>
      <c r="C104" s="289"/>
      <c r="D104" s="289"/>
      <c r="E104" s="633"/>
    </row>
    <row r="105" spans="1:5" ht="12" customHeight="1">
      <c r="A105" s="295"/>
      <c r="B105" s="388"/>
      <c r="C105" s="274"/>
      <c r="D105" s="274"/>
      <c r="E105" s="629"/>
    </row>
    <row r="106" spans="1:5" ht="12" customHeight="1">
      <c r="A106" s="277">
        <v>1220</v>
      </c>
      <c r="B106" s="279" t="s">
        <v>231</v>
      </c>
      <c r="C106" s="264">
        <v>420000</v>
      </c>
      <c r="D106" s="264">
        <v>420000</v>
      </c>
      <c r="E106" s="621">
        <f t="shared" si="4"/>
        <v>1</v>
      </c>
    </row>
    <row r="107" spans="1:5" ht="12" customHeight="1" thickBot="1">
      <c r="A107" s="277">
        <v>1221</v>
      </c>
      <c r="B107" s="299" t="s">
        <v>230</v>
      </c>
      <c r="C107" s="288">
        <v>248534</v>
      </c>
      <c r="D107" s="288">
        <v>140000</v>
      </c>
      <c r="E107" s="626">
        <f t="shared" si="4"/>
        <v>0.5633032100235783</v>
      </c>
    </row>
    <row r="108" spans="1:5" ht="18" customHeight="1" thickBot="1">
      <c r="A108" s="285"/>
      <c r="B108" s="358" t="s">
        <v>233</v>
      </c>
      <c r="C108" s="297">
        <f>SUM(C106:C107)</f>
        <v>668534</v>
      </c>
      <c r="D108" s="297">
        <f>SUM(D106:D107)</f>
        <v>560000</v>
      </c>
      <c r="E108" s="658">
        <f t="shared" si="4"/>
        <v>0.8376537318969566</v>
      </c>
    </row>
    <row r="109" spans="1:5" ht="12" customHeight="1" thickBot="1">
      <c r="A109" s="285"/>
      <c r="B109" s="308"/>
      <c r="C109" s="289"/>
      <c r="D109" s="289"/>
      <c r="E109" s="633"/>
    </row>
    <row r="110" spans="1:5" ht="16.5" customHeight="1" thickBot="1">
      <c r="A110" s="285"/>
      <c r="B110" s="636" t="s">
        <v>415</v>
      </c>
      <c r="C110" s="285">
        <f>SUM(C108+C101+C70)</f>
        <v>15656475</v>
      </c>
      <c r="D110" s="285">
        <f>SUM(D108+D101+D70)</f>
        <v>16857122</v>
      </c>
      <c r="E110" s="633">
        <f t="shared" si="4"/>
        <v>1.076686929848513</v>
      </c>
    </row>
    <row r="111" spans="1:5" ht="12" customHeight="1">
      <c r="A111" s="295"/>
      <c r="B111" s="308"/>
      <c r="C111" s="649"/>
      <c r="D111" s="649"/>
      <c r="E111" s="650"/>
    </row>
    <row r="112" spans="1:5" ht="15.75" customHeight="1">
      <c r="A112" s="269"/>
      <c r="B112" s="652" t="s">
        <v>354</v>
      </c>
      <c r="C112" s="370"/>
      <c r="D112" s="370"/>
      <c r="E112" s="265"/>
    </row>
    <row r="113" spans="1:5" ht="12" customHeight="1">
      <c r="A113" s="269"/>
      <c r="B113" s="643"/>
      <c r="C113" s="637"/>
      <c r="D113" s="637"/>
      <c r="E113" s="422"/>
    </row>
    <row r="114" spans="1:5" ht="12" customHeight="1">
      <c r="A114" s="277">
        <v>1230</v>
      </c>
      <c r="B114" s="275" t="s">
        <v>191</v>
      </c>
      <c r="C114" s="370"/>
      <c r="D114" s="370"/>
      <c r="E114" s="265"/>
    </row>
    <row r="115" spans="1:5" ht="12" customHeight="1" thickBot="1">
      <c r="A115" s="282">
        <v>1231</v>
      </c>
      <c r="B115" s="283" t="s">
        <v>235</v>
      </c>
      <c r="C115" s="648"/>
      <c r="D115" s="648"/>
      <c r="E115" s="634"/>
    </row>
    <row r="116" spans="1:5" ht="12" customHeight="1" thickBot="1">
      <c r="A116" s="285"/>
      <c r="B116" s="284" t="s">
        <v>181</v>
      </c>
      <c r="C116" s="646"/>
      <c r="D116" s="646"/>
      <c r="E116" s="647"/>
    </row>
    <row r="117" spans="1:5" ht="12" customHeight="1">
      <c r="A117" s="271">
        <v>1240</v>
      </c>
      <c r="B117" s="630" t="s">
        <v>205</v>
      </c>
      <c r="C117" s="383">
        <v>5000</v>
      </c>
      <c r="D117" s="383">
        <v>7000</v>
      </c>
      <c r="E117" s="624">
        <f aca="true" t="shared" si="5" ref="E117:E126">SUM(D117/C117)</f>
        <v>1.4</v>
      </c>
    </row>
    <row r="118" spans="1:5" ht="12" customHeight="1">
      <c r="A118" s="277">
        <v>1241</v>
      </c>
      <c r="B118" s="275" t="s">
        <v>3</v>
      </c>
      <c r="C118" s="375">
        <v>5000</v>
      </c>
      <c r="D118" s="375">
        <v>7000</v>
      </c>
      <c r="E118" s="621">
        <f t="shared" si="5"/>
        <v>1.4</v>
      </c>
    </row>
    <row r="119" spans="1:5" ht="12" customHeight="1">
      <c r="A119" s="277">
        <v>1242</v>
      </c>
      <c r="B119" s="275" t="s">
        <v>4</v>
      </c>
      <c r="C119" s="375"/>
      <c r="D119" s="375"/>
      <c r="E119" s="621"/>
    </row>
    <row r="120" spans="1:5" ht="12" customHeight="1">
      <c r="A120" s="277">
        <v>1250</v>
      </c>
      <c r="B120" s="412" t="s">
        <v>206</v>
      </c>
      <c r="C120" s="375">
        <v>1000</v>
      </c>
      <c r="D120" s="375">
        <v>10000</v>
      </c>
      <c r="E120" s="621">
        <f t="shared" si="5"/>
        <v>10</v>
      </c>
    </row>
    <row r="121" spans="1:5" ht="12" customHeight="1">
      <c r="A121" s="277">
        <v>1255</v>
      </c>
      <c r="B121" s="275" t="s">
        <v>210</v>
      </c>
      <c r="C121" s="375"/>
      <c r="D121" s="375">
        <v>850</v>
      </c>
      <c r="E121" s="621"/>
    </row>
    <row r="122" spans="1:5" ht="12" customHeight="1">
      <c r="A122" s="277">
        <v>1260</v>
      </c>
      <c r="B122" s="275" t="s">
        <v>211</v>
      </c>
      <c r="C122" s="375">
        <v>270</v>
      </c>
      <c r="D122" s="375">
        <v>4500</v>
      </c>
      <c r="E122" s="621">
        <f t="shared" si="5"/>
        <v>16.666666666666668</v>
      </c>
    </row>
    <row r="123" spans="1:5" ht="12" customHeight="1">
      <c r="A123" s="277">
        <v>1261</v>
      </c>
      <c r="B123" s="279" t="s">
        <v>212</v>
      </c>
      <c r="C123" s="375"/>
      <c r="D123" s="375"/>
      <c r="E123" s="621"/>
    </row>
    <row r="124" spans="1:5" ht="12" customHeight="1">
      <c r="A124" s="277">
        <v>1262</v>
      </c>
      <c r="B124" s="273" t="s">
        <v>213</v>
      </c>
      <c r="C124" s="375"/>
      <c r="D124" s="375">
        <v>400</v>
      </c>
      <c r="E124" s="621"/>
    </row>
    <row r="125" spans="1:5" ht="12" customHeight="1" thickBot="1">
      <c r="A125" s="282">
        <v>1270</v>
      </c>
      <c r="B125" s="283" t="s">
        <v>214</v>
      </c>
      <c r="C125" s="622"/>
      <c r="D125" s="622"/>
      <c r="E125" s="626"/>
    </row>
    <row r="126" spans="1:5" ht="16.5" customHeight="1" thickBot="1">
      <c r="A126" s="297"/>
      <c r="B126" s="359" t="s">
        <v>420</v>
      </c>
      <c r="C126" s="348">
        <f>SUM(C117+C120+C122)</f>
        <v>6270</v>
      </c>
      <c r="D126" s="348">
        <f>SUM(D117+D120+D122+D124+D121)</f>
        <v>22750</v>
      </c>
      <c r="E126" s="656">
        <f t="shared" si="5"/>
        <v>3.6283891547049443</v>
      </c>
    </row>
    <row r="127" spans="1:5" ht="12" customHeight="1">
      <c r="A127" s="295"/>
      <c r="B127" s="272"/>
      <c r="C127" s="649"/>
      <c r="D127" s="649"/>
      <c r="E127" s="650"/>
    </row>
    <row r="128" spans="1:5" ht="12" customHeight="1" thickBot="1">
      <c r="A128" s="296">
        <v>1280</v>
      </c>
      <c r="B128" s="304" t="s">
        <v>215</v>
      </c>
      <c r="C128" s="648"/>
      <c r="D128" s="648"/>
      <c r="E128" s="634"/>
    </row>
    <row r="129" spans="1:5" ht="15.75" customHeight="1" thickBot="1">
      <c r="A129" s="285"/>
      <c r="B129" s="623" t="s">
        <v>216</v>
      </c>
      <c r="C129" s="653"/>
      <c r="D129" s="653"/>
      <c r="E129" s="654"/>
    </row>
    <row r="130" spans="1:5" ht="15.75" customHeight="1" thickBot="1">
      <c r="A130" s="285"/>
      <c r="B130" s="493"/>
      <c r="C130" s="653"/>
      <c r="D130" s="653"/>
      <c r="E130" s="654"/>
    </row>
    <row r="131" spans="1:5" ht="15.75" customHeight="1" thickBot="1">
      <c r="A131" s="285"/>
      <c r="B131" s="632" t="s">
        <v>918</v>
      </c>
      <c r="C131" s="657">
        <f>SUM(C126+C129)</f>
        <v>6270</v>
      </c>
      <c r="D131" s="657">
        <f>SUM(D126+D129)</f>
        <v>22750</v>
      </c>
      <c r="E131" s="539">
        <f>SUM(D131/C131)</f>
        <v>3.6283891547049443</v>
      </c>
    </row>
    <row r="132" spans="1:5" ht="13.5" customHeight="1">
      <c r="A132" s="271"/>
      <c r="B132" s="493"/>
      <c r="C132" s="638"/>
      <c r="D132" s="638"/>
      <c r="E132" s="273"/>
    </row>
    <row r="133" spans="1:5" ht="12" customHeight="1">
      <c r="A133" s="277">
        <v>1285</v>
      </c>
      <c r="B133" s="275" t="s">
        <v>217</v>
      </c>
      <c r="C133" s="370"/>
      <c r="D133" s="370"/>
      <c r="E133" s="265"/>
    </row>
    <row r="134" spans="1:5" ht="12" customHeight="1" thickBot="1">
      <c r="A134" s="277">
        <v>1286</v>
      </c>
      <c r="B134" s="275" t="s">
        <v>236</v>
      </c>
      <c r="C134" s="370"/>
      <c r="D134" s="370"/>
      <c r="E134" s="265"/>
    </row>
    <row r="135" spans="1:5" ht="16.5" customHeight="1" thickBot="1">
      <c r="A135" s="285"/>
      <c r="B135" s="359" t="s">
        <v>221</v>
      </c>
      <c r="C135" s="653"/>
      <c r="D135" s="653"/>
      <c r="E135" s="654"/>
    </row>
    <row r="136" spans="1:5" ht="12.75" customHeight="1">
      <c r="A136" s="295"/>
      <c r="B136" s="631"/>
      <c r="C136" s="649"/>
      <c r="D136" s="649"/>
      <c r="E136" s="650"/>
    </row>
    <row r="137" spans="1:5" ht="12.75" customHeight="1" thickBot="1">
      <c r="A137" s="282">
        <v>1290</v>
      </c>
      <c r="B137" s="283" t="s">
        <v>237</v>
      </c>
      <c r="C137" s="648"/>
      <c r="D137" s="648"/>
      <c r="E137" s="634"/>
    </row>
    <row r="138" spans="1:5" ht="16.5" customHeight="1" thickBot="1">
      <c r="A138" s="297"/>
      <c r="B138" s="623" t="s">
        <v>226</v>
      </c>
      <c r="C138" s="653"/>
      <c r="D138" s="653"/>
      <c r="E138" s="654"/>
    </row>
    <row r="139" spans="1:5" ht="9" customHeight="1">
      <c r="A139" s="768"/>
      <c r="B139" s="769"/>
      <c r="C139" s="770"/>
      <c r="D139" s="770"/>
      <c r="E139" s="770"/>
    </row>
    <row r="140" spans="1:5" ht="12.75" customHeight="1" thickBot="1">
      <c r="A140" s="502">
        <v>1291</v>
      </c>
      <c r="B140" s="287" t="s">
        <v>228</v>
      </c>
      <c r="C140" s="644"/>
      <c r="D140" s="644"/>
      <c r="E140" s="645"/>
    </row>
    <row r="141" spans="1:5" ht="16.5" customHeight="1" thickBot="1">
      <c r="A141" s="285"/>
      <c r="B141" s="359" t="s">
        <v>229</v>
      </c>
      <c r="C141" s="653"/>
      <c r="D141" s="653"/>
      <c r="E141" s="654"/>
    </row>
    <row r="142" spans="1:5" ht="12.75" customHeight="1">
      <c r="A142" s="295"/>
      <c r="B142" s="631"/>
      <c r="C142" s="660"/>
      <c r="D142" s="660"/>
      <c r="E142" s="650"/>
    </row>
    <row r="143" spans="1:5" ht="12.75" customHeight="1">
      <c r="A143" s="277">
        <v>1292</v>
      </c>
      <c r="B143" s="275" t="s">
        <v>230</v>
      </c>
      <c r="C143" s="375"/>
      <c r="D143" s="375"/>
      <c r="E143" s="526"/>
    </row>
    <row r="144" spans="1:5" ht="12.75" customHeight="1" thickBot="1">
      <c r="A144" s="296">
        <v>1293</v>
      </c>
      <c r="B144" s="281" t="s">
        <v>178</v>
      </c>
      <c r="C144" s="661">
        <f>SUM('1c.mell '!C113)</f>
        <v>1555084</v>
      </c>
      <c r="D144" s="661">
        <f>SUM('1c.mell '!D113)</f>
        <v>1655869.3716108452</v>
      </c>
      <c r="E144" s="525">
        <f aca="true" t="shared" si="6" ref="E144:E151">SUM(D144/C144)</f>
        <v>1.064810242797717</v>
      </c>
    </row>
    <row r="145" spans="1:5" ht="17.25" customHeight="1" thickBot="1">
      <c r="A145" s="285"/>
      <c r="B145" s="359" t="s">
        <v>885</v>
      </c>
      <c r="C145" s="348">
        <f>SUM(C144)</f>
        <v>1555084</v>
      </c>
      <c r="D145" s="348">
        <f>SUM(D143:D144)</f>
        <v>1655869.3716108452</v>
      </c>
      <c r="E145" s="539">
        <f t="shared" si="6"/>
        <v>1.064810242797717</v>
      </c>
    </row>
    <row r="146" spans="1:5" ht="12" customHeight="1">
      <c r="A146" s="295"/>
      <c r="B146" s="421"/>
      <c r="C146" s="660"/>
      <c r="D146" s="660"/>
      <c r="E146" s="662"/>
    </row>
    <row r="147" spans="1:5" ht="12" customHeight="1">
      <c r="A147" s="277">
        <v>1294</v>
      </c>
      <c r="B147" s="524" t="s">
        <v>232</v>
      </c>
      <c r="C147" s="375"/>
      <c r="D147" s="375"/>
      <c r="E147" s="624"/>
    </row>
    <row r="148" spans="1:5" ht="12.75" customHeight="1" thickBot="1">
      <c r="A148" s="282">
        <v>1295</v>
      </c>
      <c r="B148" s="283" t="s">
        <v>178</v>
      </c>
      <c r="C148" s="622">
        <v>112242</v>
      </c>
      <c r="D148" s="622">
        <v>162600</v>
      </c>
      <c r="E148" s="664">
        <f t="shared" si="6"/>
        <v>1.4486555834714279</v>
      </c>
    </row>
    <row r="149" spans="1:5" ht="17.25" customHeight="1" thickBot="1">
      <c r="A149" s="285"/>
      <c r="B149" s="659" t="s">
        <v>233</v>
      </c>
      <c r="C149" s="348">
        <f>SUM(C148)</f>
        <v>112242</v>
      </c>
      <c r="D149" s="348">
        <f>SUM(D148)</f>
        <v>162600</v>
      </c>
      <c r="E149" s="539">
        <f t="shared" si="6"/>
        <v>1.4486555834714279</v>
      </c>
    </row>
    <row r="150" spans="1:5" ht="12" customHeight="1" thickBot="1">
      <c r="A150" s="285"/>
      <c r="B150" s="276"/>
      <c r="C150" s="655"/>
      <c r="D150" s="655"/>
      <c r="E150" s="539"/>
    </row>
    <row r="151" spans="1:5" ht="18" customHeight="1" thickBot="1">
      <c r="A151" s="285"/>
      <c r="B151" s="636" t="s">
        <v>416</v>
      </c>
      <c r="C151" s="348">
        <f>SUM(C149+C145+C131)</f>
        <v>1673596</v>
      </c>
      <c r="D151" s="348">
        <f>SUM(D149+D145+D131)</f>
        <v>1841219.3716108452</v>
      </c>
      <c r="E151" s="539">
        <f t="shared" si="6"/>
        <v>1.1001576076967472</v>
      </c>
    </row>
    <row r="152" spans="1:5" s="258" customFormat="1" ht="12">
      <c r="A152" s="293"/>
      <c r="B152" s="294"/>
      <c r="C152" s="383"/>
      <c r="D152" s="295"/>
      <c r="E152" s="663"/>
    </row>
    <row r="153" spans="1:5" s="258" customFormat="1" ht="15">
      <c r="A153" s="278"/>
      <c r="B153" s="506" t="s">
        <v>365</v>
      </c>
      <c r="C153" s="373"/>
      <c r="D153" s="373"/>
      <c r="E153" s="526"/>
    </row>
    <row r="154" spans="1:5" s="258" customFormat="1" ht="15">
      <c r="A154" s="278"/>
      <c r="B154" s="506"/>
      <c r="C154" s="373"/>
      <c r="D154" s="373"/>
      <c r="E154" s="526"/>
    </row>
    <row r="155" spans="1:5" s="258" customFormat="1" ht="12">
      <c r="A155" s="277">
        <v>1301</v>
      </c>
      <c r="B155" s="275" t="s">
        <v>191</v>
      </c>
      <c r="C155" s="370"/>
      <c r="D155" s="370"/>
      <c r="E155" s="265"/>
    </row>
    <row r="156" spans="1:5" s="258" customFormat="1" ht="12.75" thickBot="1">
      <c r="A156" s="282">
        <v>1302</v>
      </c>
      <c r="B156" s="283" t="s">
        <v>235</v>
      </c>
      <c r="C156" s="648"/>
      <c r="D156" s="648"/>
      <c r="E156" s="634"/>
    </row>
    <row r="157" spans="1:5" s="258" customFormat="1" ht="12.75" thickBot="1">
      <c r="A157" s="285"/>
      <c r="B157" s="284" t="s">
        <v>181</v>
      </c>
      <c r="C157" s="646"/>
      <c r="D157" s="646"/>
      <c r="E157" s="647"/>
    </row>
    <row r="158" spans="1:5" s="258" customFormat="1" ht="12">
      <c r="A158" s="271">
        <v>1310</v>
      </c>
      <c r="B158" s="630" t="s">
        <v>205</v>
      </c>
      <c r="C158" s="383"/>
      <c r="D158" s="383">
        <v>2000</v>
      </c>
      <c r="E158" s="624"/>
    </row>
    <row r="159" spans="1:5" s="258" customFormat="1" ht="12">
      <c r="A159" s="277">
        <v>1311</v>
      </c>
      <c r="B159" s="275" t="s">
        <v>3</v>
      </c>
      <c r="C159" s="375"/>
      <c r="D159" s="372">
        <v>2000</v>
      </c>
      <c r="E159" s="621"/>
    </row>
    <row r="160" spans="1:5" s="258" customFormat="1" ht="12">
      <c r="A160" s="277">
        <v>1311</v>
      </c>
      <c r="B160" s="275" t="s">
        <v>4</v>
      </c>
      <c r="C160" s="375"/>
      <c r="D160" s="375"/>
      <c r="E160" s="621"/>
    </row>
    <row r="161" spans="1:5" s="258" customFormat="1" ht="12">
      <c r="A161" s="277">
        <v>1320</v>
      </c>
      <c r="B161" s="412" t="s">
        <v>206</v>
      </c>
      <c r="C161" s="375"/>
      <c r="D161" s="375"/>
      <c r="E161" s="621"/>
    </row>
    <row r="162" spans="1:5" s="258" customFormat="1" ht="12">
      <c r="A162" s="277">
        <v>1321</v>
      </c>
      <c r="B162" s="275" t="s">
        <v>210</v>
      </c>
      <c r="C162" s="375"/>
      <c r="D162" s="375"/>
      <c r="E162" s="621"/>
    </row>
    <row r="163" spans="1:5" s="258" customFormat="1" ht="12">
      <c r="A163" s="277">
        <v>1322</v>
      </c>
      <c r="B163" s="275" t="s">
        <v>211</v>
      </c>
      <c r="C163" s="375"/>
      <c r="D163" s="375"/>
      <c r="E163" s="621"/>
    </row>
    <row r="164" spans="1:5" s="258" customFormat="1" ht="12">
      <c r="A164" s="277">
        <v>1323</v>
      </c>
      <c r="B164" s="279" t="s">
        <v>212</v>
      </c>
      <c r="C164" s="375"/>
      <c r="D164" s="375"/>
      <c r="E164" s="621"/>
    </row>
    <row r="165" spans="1:5" s="258" customFormat="1" ht="12">
      <c r="A165" s="277">
        <v>1324</v>
      </c>
      <c r="B165" s="273" t="s">
        <v>213</v>
      </c>
      <c r="C165" s="375"/>
      <c r="D165" s="375"/>
      <c r="E165" s="621"/>
    </row>
    <row r="166" spans="1:5" s="258" customFormat="1" ht="12.75" thickBot="1">
      <c r="A166" s="282">
        <v>1325</v>
      </c>
      <c r="B166" s="283" t="s">
        <v>214</v>
      </c>
      <c r="C166" s="622"/>
      <c r="D166" s="622"/>
      <c r="E166" s="626"/>
    </row>
    <row r="167" spans="1:5" s="258" customFormat="1" ht="15.75" thickBot="1">
      <c r="A167" s="297"/>
      <c r="B167" s="359" t="s">
        <v>420</v>
      </c>
      <c r="C167" s="348">
        <f>SUM(C158+C161+C163)</f>
        <v>0</v>
      </c>
      <c r="D167" s="348">
        <f>SUM(D158+D161+D162+D163+D164+D165+D166)</f>
        <v>2000</v>
      </c>
      <c r="E167" s="656"/>
    </row>
    <row r="168" spans="1:5" s="258" customFormat="1" ht="12">
      <c r="A168" s="295"/>
      <c r="B168" s="272"/>
      <c r="C168" s="649"/>
      <c r="D168" s="649"/>
      <c r="E168" s="650"/>
    </row>
    <row r="169" spans="1:5" s="258" customFormat="1" ht="12.75" thickBot="1">
      <c r="A169" s="296">
        <v>1330</v>
      </c>
      <c r="B169" s="304" t="s">
        <v>215</v>
      </c>
      <c r="C169" s="648"/>
      <c r="D169" s="648"/>
      <c r="E169" s="634"/>
    </row>
    <row r="170" spans="1:5" s="258" customFormat="1" ht="15.75" thickBot="1">
      <c r="A170" s="285"/>
      <c r="B170" s="623" t="s">
        <v>216</v>
      </c>
      <c r="C170" s="653"/>
      <c r="D170" s="653"/>
      <c r="E170" s="654"/>
    </row>
    <row r="171" spans="1:5" s="258" customFormat="1" ht="15.75" thickBot="1">
      <c r="A171" s="285"/>
      <c r="B171" s="493"/>
      <c r="C171" s="653"/>
      <c r="D171" s="653"/>
      <c r="E171" s="654"/>
    </row>
    <row r="172" spans="1:5" s="258" customFormat="1" ht="16.5" thickBot="1">
      <c r="A172" s="285"/>
      <c r="B172" s="632" t="s">
        <v>918</v>
      </c>
      <c r="C172" s="657">
        <f>SUM(C167+C170)</f>
        <v>0</v>
      </c>
      <c r="D172" s="657">
        <f>SUM(D167+D170)</f>
        <v>2000</v>
      </c>
      <c r="E172" s="539"/>
    </row>
    <row r="173" spans="1:5" s="258" customFormat="1" ht="15">
      <c r="A173" s="271"/>
      <c r="B173" s="493"/>
      <c r="C173" s="638"/>
      <c r="D173" s="638"/>
      <c r="E173" s="273"/>
    </row>
    <row r="174" spans="1:5" s="258" customFormat="1" ht="12">
      <c r="A174" s="277">
        <v>1335</v>
      </c>
      <c r="B174" s="275" t="s">
        <v>217</v>
      </c>
      <c r="C174" s="370"/>
      <c r="D174" s="370"/>
      <c r="E174" s="265"/>
    </row>
    <row r="175" spans="1:5" s="258" customFormat="1" ht="12.75" thickBot="1">
      <c r="A175" s="277">
        <v>1336</v>
      </c>
      <c r="B175" s="275" t="s">
        <v>236</v>
      </c>
      <c r="C175" s="370"/>
      <c r="D175" s="370"/>
      <c r="E175" s="265"/>
    </row>
    <row r="176" spans="1:5" s="258" customFormat="1" ht="15.75" thickBot="1">
      <c r="A176" s="285"/>
      <c r="B176" s="359" t="s">
        <v>221</v>
      </c>
      <c r="C176" s="653"/>
      <c r="D176" s="653"/>
      <c r="E176" s="654"/>
    </row>
    <row r="177" spans="1:5" s="258" customFormat="1" ht="15">
      <c r="A177" s="295"/>
      <c r="B177" s="631"/>
      <c r="C177" s="649"/>
      <c r="D177" s="649"/>
      <c r="E177" s="650"/>
    </row>
    <row r="178" spans="1:5" s="258" customFormat="1" ht="12.75" thickBot="1">
      <c r="A178" s="282">
        <v>1340</v>
      </c>
      <c r="B178" s="283" t="s">
        <v>237</v>
      </c>
      <c r="C178" s="648"/>
      <c r="D178" s="648"/>
      <c r="E178" s="634"/>
    </row>
    <row r="179" spans="1:5" s="258" customFormat="1" ht="15.75" thickBot="1">
      <c r="A179" s="297"/>
      <c r="B179" s="623" t="s">
        <v>226</v>
      </c>
      <c r="C179" s="653"/>
      <c r="D179" s="653"/>
      <c r="E179" s="654"/>
    </row>
    <row r="180" spans="1:5" s="258" customFormat="1" ht="15">
      <c r="A180" s="768"/>
      <c r="B180" s="769"/>
      <c r="C180" s="770"/>
      <c r="D180" s="770"/>
      <c r="E180" s="770"/>
    </row>
    <row r="181" spans="1:5" s="258" customFormat="1" ht="12">
      <c r="A181" s="278">
        <v>1345</v>
      </c>
      <c r="B181" s="279" t="s">
        <v>228</v>
      </c>
      <c r="C181" s="638"/>
      <c r="D181" s="638"/>
      <c r="E181" s="273"/>
    </row>
    <row r="182" spans="1:5" s="258" customFormat="1" ht="15.75" thickBot="1">
      <c r="A182" s="297"/>
      <c r="B182" s="623" t="s">
        <v>229</v>
      </c>
      <c r="C182" s="646"/>
      <c r="D182" s="646"/>
      <c r="E182" s="647"/>
    </row>
    <row r="183" spans="1:5" s="258" customFormat="1" ht="15">
      <c r="A183" s="295"/>
      <c r="B183" s="631"/>
      <c r="C183" s="660"/>
      <c r="D183" s="660"/>
      <c r="E183" s="650"/>
    </row>
    <row r="184" spans="1:5" s="258" customFormat="1" ht="12">
      <c r="A184" s="277">
        <v>1350</v>
      </c>
      <c r="B184" s="275" t="s">
        <v>230</v>
      </c>
      <c r="C184" s="375"/>
      <c r="D184" s="375"/>
      <c r="E184" s="526"/>
    </row>
    <row r="185" spans="1:5" s="258" customFormat="1" ht="12.75" thickBot="1">
      <c r="A185" s="296">
        <v>1351</v>
      </c>
      <c r="B185" s="281" t="s">
        <v>178</v>
      </c>
      <c r="C185" s="661">
        <f>SUM('1c.mell '!C112)</f>
        <v>244410</v>
      </c>
      <c r="D185" s="661">
        <f>SUM('1c.mell '!D112)</f>
        <v>378982</v>
      </c>
      <c r="E185" s="525">
        <f>SUM(D185/C185)</f>
        <v>1.5505994026430998</v>
      </c>
    </row>
    <row r="186" spans="1:5" s="258" customFormat="1" ht="15.75" thickBot="1">
      <c r="A186" s="285"/>
      <c r="B186" s="359" t="s">
        <v>885</v>
      </c>
      <c r="C186" s="348">
        <f>SUM(C185)</f>
        <v>244410</v>
      </c>
      <c r="D186" s="348">
        <f>SUM(D184:D185)</f>
        <v>378982</v>
      </c>
      <c r="E186" s="539">
        <f>SUM(D186/C186)</f>
        <v>1.5505994026430998</v>
      </c>
    </row>
    <row r="187" spans="1:5" s="258" customFormat="1" ht="12">
      <c r="A187" s="295"/>
      <c r="B187" s="421"/>
      <c r="C187" s="660"/>
      <c r="D187" s="660"/>
      <c r="E187" s="662"/>
    </row>
    <row r="188" spans="1:5" s="258" customFormat="1" ht="12.75">
      <c r="A188" s="277">
        <v>1355</v>
      </c>
      <c r="B188" s="524" t="s">
        <v>232</v>
      </c>
      <c r="C188" s="375"/>
      <c r="D188" s="375"/>
      <c r="E188" s="624"/>
    </row>
    <row r="189" spans="1:5" s="258" customFormat="1" ht="12.75" thickBot="1">
      <c r="A189" s="282">
        <v>1356</v>
      </c>
      <c r="B189" s="283" t="s">
        <v>178</v>
      </c>
      <c r="C189" s="622">
        <v>20500</v>
      </c>
      <c r="D189" s="622">
        <v>14000</v>
      </c>
      <c r="E189" s="664">
        <f>SUM(D189/C189)</f>
        <v>0.6829268292682927</v>
      </c>
    </row>
    <row r="190" spans="1:5" s="258" customFormat="1" ht="15.75" thickBot="1">
      <c r="A190" s="285"/>
      <c r="B190" s="659" t="s">
        <v>233</v>
      </c>
      <c r="C190" s="348">
        <f>SUM(C189)</f>
        <v>20500</v>
      </c>
      <c r="D190" s="348">
        <f>SUM(D189)</f>
        <v>14000</v>
      </c>
      <c r="E190" s="539">
        <f>SUM(D190/C190)</f>
        <v>0.6829268292682927</v>
      </c>
    </row>
    <row r="191" spans="1:5" s="258" customFormat="1" ht="12.75" thickBot="1">
      <c r="A191" s="285"/>
      <c r="B191" s="276"/>
      <c r="C191" s="655"/>
      <c r="D191" s="655"/>
      <c r="E191" s="539"/>
    </row>
    <row r="192" spans="1:5" s="258" customFormat="1" ht="16.5" thickBot="1">
      <c r="A192" s="285"/>
      <c r="B192" s="636" t="s">
        <v>920</v>
      </c>
      <c r="C192" s="665">
        <f>SUM(C190+C186+C172)</f>
        <v>264910</v>
      </c>
      <c r="D192" s="665">
        <f>SUM(D190+D186+D172)</f>
        <v>394982</v>
      </c>
      <c r="E192" s="666">
        <f>SUM(D192/C192)</f>
        <v>1.4910044920916539</v>
      </c>
    </row>
    <row r="193" spans="1:5" s="258" customFormat="1" ht="12" customHeight="1">
      <c r="A193" s="295"/>
      <c r="B193" s="667"/>
      <c r="C193" s="383"/>
      <c r="D193" s="383"/>
      <c r="E193" s="662"/>
    </row>
    <row r="194" spans="1:5" s="258" customFormat="1" ht="15" customHeight="1">
      <c r="A194" s="269"/>
      <c r="B194" s="651" t="s">
        <v>893</v>
      </c>
      <c r="C194" s="378"/>
      <c r="D194" s="378"/>
      <c r="E194" s="624"/>
    </row>
    <row r="195" spans="1:5" s="258" customFormat="1" ht="12.75" customHeight="1">
      <c r="A195" s="269"/>
      <c r="B195" s="668"/>
      <c r="C195" s="378"/>
      <c r="D195" s="378"/>
      <c r="E195" s="624"/>
    </row>
    <row r="196" spans="1:5" s="258" customFormat="1" ht="12">
      <c r="A196" s="277">
        <v>1400</v>
      </c>
      <c r="B196" s="275" t="s">
        <v>191</v>
      </c>
      <c r="C196" s="370">
        <f>SUM('2.mell'!C538)</f>
        <v>0</v>
      </c>
      <c r="D196" s="370">
        <f>SUM('2.mell'!D538)</f>
        <v>0</v>
      </c>
      <c r="E196" s="265"/>
    </row>
    <row r="197" spans="1:5" s="258" customFormat="1" ht="12.75" thickBot="1">
      <c r="A197" s="282">
        <v>1401</v>
      </c>
      <c r="B197" s="283" t="s">
        <v>235</v>
      </c>
      <c r="C197" s="634">
        <f>SUM('2.mell'!C539)</f>
        <v>0</v>
      </c>
      <c r="D197" s="634">
        <f>SUM('2.mell'!D539)</f>
        <v>0</v>
      </c>
      <c r="E197" s="634"/>
    </row>
    <row r="198" spans="1:5" s="258" customFormat="1" ht="12.75" thickBot="1">
      <c r="A198" s="285"/>
      <c r="B198" s="284" t="s">
        <v>181</v>
      </c>
      <c r="C198" s="646">
        <f>SUM(C196:C197)</f>
        <v>0</v>
      </c>
      <c r="D198" s="646">
        <f>SUM(D196:D197)</f>
        <v>0</v>
      </c>
      <c r="E198" s="647"/>
    </row>
    <row r="199" spans="1:5" s="258" customFormat="1" ht="12">
      <c r="A199" s="271">
        <v>1410</v>
      </c>
      <c r="B199" s="630" t="s">
        <v>205</v>
      </c>
      <c r="C199" s="383">
        <f>SUM(C200:C201)</f>
        <v>95666</v>
      </c>
      <c r="D199" s="383">
        <f>SUM(D200:D201)</f>
        <v>102459</v>
      </c>
      <c r="E199" s="624">
        <f aca="true" t="shared" si="7" ref="E199:E204">SUM(D199/C199)</f>
        <v>1.0710074634666444</v>
      </c>
    </row>
    <row r="200" spans="1:5" s="258" customFormat="1" ht="12">
      <c r="A200" s="277">
        <v>1411</v>
      </c>
      <c r="B200" s="275" t="s">
        <v>3</v>
      </c>
      <c r="C200" s="375">
        <f>SUM('2.mell'!C542)</f>
        <v>54260</v>
      </c>
      <c r="D200" s="375">
        <f>SUM('2.mell'!D542)</f>
        <v>41455</v>
      </c>
      <c r="E200" s="621">
        <f t="shared" si="7"/>
        <v>0.7640066347217103</v>
      </c>
    </row>
    <row r="201" spans="1:5" s="258" customFormat="1" ht="12">
      <c r="A201" s="277">
        <v>1412</v>
      </c>
      <c r="B201" s="275" t="s">
        <v>4</v>
      </c>
      <c r="C201" s="375">
        <f>SUM('2.mell'!C543)</f>
        <v>41406</v>
      </c>
      <c r="D201" s="375">
        <f>SUM('2.mell'!D543)</f>
        <v>61004</v>
      </c>
      <c r="E201" s="621">
        <f t="shared" si="7"/>
        <v>1.4733130464183934</v>
      </c>
    </row>
    <row r="202" spans="1:5" s="258" customFormat="1" ht="12">
      <c r="A202" s="277">
        <v>1420</v>
      </c>
      <c r="B202" s="412" t="s">
        <v>206</v>
      </c>
      <c r="C202" s="375">
        <f>SUM('2.mell'!C544)</f>
        <v>11879</v>
      </c>
      <c r="D202" s="375">
        <f>SUM('2.mell'!D544)</f>
        <v>27859</v>
      </c>
      <c r="E202" s="621">
        <f t="shared" si="7"/>
        <v>2.345231080057244</v>
      </c>
    </row>
    <row r="203" spans="1:5" s="258" customFormat="1" ht="12">
      <c r="A203" s="277">
        <v>1421</v>
      </c>
      <c r="B203" s="275" t="s">
        <v>210</v>
      </c>
      <c r="C203" s="375">
        <f>SUM('2.mell'!C545)</f>
        <v>207659</v>
      </c>
      <c r="D203" s="375">
        <f>SUM('2.mell'!D545)</f>
        <v>215947</v>
      </c>
      <c r="E203" s="621">
        <f t="shared" si="7"/>
        <v>1.0399115858209853</v>
      </c>
    </row>
    <row r="204" spans="1:5" s="258" customFormat="1" ht="12">
      <c r="A204" s="277">
        <v>1422</v>
      </c>
      <c r="B204" s="275" t="s">
        <v>211</v>
      </c>
      <c r="C204" s="375">
        <f>SUM('2.mell'!C546)</f>
        <v>75191</v>
      </c>
      <c r="D204" s="375">
        <f>SUM('2.mell'!D546)</f>
        <v>78433</v>
      </c>
      <c r="E204" s="621">
        <f t="shared" si="7"/>
        <v>1.0431168623904457</v>
      </c>
    </row>
    <row r="205" spans="1:5" s="258" customFormat="1" ht="12">
      <c r="A205" s="277">
        <v>1423</v>
      </c>
      <c r="B205" s="279" t="s">
        <v>212</v>
      </c>
      <c r="C205" s="375">
        <f>SUM('2.mell'!C547)</f>
        <v>0</v>
      </c>
      <c r="D205" s="375">
        <f>SUM('2.mell'!D547)</f>
        <v>0</v>
      </c>
      <c r="E205" s="621"/>
    </row>
    <row r="206" spans="1:5" s="258" customFormat="1" ht="12">
      <c r="A206" s="277">
        <v>1424</v>
      </c>
      <c r="B206" s="273" t="s">
        <v>213</v>
      </c>
      <c r="C206" s="375">
        <f>SUM('2.mell'!C548)</f>
        <v>0</v>
      </c>
      <c r="D206" s="375"/>
      <c r="E206" s="621"/>
    </row>
    <row r="207" spans="1:5" s="258" customFormat="1" ht="12.75" thickBot="1">
      <c r="A207" s="282">
        <v>1425</v>
      </c>
      <c r="B207" s="283" t="s">
        <v>214</v>
      </c>
      <c r="C207" s="622"/>
      <c r="D207" s="375">
        <f>SUM('2.mell'!D548)</f>
        <v>15021</v>
      </c>
      <c r="E207" s="626"/>
    </row>
    <row r="208" spans="1:5" s="258" customFormat="1" ht="15.75" thickBot="1">
      <c r="A208" s="297"/>
      <c r="B208" s="359" t="s">
        <v>420</v>
      </c>
      <c r="C208" s="348">
        <f>SUM(C199+C202+C204+C203)</f>
        <v>390395</v>
      </c>
      <c r="D208" s="348">
        <f>SUM(D199+D202+D204+D203+D207)</f>
        <v>439719</v>
      </c>
      <c r="E208" s="538">
        <f>SUM(D208/C208)</f>
        <v>1.1263438312478387</v>
      </c>
    </row>
    <row r="209" spans="1:5" s="258" customFormat="1" ht="12">
      <c r="A209" s="295"/>
      <c r="B209" s="272"/>
      <c r="C209" s="649"/>
      <c r="D209" s="649"/>
      <c r="E209" s="629"/>
    </row>
    <row r="210" spans="1:5" s="258" customFormat="1" ht="12.75" thickBot="1">
      <c r="A210" s="296">
        <v>1430</v>
      </c>
      <c r="B210" s="304" t="s">
        <v>215</v>
      </c>
      <c r="C210" s="648"/>
      <c r="D210" s="648"/>
      <c r="E210" s="626"/>
    </row>
    <row r="211" spans="1:5" s="258" customFormat="1" ht="15.75" thickBot="1">
      <c r="A211" s="285"/>
      <c r="B211" s="623" t="s">
        <v>216</v>
      </c>
      <c r="C211" s="653"/>
      <c r="D211" s="653"/>
      <c r="E211" s="633"/>
    </row>
    <row r="212" spans="1:5" s="258" customFormat="1" ht="15.75" thickBot="1">
      <c r="A212" s="285"/>
      <c r="B212" s="493"/>
      <c r="C212" s="653"/>
      <c r="D212" s="653"/>
      <c r="E212" s="633"/>
    </row>
    <row r="213" spans="1:5" s="258" customFormat="1" ht="16.5" thickBot="1">
      <c r="A213" s="285"/>
      <c r="B213" s="632" t="s">
        <v>918</v>
      </c>
      <c r="C213" s="657">
        <f>SUM(C208+C211)</f>
        <v>390395</v>
      </c>
      <c r="D213" s="657">
        <f>SUM(D208+D211)</f>
        <v>439719</v>
      </c>
      <c r="E213" s="539">
        <f>SUM(D213/C213)</f>
        <v>1.1263438312478387</v>
      </c>
    </row>
    <row r="214" spans="1:5" s="258" customFormat="1" ht="15">
      <c r="A214" s="271"/>
      <c r="B214" s="493"/>
      <c r="C214" s="638"/>
      <c r="D214" s="638"/>
      <c r="E214" s="629"/>
    </row>
    <row r="215" spans="1:5" s="258" customFormat="1" ht="12">
      <c r="A215" s="277">
        <v>1435</v>
      </c>
      <c r="B215" s="275" t="s">
        <v>217</v>
      </c>
      <c r="C215" s="370"/>
      <c r="D215" s="370"/>
      <c r="E215" s="621"/>
    </row>
    <row r="216" spans="1:5" s="258" customFormat="1" ht="12.75" thickBot="1">
      <c r="A216" s="277">
        <v>1436</v>
      </c>
      <c r="B216" s="275" t="s">
        <v>236</v>
      </c>
      <c r="C216" s="370"/>
      <c r="D216" s="370"/>
      <c r="E216" s="626"/>
    </row>
    <row r="217" spans="1:5" s="258" customFormat="1" ht="15.75" thickBot="1">
      <c r="A217" s="285"/>
      <c r="B217" s="359" t="s">
        <v>221</v>
      </c>
      <c r="C217" s="653"/>
      <c r="D217" s="653"/>
      <c r="E217" s="633"/>
    </row>
    <row r="218" spans="1:5" s="258" customFormat="1" ht="15">
      <c r="A218" s="295"/>
      <c r="B218" s="631"/>
      <c r="C218" s="649"/>
      <c r="D218" s="649"/>
      <c r="E218" s="629"/>
    </row>
    <row r="219" spans="1:5" s="258" customFormat="1" ht="12.75" thickBot="1">
      <c r="A219" s="282">
        <v>1440</v>
      </c>
      <c r="B219" s="283" t="s">
        <v>237</v>
      </c>
      <c r="C219" s="648"/>
      <c r="D219" s="648"/>
      <c r="E219" s="626"/>
    </row>
    <row r="220" spans="1:5" s="258" customFormat="1" ht="15.75" thickBot="1">
      <c r="A220" s="297"/>
      <c r="B220" s="623" t="s">
        <v>226</v>
      </c>
      <c r="C220" s="653"/>
      <c r="D220" s="653"/>
      <c r="E220" s="633"/>
    </row>
    <row r="221" spans="1:5" s="258" customFormat="1" ht="15">
      <c r="A221" s="295"/>
      <c r="B221" s="631"/>
      <c r="C221" s="649"/>
      <c r="D221" s="649"/>
      <c r="E221" s="629"/>
    </row>
    <row r="222" spans="1:5" s="258" customFormat="1" ht="12.75" thickBot="1">
      <c r="A222" s="502">
        <v>1445</v>
      </c>
      <c r="B222" s="287" t="s">
        <v>228</v>
      </c>
      <c r="C222" s="644"/>
      <c r="D222" s="644"/>
      <c r="E222" s="626"/>
    </row>
    <row r="223" spans="1:5" s="258" customFormat="1" ht="15.75" thickBot="1">
      <c r="A223" s="285"/>
      <c r="B223" s="359" t="s">
        <v>229</v>
      </c>
      <c r="C223" s="653"/>
      <c r="D223" s="653"/>
      <c r="E223" s="633"/>
    </row>
    <row r="224" spans="1:5" s="258" customFormat="1" ht="15">
      <c r="A224" s="295"/>
      <c r="B224" s="631"/>
      <c r="C224" s="660"/>
      <c r="D224" s="660"/>
      <c r="E224" s="629"/>
    </row>
    <row r="225" spans="1:5" s="258" customFormat="1" ht="12">
      <c r="A225" s="277">
        <v>1450</v>
      </c>
      <c r="B225" s="275" t="s">
        <v>230</v>
      </c>
      <c r="C225" s="375"/>
      <c r="D225" s="375"/>
      <c r="E225" s="621"/>
    </row>
    <row r="226" spans="1:5" s="258" customFormat="1" ht="12.75" thickBot="1">
      <c r="A226" s="296">
        <v>1451</v>
      </c>
      <c r="B226" s="281" t="s">
        <v>178</v>
      </c>
      <c r="C226" s="661">
        <f>SUM('2.mell'!C553+'2.mell'!C554)</f>
        <v>3115259</v>
      </c>
      <c r="D226" s="661">
        <f>SUM('2.mell'!D553+'2.mell'!D554)</f>
        <v>3380056</v>
      </c>
      <c r="E226" s="626">
        <f>SUM(D226/C226)</f>
        <v>1.0849999951849911</v>
      </c>
    </row>
    <row r="227" spans="1:5" s="258" customFormat="1" ht="15.75" thickBot="1">
      <c r="A227" s="285"/>
      <c r="B227" s="359" t="s">
        <v>885</v>
      </c>
      <c r="C227" s="348">
        <f>SUM(C226)</f>
        <v>3115259</v>
      </c>
      <c r="D227" s="348">
        <f>SUM(D226)</f>
        <v>3380056</v>
      </c>
      <c r="E227" s="539">
        <f>SUM(D227/C227)</f>
        <v>1.0849999951849911</v>
      </c>
    </row>
    <row r="228" spans="1:5" s="302" customFormat="1" ht="13.5" customHeight="1">
      <c r="A228" s="295"/>
      <c r="B228" s="421"/>
      <c r="C228" s="660"/>
      <c r="D228" s="660"/>
      <c r="E228" s="629"/>
    </row>
    <row r="229" spans="1:5" s="302" customFormat="1" ht="12.75">
      <c r="A229" s="277">
        <v>1455</v>
      </c>
      <c r="B229" s="524" t="s">
        <v>232</v>
      </c>
      <c r="C229" s="375"/>
      <c r="D229" s="375"/>
      <c r="E229" s="621"/>
    </row>
    <row r="230" spans="1:5" s="302" customFormat="1" ht="13.5" thickBot="1">
      <c r="A230" s="282">
        <v>1456</v>
      </c>
      <c r="B230" s="283" t="s">
        <v>178</v>
      </c>
      <c r="C230" s="622"/>
      <c r="D230" s="622"/>
      <c r="E230" s="626"/>
    </row>
    <row r="231" spans="1:5" s="258" customFormat="1" ht="15.75" thickBot="1">
      <c r="A231" s="285"/>
      <c r="B231" s="659" t="s">
        <v>233</v>
      </c>
      <c r="C231" s="348">
        <f>SUM(C230)</f>
        <v>0</v>
      </c>
      <c r="D231" s="348">
        <f>SUM(D230)</f>
        <v>0</v>
      </c>
      <c r="E231" s="633"/>
    </row>
    <row r="232" spans="1:5" s="258" customFormat="1" ht="12.75" thickBot="1">
      <c r="A232" s="285"/>
      <c r="B232" s="276"/>
      <c r="C232" s="655"/>
      <c r="D232" s="655"/>
      <c r="E232" s="633"/>
    </row>
    <row r="233" spans="1:5" s="258" customFormat="1" ht="16.5" thickBot="1">
      <c r="A233" s="285"/>
      <c r="B233" s="636" t="s">
        <v>894</v>
      </c>
      <c r="C233" s="665">
        <f>SUM(C231+C227+C213)</f>
        <v>3505654</v>
      </c>
      <c r="D233" s="665">
        <f>SUM(D231+D227+D213)</f>
        <v>3819775</v>
      </c>
      <c r="E233" s="539">
        <f>SUM(D233/C233)</f>
        <v>1.0896041081065044</v>
      </c>
    </row>
    <row r="234" spans="1:5" s="302" customFormat="1" ht="12.75">
      <c r="A234" s="301"/>
      <c r="B234" s="337"/>
      <c r="C234" s="385"/>
      <c r="D234" s="385"/>
      <c r="E234" s="629"/>
    </row>
    <row r="235" spans="1:5" s="302" customFormat="1" ht="17.25" customHeight="1">
      <c r="A235" s="303"/>
      <c r="B235" s="651" t="s">
        <v>417</v>
      </c>
      <c r="C235" s="371"/>
      <c r="D235" s="371"/>
      <c r="E235" s="621"/>
    </row>
    <row r="236" spans="1:5" s="302" customFormat="1" ht="12.75">
      <c r="A236" s="303"/>
      <c r="B236" s="262"/>
      <c r="C236" s="371"/>
      <c r="D236" s="371"/>
      <c r="E236" s="621"/>
    </row>
    <row r="237" spans="1:5" s="302" customFormat="1" ht="12.75">
      <c r="A237" s="277">
        <v>1500</v>
      </c>
      <c r="B237" s="275" t="s">
        <v>185</v>
      </c>
      <c r="C237" s="377">
        <f>SUM(C10)</f>
        <v>1396069</v>
      </c>
      <c r="D237" s="377">
        <f>SUM(D10)</f>
        <v>1309467</v>
      </c>
      <c r="E237" s="621">
        <f>SUM(D237/C237)</f>
        <v>0.9379672494697612</v>
      </c>
    </row>
    <row r="238" spans="1:5" s="302" customFormat="1" ht="12.75">
      <c r="A238" s="277">
        <v>1501</v>
      </c>
      <c r="B238" s="275" t="s">
        <v>191</v>
      </c>
      <c r="C238" s="377"/>
      <c r="D238" s="377"/>
      <c r="E238" s="621"/>
    </row>
    <row r="239" spans="1:5" s="302" customFormat="1" ht="13.5" thickBot="1">
      <c r="A239" s="282">
        <v>1502</v>
      </c>
      <c r="B239" s="283" t="s">
        <v>192</v>
      </c>
      <c r="C239" s="371"/>
      <c r="D239" s="371"/>
      <c r="E239" s="626"/>
    </row>
    <row r="240" spans="1:5" s="302" customFormat="1" ht="13.5" thickBot="1">
      <c r="A240" s="285"/>
      <c r="B240" s="290" t="s">
        <v>193</v>
      </c>
      <c r="C240" s="376">
        <f>SUM(C237:C239)</f>
        <v>1396069</v>
      </c>
      <c r="D240" s="376">
        <f>SUM(D237:D239)</f>
        <v>1309467</v>
      </c>
      <c r="E240" s="539">
        <f aca="true" t="shared" si="8" ref="E240:E250">SUM(D240/C240)</f>
        <v>0.9379672494697612</v>
      </c>
    </row>
    <row r="241" spans="1:5" s="302" customFormat="1" ht="12.75">
      <c r="A241" s="278">
        <v>1510</v>
      </c>
      <c r="B241" s="279" t="s">
        <v>194</v>
      </c>
      <c r="C241" s="379">
        <f>SUM(C21)</f>
        <v>3110000</v>
      </c>
      <c r="D241" s="379">
        <f>SUM(D21)</f>
        <v>3100000</v>
      </c>
      <c r="E241" s="629">
        <f t="shared" si="8"/>
        <v>0.9967845659163987</v>
      </c>
    </row>
    <row r="242" spans="1:5" s="302" customFormat="1" ht="12.75">
      <c r="A242" s="277">
        <v>1511</v>
      </c>
      <c r="B242" s="279" t="s">
        <v>195</v>
      </c>
      <c r="C242" s="377">
        <f>SUM(C24)</f>
        <v>3597164</v>
      </c>
      <c r="D242" s="377">
        <f>SUM(D24)</f>
        <v>3597165</v>
      </c>
      <c r="E242" s="621">
        <f t="shared" si="8"/>
        <v>1.0000002779967774</v>
      </c>
    </row>
    <row r="243" spans="1:5" s="302" customFormat="1" ht="13.5" thickBot="1">
      <c r="A243" s="282">
        <v>1514</v>
      </c>
      <c r="B243" s="283" t="s">
        <v>151</v>
      </c>
      <c r="C243" s="384">
        <f>SUM(C28)</f>
        <v>423490</v>
      </c>
      <c r="D243" s="384">
        <f>SUM(D28)</f>
        <v>433368</v>
      </c>
      <c r="E243" s="626">
        <f t="shared" si="8"/>
        <v>1.0233252260974286</v>
      </c>
    </row>
    <row r="244" spans="1:5" s="302" customFormat="1" ht="13.5" thickBot="1">
      <c r="A244" s="285"/>
      <c r="B244" s="669" t="s">
        <v>204</v>
      </c>
      <c r="C244" s="376">
        <f>SUM(C241:C243)</f>
        <v>7130654</v>
      </c>
      <c r="D244" s="376">
        <f>SUM(D241:D243)</f>
        <v>7130533</v>
      </c>
      <c r="E244" s="538">
        <f t="shared" si="8"/>
        <v>0.9999830310094978</v>
      </c>
    </row>
    <row r="245" spans="1:5" s="302" customFormat="1" ht="12.75">
      <c r="A245" s="278">
        <v>1520</v>
      </c>
      <c r="B245" s="486" t="s">
        <v>205</v>
      </c>
      <c r="C245" s="379">
        <f>SUM(C42+C117+C158+C199)</f>
        <v>1544966</v>
      </c>
      <c r="D245" s="379">
        <f>SUM(D42+D117+D158+D199)</f>
        <v>1455459</v>
      </c>
      <c r="E245" s="629">
        <f t="shared" si="8"/>
        <v>0.9420653917303035</v>
      </c>
    </row>
    <row r="246" spans="1:5" s="302" customFormat="1" ht="12.75">
      <c r="A246" s="277">
        <v>1521</v>
      </c>
      <c r="B246" s="412" t="s">
        <v>206</v>
      </c>
      <c r="C246" s="377">
        <f>SUM(C50+C120+C161+C202)</f>
        <v>223272</v>
      </c>
      <c r="D246" s="377">
        <f>SUM(D50+D120+D161+D202)</f>
        <v>236859</v>
      </c>
      <c r="E246" s="621">
        <f t="shared" si="8"/>
        <v>1.0608540255831451</v>
      </c>
    </row>
    <row r="247" spans="1:5" s="302" customFormat="1" ht="12.75">
      <c r="A247" s="277">
        <v>1522</v>
      </c>
      <c r="B247" s="275" t="s">
        <v>210</v>
      </c>
      <c r="C247" s="377">
        <f>SUM(C121+C162+C203+C54)</f>
        <v>207659</v>
      </c>
      <c r="D247" s="377">
        <f>SUM(D121+D162+D203+D54)</f>
        <v>216797</v>
      </c>
      <c r="E247" s="621">
        <f t="shared" si="8"/>
        <v>1.0440048348494406</v>
      </c>
    </row>
    <row r="248" spans="1:5" s="302" customFormat="1" ht="12.75">
      <c r="A248" s="277">
        <v>1523</v>
      </c>
      <c r="B248" s="275" t="s">
        <v>211</v>
      </c>
      <c r="C248" s="377">
        <f>SUM(C55+C122+C163+C204)</f>
        <v>951840</v>
      </c>
      <c r="D248" s="377">
        <f>SUM(D55+D122+D163+D204)</f>
        <v>1326600</v>
      </c>
      <c r="E248" s="621">
        <f t="shared" si="8"/>
        <v>1.3937216338880485</v>
      </c>
    </row>
    <row r="249" spans="1:5" s="302" customFormat="1" ht="12.75">
      <c r="A249" s="277">
        <v>1524</v>
      </c>
      <c r="B249" s="279" t="s">
        <v>212</v>
      </c>
      <c r="C249" s="377">
        <f>SUM(C61+C123+C164+C205)</f>
        <v>0</v>
      </c>
      <c r="D249" s="377">
        <f>SUM(D61+D123+D164+D205)</f>
        <v>0</v>
      </c>
      <c r="E249" s="621"/>
    </row>
    <row r="250" spans="1:5" s="302" customFormat="1" ht="12.75">
      <c r="A250" s="277">
        <v>1525</v>
      </c>
      <c r="B250" s="273" t="s">
        <v>213</v>
      </c>
      <c r="C250" s="377">
        <f>SUM(C62+C124+C165+C206)</f>
        <v>30000</v>
      </c>
      <c r="D250" s="377">
        <f>SUM(D62+D124+D165+D206)</f>
        <v>40400</v>
      </c>
      <c r="E250" s="621">
        <f t="shared" si="8"/>
        <v>1.3466666666666667</v>
      </c>
    </row>
    <row r="251" spans="1:5" s="302" customFormat="1" ht="13.5" thickBot="1">
      <c r="A251" s="282">
        <v>1526</v>
      </c>
      <c r="B251" s="283" t="s">
        <v>214</v>
      </c>
      <c r="C251" s="384">
        <f>SUM(C64+C125+C166+C207)</f>
        <v>0</v>
      </c>
      <c r="D251" s="384">
        <f>SUM(D64+D125+D166+D207)</f>
        <v>15021</v>
      </c>
      <c r="E251" s="626"/>
    </row>
    <row r="252" spans="1:5" s="302" customFormat="1" ht="13.5" thickBot="1">
      <c r="A252" s="285"/>
      <c r="B252" s="290" t="s">
        <v>420</v>
      </c>
      <c r="C252" s="376">
        <f>SUM(C245:C251)</f>
        <v>2957737</v>
      </c>
      <c r="D252" s="376">
        <f>SUM(D245:D251)</f>
        <v>3291136</v>
      </c>
      <c r="E252" s="539">
        <f>SUM(D252/C252)</f>
        <v>1.1127209755296026</v>
      </c>
    </row>
    <row r="253" spans="1:5" s="302" customFormat="1" ht="13.5" thickBot="1">
      <c r="A253" s="298">
        <v>1530</v>
      </c>
      <c r="B253" s="676" t="s">
        <v>215</v>
      </c>
      <c r="C253" s="376"/>
      <c r="D253" s="376"/>
      <c r="E253" s="658"/>
    </row>
    <row r="254" spans="1:5" s="302" customFormat="1" ht="13.5" thickBot="1">
      <c r="A254" s="712"/>
      <c r="B254" s="673" t="s">
        <v>216</v>
      </c>
      <c r="C254" s="677">
        <f>SUM(C253)</f>
        <v>0</v>
      </c>
      <c r="D254" s="677">
        <f>SUM(D253)</f>
        <v>0</v>
      </c>
      <c r="E254" s="679"/>
    </row>
    <row r="255" spans="1:5" s="302" customFormat="1" ht="17.25" thickBot="1" thickTop="1">
      <c r="A255" s="713"/>
      <c r="B255" s="671" t="s">
        <v>918</v>
      </c>
      <c r="C255" s="675">
        <f>SUM(C240+C244+C252+C254)</f>
        <v>11484460</v>
      </c>
      <c r="D255" s="675">
        <f>SUM(D240+D244+D252+D254)</f>
        <v>11731136</v>
      </c>
      <c r="E255" s="680">
        <f>SUM(D255/C255)</f>
        <v>1.0214791117736488</v>
      </c>
    </row>
    <row r="256" spans="1:5" s="302" customFormat="1" ht="13.5" thickTop="1">
      <c r="A256" s="278">
        <v>1540</v>
      </c>
      <c r="B256" s="279" t="s">
        <v>217</v>
      </c>
      <c r="C256" s="374"/>
      <c r="D256" s="374"/>
      <c r="E256" s="629"/>
    </row>
    <row r="257" spans="1:5" s="302" customFormat="1" ht="12.75">
      <c r="A257" s="277">
        <v>1541</v>
      </c>
      <c r="B257" s="275" t="s">
        <v>218</v>
      </c>
      <c r="C257" s="377">
        <f>SUM(C73)</f>
        <v>2155033</v>
      </c>
      <c r="D257" s="377">
        <f>SUM(D73)</f>
        <v>2395920</v>
      </c>
      <c r="E257" s="621">
        <f>SUM(D257/C257)</f>
        <v>1.1117787987469334</v>
      </c>
    </row>
    <row r="258" spans="1:5" s="302" customFormat="1" ht="13.5" thickBot="1">
      <c r="A258" s="282">
        <v>1542</v>
      </c>
      <c r="B258" s="283" t="s">
        <v>219</v>
      </c>
      <c r="C258" s="377">
        <f>SUM(C80)</f>
        <v>819000</v>
      </c>
      <c r="D258" s="377">
        <f>SUM(D80)</f>
        <v>1689535</v>
      </c>
      <c r="E258" s="626">
        <f>SUM(D258/C258)</f>
        <v>2.062924297924298</v>
      </c>
    </row>
    <row r="259" spans="1:5" s="302" customFormat="1" ht="13.5" thickBot="1">
      <c r="A259" s="285"/>
      <c r="B259" s="290" t="s">
        <v>221</v>
      </c>
      <c r="C259" s="376">
        <f>SUM(C257:C258)</f>
        <v>2974033</v>
      </c>
      <c r="D259" s="376">
        <f>SUM(D257:D258)</f>
        <v>4085455</v>
      </c>
      <c r="E259" s="539">
        <f>SUM(D259/C259)</f>
        <v>1.3737086979196262</v>
      </c>
    </row>
    <row r="260" spans="1:5" s="302" customFormat="1" ht="12.75">
      <c r="A260" s="278">
        <v>1550</v>
      </c>
      <c r="B260" s="279" t="s">
        <v>222</v>
      </c>
      <c r="C260" s="379">
        <f>SUM(C85)</f>
        <v>836113</v>
      </c>
      <c r="D260" s="379">
        <f>SUM(D85)</f>
        <v>880000</v>
      </c>
      <c r="E260" s="629">
        <f>SUM(D260/C260)</f>
        <v>1.0524893166354308</v>
      </c>
    </row>
    <row r="261" spans="1:5" s="302" customFormat="1" ht="13.5" thickBot="1">
      <c r="A261" s="282">
        <v>1551</v>
      </c>
      <c r="B261" s="283" t="s">
        <v>237</v>
      </c>
      <c r="C261" s="381"/>
      <c r="D261" s="381"/>
      <c r="E261" s="626"/>
    </row>
    <row r="262" spans="1:5" s="302" customFormat="1" ht="13.5" thickBot="1">
      <c r="A262" s="285"/>
      <c r="B262" s="290" t="s">
        <v>226</v>
      </c>
      <c r="C262" s="376">
        <f>SUM(C260:C261)</f>
        <v>836113</v>
      </c>
      <c r="D262" s="376">
        <f>SUM(D260:D261)</f>
        <v>880000</v>
      </c>
      <c r="E262" s="539">
        <f aca="true" t="shared" si="9" ref="E262:E275">SUM(D262/C262)</f>
        <v>1.0524893166354308</v>
      </c>
    </row>
    <row r="263" spans="1:5" s="302" customFormat="1" ht="12.75">
      <c r="A263" s="278">
        <v>1560</v>
      </c>
      <c r="B263" s="294" t="s">
        <v>227</v>
      </c>
      <c r="C263" s="379">
        <f>SUM(C93)</f>
        <v>90000</v>
      </c>
      <c r="D263" s="379">
        <f>SUM(D93)</f>
        <v>65000</v>
      </c>
      <c r="E263" s="526">
        <f t="shared" si="9"/>
        <v>0.7222222222222222</v>
      </c>
    </row>
    <row r="264" spans="1:5" s="302" customFormat="1" ht="13.5" thickBot="1">
      <c r="A264" s="282">
        <v>1561</v>
      </c>
      <c r="B264" s="304" t="s">
        <v>228</v>
      </c>
      <c r="C264" s="384"/>
      <c r="D264" s="384"/>
      <c r="E264" s="626"/>
    </row>
    <row r="265" spans="1:5" s="302" customFormat="1" ht="13.5" thickBot="1">
      <c r="A265" s="714"/>
      <c r="B265" s="670" t="s">
        <v>229</v>
      </c>
      <c r="C265" s="675">
        <f>SUM(C263:C264)</f>
        <v>90000</v>
      </c>
      <c r="D265" s="675">
        <f>SUM(D263:D264)</f>
        <v>65000</v>
      </c>
      <c r="E265" s="681">
        <f t="shared" si="9"/>
        <v>0.7222222222222222</v>
      </c>
    </row>
    <row r="266" spans="1:5" s="302" customFormat="1" ht="17.25" thickBot="1" thickTop="1">
      <c r="A266" s="713"/>
      <c r="B266" s="674" t="s">
        <v>919</v>
      </c>
      <c r="C266" s="672">
        <f>SUM(C259+C262+C265)</f>
        <v>3900146</v>
      </c>
      <c r="D266" s="672">
        <f>SUM(D259+D262+D265)</f>
        <v>5030455</v>
      </c>
      <c r="E266" s="680">
        <f t="shared" si="9"/>
        <v>1.2898119711415932</v>
      </c>
    </row>
    <row r="267" spans="1:5" s="302" customFormat="1" ht="13.5" thickTop="1">
      <c r="A267" s="278">
        <v>1570</v>
      </c>
      <c r="B267" s="279" t="s">
        <v>230</v>
      </c>
      <c r="C267" s="374"/>
      <c r="D267" s="374"/>
      <c r="E267" s="629"/>
    </row>
    <row r="268" spans="1:5" s="302" customFormat="1" ht="13.5" thickBot="1">
      <c r="A268" s="282">
        <v>1571</v>
      </c>
      <c r="B268" s="283" t="s">
        <v>178</v>
      </c>
      <c r="C268" s="384">
        <f>SUM(C226+C185+C144)</f>
        <v>4914753</v>
      </c>
      <c r="D268" s="384">
        <f>SUM(D226+D185+D144)</f>
        <v>5414907.371610845</v>
      </c>
      <c r="E268" s="626">
        <f t="shared" si="9"/>
        <v>1.1017659222367524</v>
      </c>
    </row>
    <row r="269" spans="1:5" s="302" customFormat="1" ht="15" thickBot="1">
      <c r="A269" s="285"/>
      <c r="B269" s="711" t="s">
        <v>911</v>
      </c>
      <c r="C269" s="376">
        <f>SUM(C267:C268)</f>
        <v>4914753</v>
      </c>
      <c r="D269" s="376">
        <f>SUM(D267:D268)</f>
        <v>5414907.371610845</v>
      </c>
      <c r="E269" s="539">
        <f t="shared" si="9"/>
        <v>1.1017659222367524</v>
      </c>
    </row>
    <row r="270" spans="1:5" s="302" customFormat="1" ht="12.75">
      <c r="A270" s="278">
        <v>1580</v>
      </c>
      <c r="B270" s="279" t="s">
        <v>231</v>
      </c>
      <c r="C270" s="379">
        <f>SUM(C106)</f>
        <v>420000</v>
      </c>
      <c r="D270" s="379">
        <f>SUM(D106)</f>
        <v>420000</v>
      </c>
      <c r="E270" s="629">
        <f t="shared" si="9"/>
        <v>1</v>
      </c>
    </row>
    <row r="271" spans="1:5" s="302" customFormat="1" ht="12" customHeight="1">
      <c r="A271" s="277">
        <v>1581</v>
      </c>
      <c r="B271" s="275" t="s">
        <v>232</v>
      </c>
      <c r="C271" s="377">
        <f>SUM(C107)</f>
        <v>248534</v>
      </c>
      <c r="D271" s="377">
        <f>SUM(D107)</f>
        <v>140000</v>
      </c>
      <c r="E271" s="621">
        <f t="shared" si="9"/>
        <v>0.5633032100235783</v>
      </c>
    </row>
    <row r="272" spans="1:5" s="302" customFormat="1" ht="13.5" thickBot="1">
      <c r="A272" s="282">
        <v>1582</v>
      </c>
      <c r="B272" s="283" t="s">
        <v>178</v>
      </c>
      <c r="C272" s="384">
        <f>SUM(C230+C189+C148)</f>
        <v>132742</v>
      </c>
      <c r="D272" s="384">
        <f>SUM(D230+D189+D148)</f>
        <v>176600</v>
      </c>
      <c r="E272" s="626">
        <f t="shared" si="9"/>
        <v>1.3304003254433412</v>
      </c>
    </row>
    <row r="273" spans="1:5" s="302" customFormat="1" ht="13.5" thickBot="1">
      <c r="A273" s="285"/>
      <c r="B273" s="357" t="s">
        <v>233</v>
      </c>
      <c r="C273" s="376">
        <f>SUM(C270:C272)</f>
        <v>801276</v>
      </c>
      <c r="D273" s="376">
        <f>SUM(D270:D272)</f>
        <v>736600</v>
      </c>
      <c r="E273" s="539">
        <f t="shared" si="9"/>
        <v>0.9192837424308229</v>
      </c>
    </row>
    <row r="274" spans="1:5" s="302" customFormat="1" ht="13.5" thickBot="1">
      <c r="A274" s="297"/>
      <c r="B274" s="678"/>
      <c r="C274" s="382"/>
      <c r="D274" s="382"/>
      <c r="E274" s="633"/>
    </row>
    <row r="275" spans="1:5" s="302" customFormat="1" ht="18.75" customHeight="1" thickBot="1">
      <c r="A275" s="285"/>
      <c r="B275" s="366" t="s">
        <v>906</v>
      </c>
      <c r="C275" s="376">
        <f>SUM(C255+C266+C270+C271)</f>
        <v>16053140</v>
      </c>
      <c r="D275" s="376">
        <f>SUM(D255+D266+D270+D271)</f>
        <v>17321591</v>
      </c>
      <c r="E275" s="539">
        <f t="shared" si="9"/>
        <v>1.0790157564189935</v>
      </c>
    </row>
  </sheetData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2" manualBreakCount="2">
    <brk id="49" max="255" man="1"/>
    <brk id="18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6">
      <selection activeCell="C33" sqref="C33"/>
    </sheetView>
  </sheetViews>
  <sheetFormatPr defaultColWidth="9.00390625" defaultRowHeight="12.75"/>
  <cols>
    <col min="1" max="1" width="9.125" style="981" customWidth="1"/>
    <col min="2" max="2" width="31.75390625" style="981" customWidth="1"/>
    <col min="3" max="3" width="13.25390625" style="981" customWidth="1"/>
    <col min="4" max="4" width="12.875" style="981" customWidth="1"/>
    <col min="5" max="5" width="13.125" style="981" customWidth="1"/>
    <col min="6" max="6" width="15.00390625" style="981" customWidth="1"/>
    <col min="7" max="16384" width="9.125" style="981" customWidth="1"/>
  </cols>
  <sheetData>
    <row r="2" spans="2:6" ht="12.75">
      <c r="B2" s="1227" t="s">
        <v>817</v>
      </c>
      <c r="C2" s="1037"/>
      <c r="D2" s="1037"/>
      <c r="E2" s="1037"/>
      <c r="F2" s="1037"/>
    </row>
    <row r="3" spans="2:6" ht="12.75">
      <c r="B3" s="1234" t="s">
        <v>837</v>
      </c>
      <c r="C3" s="1235"/>
      <c r="D3" s="1235"/>
      <c r="E3" s="1235"/>
      <c r="F3" s="1235"/>
    </row>
    <row r="4" spans="2:6" ht="12.75">
      <c r="B4" s="1235"/>
      <c r="C4" s="1235"/>
      <c r="D4" s="1235"/>
      <c r="E4" s="1235"/>
      <c r="F4" s="1235"/>
    </row>
    <row r="5" spans="2:6" ht="12.75">
      <c r="B5" s="983"/>
      <c r="C5" s="983"/>
      <c r="D5" s="983"/>
      <c r="E5" s="983"/>
      <c r="F5" s="983"/>
    </row>
    <row r="6" ht="12.75">
      <c r="F6" s="982" t="s">
        <v>457</v>
      </c>
    </row>
    <row r="7" spans="2:6" ht="12.75" customHeight="1">
      <c r="B7" s="1242" t="s">
        <v>813</v>
      </c>
      <c r="C7" s="1237" t="s">
        <v>818</v>
      </c>
      <c r="D7" s="1237" t="s">
        <v>249</v>
      </c>
      <c r="E7" s="1237" t="s">
        <v>250</v>
      </c>
      <c r="F7" s="1237" t="s">
        <v>251</v>
      </c>
    </row>
    <row r="8" spans="2:6" ht="30.75" customHeight="1">
      <c r="B8" s="1242"/>
      <c r="C8" s="1237"/>
      <c r="D8" s="1237"/>
      <c r="E8" s="1237"/>
      <c r="F8" s="1237"/>
    </row>
    <row r="9" spans="2:6" ht="12.75" customHeight="1">
      <c r="B9" s="1236" t="s">
        <v>819</v>
      </c>
      <c r="C9" s="1241">
        <v>6527165</v>
      </c>
      <c r="D9" s="1241">
        <v>6527165</v>
      </c>
      <c r="E9" s="1241">
        <v>6527165</v>
      </c>
      <c r="F9" s="1241">
        <v>6527165</v>
      </c>
    </row>
    <row r="10" spans="2:6" ht="12.75" customHeight="1">
      <c r="B10" s="1236"/>
      <c r="C10" s="1241"/>
      <c r="D10" s="1241"/>
      <c r="E10" s="1241"/>
      <c r="F10" s="1241"/>
    </row>
    <row r="11" spans="2:6" ht="27" customHeight="1">
      <c r="B11" s="1236"/>
      <c r="C11" s="1241"/>
      <c r="D11" s="1241"/>
      <c r="E11" s="1241"/>
      <c r="F11" s="1241"/>
    </row>
    <row r="12" spans="2:6" ht="12.75">
      <c r="B12" s="1236" t="s">
        <v>833</v>
      </c>
      <c r="C12" s="1241">
        <v>695000</v>
      </c>
      <c r="D12" s="1241">
        <v>695000</v>
      </c>
      <c r="E12" s="1241">
        <v>695000</v>
      </c>
      <c r="F12" s="1241">
        <v>695000</v>
      </c>
    </row>
    <row r="13" spans="2:6" ht="12.75">
      <c r="B13" s="1236"/>
      <c r="C13" s="1241"/>
      <c r="D13" s="1241"/>
      <c r="E13" s="1241"/>
      <c r="F13" s="1241"/>
    </row>
    <row r="14" spans="2:6" ht="60" customHeight="1">
      <c r="B14" s="1236"/>
      <c r="C14" s="1241"/>
      <c r="D14" s="1241"/>
      <c r="E14" s="1241"/>
      <c r="F14" s="1241"/>
    </row>
    <row r="15" spans="2:6" ht="12.75" customHeight="1">
      <c r="B15" s="1236" t="s">
        <v>814</v>
      </c>
      <c r="C15" s="1238" t="s">
        <v>815</v>
      </c>
      <c r="D15" s="1238" t="s">
        <v>815</v>
      </c>
      <c r="E15" s="1238" t="s">
        <v>815</v>
      </c>
      <c r="F15" s="1238" t="s">
        <v>815</v>
      </c>
    </row>
    <row r="16" spans="2:6" ht="12.75" customHeight="1">
      <c r="B16" s="1236"/>
      <c r="C16" s="1239"/>
      <c r="D16" s="1239"/>
      <c r="E16" s="1239"/>
      <c r="F16" s="1239"/>
    </row>
    <row r="17" spans="2:6" ht="27" customHeight="1">
      <c r="B17" s="1236"/>
      <c r="C17" s="1240"/>
      <c r="D17" s="1240"/>
      <c r="E17" s="1240"/>
      <c r="F17" s="1240"/>
    </row>
    <row r="18" spans="2:6" ht="12.75" customHeight="1">
      <c r="B18" s="1236" t="s">
        <v>834</v>
      </c>
      <c r="C18" s="1241">
        <v>880000</v>
      </c>
      <c r="D18" s="1241">
        <v>880000</v>
      </c>
      <c r="E18" s="1241">
        <v>880000</v>
      </c>
      <c r="F18" s="1241">
        <v>880000</v>
      </c>
    </row>
    <row r="19" spans="2:6" ht="15.75" customHeight="1">
      <c r="B19" s="1236"/>
      <c r="C19" s="1241"/>
      <c r="D19" s="1241"/>
      <c r="E19" s="1241"/>
      <c r="F19" s="1241"/>
    </row>
    <row r="20" spans="2:6" ht="43.5" customHeight="1">
      <c r="B20" s="1236"/>
      <c r="C20" s="1241"/>
      <c r="D20" s="1241"/>
      <c r="E20" s="1241"/>
      <c r="F20" s="1241"/>
    </row>
    <row r="21" spans="2:6" ht="12.75" customHeight="1">
      <c r="B21" s="1236" t="s">
        <v>835</v>
      </c>
      <c r="C21" s="1241">
        <v>406368</v>
      </c>
      <c r="D21" s="1241">
        <v>406368</v>
      </c>
      <c r="E21" s="1241">
        <v>406368</v>
      </c>
      <c r="F21" s="1241">
        <v>406368</v>
      </c>
    </row>
    <row r="22" spans="2:6" ht="12.75" customHeight="1">
      <c r="B22" s="1236"/>
      <c r="C22" s="1241"/>
      <c r="D22" s="1241"/>
      <c r="E22" s="1241"/>
      <c r="F22" s="1241"/>
    </row>
    <row r="23" spans="2:6" ht="27" customHeight="1">
      <c r="B23" s="1236"/>
      <c r="C23" s="1241"/>
      <c r="D23" s="1241"/>
      <c r="E23" s="1241"/>
      <c r="F23" s="1241"/>
    </row>
    <row r="24" spans="2:6" ht="12.75" customHeight="1">
      <c r="B24" s="1236" t="s">
        <v>816</v>
      </c>
      <c r="C24" s="1238" t="s">
        <v>815</v>
      </c>
      <c r="D24" s="1238" t="s">
        <v>815</v>
      </c>
      <c r="E24" s="1238" t="s">
        <v>815</v>
      </c>
      <c r="F24" s="1238" t="s">
        <v>815</v>
      </c>
    </row>
    <row r="25" spans="2:6" ht="12.75" customHeight="1">
      <c r="B25" s="1236"/>
      <c r="C25" s="1239"/>
      <c r="D25" s="1239"/>
      <c r="E25" s="1239"/>
      <c r="F25" s="1239"/>
    </row>
    <row r="26" spans="2:6" ht="27" customHeight="1">
      <c r="B26" s="1236"/>
      <c r="C26" s="1240"/>
      <c r="D26" s="1240"/>
      <c r="E26" s="1240"/>
      <c r="F26" s="1240"/>
    </row>
    <row r="27" spans="2:6" ht="12.75" customHeight="1">
      <c r="B27" s="1229" t="s">
        <v>142</v>
      </c>
      <c r="C27" s="1232">
        <f>SUM(C9:C26)</f>
        <v>8508533</v>
      </c>
      <c r="D27" s="1232">
        <f>SUM(D9:D26)</f>
        <v>8508533</v>
      </c>
      <c r="E27" s="1232">
        <f>SUM(E9:E26)</f>
        <v>8508533</v>
      </c>
      <c r="F27" s="1232">
        <f>SUM(F9:F26)</f>
        <v>8508533</v>
      </c>
    </row>
    <row r="28" spans="2:6" ht="12.75" customHeight="1">
      <c r="B28" s="1229"/>
      <c r="C28" s="1232"/>
      <c r="D28" s="1232"/>
      <c r="E28" s="1232"/>
      <c r="F28" s="1232"/>
    </row>
    <row r="29" spans="2:6" ht="27.75" customHeight="1" thickBot="1">
      <c r="B29" s="1230"/>
      <c r="C29" s="1233"/>
      <c r="D29" s="1233"/>
      <c r="E29" s="1233"/>
      <c r="F29" s="1233"/>
    </row>
    <row r="30" spans="2:6" ht="21" customHeight="1" thickTop="1">
      <c r="B30" s="1228" t="s">
        <v>836</v>
      </c>
      <c r="C30" s="1231">
        <v>24655</v>
      </c>
      <c r="D30" s="1231">
        <v>58262</v>
      </c>
      <c r="E30" s="1231">
        <v>55522</v>
      </c>
      <c r="F30" s="1231">
        <v>53407</v>
      </c>
    </row>
    <row r="31" spans="1:6" ht="18.75" customHeight="1">
      <c r="A31" s="984"/>
      <c r="B31" s="1229"/>
      <c r="C31" s="1232"/>
      <c r="D31" s="1232"/>
      <c r="E31" s="1232"/>
      <c r="F31" s="1232"/>
    </row>
    <row r="32" spans="2:6" ht="18.75" customHeight="1" thickBot="1">
      <c r="B32" s="1230"/>
      <c r="C32" s="1233"/>
      <c r="D32" s="1233"/>
      <c r="E32" s="1233"/>
      <c r="F32" s="1233"/>
    </row>
    <row r="33" ht="13.5" thickTop="1"/>
  </sheetData>
  <mergeCells count="47"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B18:B20"/>
    <mergeCell ref="B21:B23"/>
    <mergeCell ref="B24:B26"/>
    <mergeCell ref="C7:C8"/>
    <mergeCell ref="C24:C26"/>
    <mergeCell ref="C15:C17"/>
    <mergeCell ref="C18:C20"/>
    <mergeCell ref="C21:C23"/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4"/>
  <sheetViews>
    <sheetView showZeros="0" workbookViewId="0" topLeftCell="A159">
      <selection activeCell="B160" sqref="B160"/>
    </sheetView>
  </sheetViews>
  <sheetFormatPr defaultColWidth="9.00390625" defaultRowHeight="12.75"/>
  <cols>
    <col min="1" max="1" width="8.00390625" style="26" customWidth="1"/>
    <col min="2" max="2" width="71.625" style="26" customWidth="1"/>
    <col min="3" max="4" width="12.125" style="26" customWidth="1"/>
    <col min="5" max="16384" width="9.125" style="26" customWidth="1"/>
  </cols>
  <sheetData>
    <row r="1" spans="1:5" ht="12.75">
      <c r="A1" s="999" t="s">
        <v>315</v>
      </c>
      <c r="B1" s="999"/>
      <c r="C1" s="1006"/>
      <c r="D1" s="1006"/>
      <c r="E1" s="1006"/>
    </row>
    <row r="2" spans="1:5" ht="12.75">
      <c r="A2" s="999" t="s">
        <v>945</v>
      </c>
      <c r="B2" s="999"/>
      <c r="C2" s="1006"/>
      <c r="D2" s="1006"/>
      <c r="E2" s="1006"/>
    </row>
    <row r="3" spans="1:2" ht="9" customHeight="1">
      <c r="A3" s="232"/>
      <c r="B3" s="232"/>
    </row>
    <row r="4" spans="1:5" ht="12" customHeight="1">
      <c r="A4" s="189"/>
      <c r="B4" s="188"/>
      <c r="C4" s="163"/>
      <c r="D4" s="163"/>
      <c r="E4" s="163" t="s">
        <v>147</v>
      </c>
    </row>
    <row r="5" spans="1:5" s="28" customFormat="1" ht="12" customHeight="1">
      <c r="A5" s="201"/>
      <c r="B5" s="27"/>
      <c r="C5" s="1003" t="s">
        <v>921</v>
      </c>
      <c r="D5" s="1003" t="s">
        <v>184</v>
      </c>
      <c r="E5" s="1021" t="s">
        <v>283</v>
      </c>
    </row>
    <row r="6" spans="1:5" s="28" customFormat="1" ht="12" customHeight="1">
      <c r="A6" s="3" t="s">
        <v>163</v>
      </c>
      <c r="B6" s="3" t="s">
        <v>120</v>
      </c>
      <c r="C6" s="1019"/>
      <c r="D6" s="1019"/>
      <c r="E6" s="1022"/>
    </row>
    <row r="7" spans="1:5" s="28" customFormat="1" ht="12.75" customHeight="1" thickBot="1">
      <c r="A7" s="29"/>
      <c r="B7" s="29"/>
      <c r="C7" s="1020"/>
      <c r="D7" s="1020"/>
      <c r="E7" s="998"/>
    </row>
    <row r="8" spans="1:5" ht="12" customHeight="1">
      <c r="A8" s="4" t="s">
        <v>121</v>
      </c>
      <c r="B8" s="5" t="s">
        <v>122</v>
      </c>
      <c r="C8" s="89" t="s">
        <v>123</v>
      </c>
      <c r="D8" s="18" t="s">
        <v>124</v>
      </c>
      <c r="E8" s="390" t="s">
        <v>125</v>
      </c>
    </row>
    <row r="9" spans="1:5" ht="15" customHeight="1">
      <c r="A9" s="4"/>
      <c r="B9" s="250" t="s">
        <v>316</v>
      </c>
      <c r="C9" s="10"/>
      <c r="D9" s="10"/>
      <c r="E9" s="7"/>
    </row>
    <row r="10" spans="1:5" ht="12">
      <c r="A10" s="4"/>
      <c r="B10" s="218"/>
      <c r="C10" s="10"/>
      <c r="D10" s="10"/>
      <c r="E10" s="7"/>
    </row>
    <row r="11" spans="1:5" ht="12">
      <c r="A11" s="6">
        <v>1710</v>
      </c>
      <c r="B11" s="6" t="s">
        <v>378</v>
      </c>
      <c r="C11" s="6">
        <f>SUM(C12:C18)</f>
        <v>1690076</v>
      </c>
      <c r="D11" s="6">
        <f>SUM(D12:D18)</f>
        <v>1818473</v>
      </c>
      <c r="E11" s="391">
        <f>SUM(D11/C11)</f>
        <v>1.0759711397593954</v>
      </c>
    </row>
    <row r="12" spans="1:5" ht="12">
      <c r="A12" s="10">
        <v>1711</v>
      </c>
      <c r="B12" s="10" t="s">
        <v>317</v>
      </c>
      <c r="C12" s="10">
        <f>SUM('3a.m.'!C53)</f>
        <v>932190</v>
      </c>
      <c r="D12" s="10">
        <f>SUM('3a.m.'!D53)</f>
        <v>984903</v>
      </c>
      <c r="E12" s="499">
        <f>SUM(D12/C12)</f>
        <v>1.0565474849547838</v>
      </c>
    </row>
    <row r="13" spans="1:5" ht="12">
      <c r="A13" s="10">
        <v>1712</v>
      </c>
      <c r="B13" s="10" t="s">
        <v>22</v>
      </c>
      <c r="C13" s="10">
        <f>SUM('3a.m.'!C54)</f>
        <v>228245</v>
      </c>
      <c r="D13" s="10">
        <f>SUM('3a.m.'!D54)</f>
        <v>274499</v>
      </c>
      <c r="E13" s="499">
        <f>SUM(D13/C13)</f>
        <v>1.2026506604744902</v>
      </c>
    </row>
    <row r="14" spans="1:5" ht="12">
      <c r="A14" s="10">
        <v>1713</v>
      </c>
      <c r="B14" s="10" t="s">
        <v>23</v>
      </c>
      <c r="C14" s="10">
        <f>SUM('3a.m.'!C55)</f>
        <v>417399</v>
      </c>
      <c r="D14" s="10">
        <f>SUM('3a.m.'!D55)</f>
        <v>396471</v>
      </c>
      <c r="E14" s="499">
        <f>SUM(D14/C14)</f>
        <v>0.9498609244392057</v>
      </c>
    </row>
    <row r="15" spans="1:5" ht="12">
      <c r="A15" s="10">
        <v>1714</v>
      </c>
      <c r="B15" s="10" t="s">
        <v>46</v>
      </c>
      <c r="C15" s="10">
        <f>SUM('3a.m.'!C56)</f>
        <v>0</v>
      </c>
      <c r="D15" s="10">
        <f>SUM('3a.m.'!D56)</f>
        <v>0</v>
      </c>
      <c r="E15" s="391"/>
    </row>
    <row r="16" spans="1:5" ht="12">
      <c r="A16" s="10">
        <v>1715</v>
      </c>
      <c r="B16" s="7" t="s">
        <v>337</v>
      </c>
      <c r="C16" s="10">
        <f>SUM('3a.m.'!C57)</f>
        <v>0</v>
      </c>
      <c r="D16" s="10">
        <f>SUM('3a.m.'!D57)</f>
        <v>0</v>
      </c>
      <c r="E16" s="391"/>
    </row>
    <row r="17" spans="1:5" ht="12">
      <c r="A17" s="10">
        <v>1716</v>
      </c>
      <c r="B17" s="65" t="s">
        <v>255</v>
      </c>
      <c r="C17" s="10">
        <f>SUM('3a.m.'!C61)</f>
        <v>112242</v>
      </c>
      <c r="D17" s="10">
        <f>SUM('3a.m.'!D61)</f>
        <v>162100</v>
      </c>
      <c r="E17" s="499">
        <f>SUM(D17/C17)</f>
        <v>1.4442009230056485</v>
      </c>
    </row>
    <row r="18" spans="1:5" ht="12">
      <c r="A18" s="10">
        <v>1717</v>
      </c>
      <c r="B18" s="68" t="s">
        <v>256</v>
      </c>
      <c r="C18" s="10"/>
      <c r="D18" s="10">
        <f>SUM('3a.m.'!D60)</f>
        <v>500</v>
      </c>
      <c r="E18" s="499"/>
    </row>
    <row r="19" spans="1:5" ht="12">
      <c r="A19" s="10">
        <v>1718</v>
      </c>
      <c r="B19" s="68" t="s">
        <v>24</v>
      </c>
      <c r="C19" s="10"/>
      <c r="D19" s="10"/>
      <c r="E19" s="391"/>
    </row>
    <row r="20" spans="1:5" ht="9.75" customHeight="1">
      <c r="A20" s="10"/>
      <c r="B20" s="10"/>
      <c r="C20" s="10"/>
      <c r="D20" s="10"/>
      <c r="E20" s="391"/>
    </row>
    <row r="21" spans="1:5" ht="12">
      <c r="A21" s="156">
        <v>1720</v>
      </c>
      <c r="B21" s="156" t="s">
        <v>379</v>
      </c>
      <c r="C21" s="156">
        <f>SUM('4.mell.'!C73)</f>
        <v>0</v>
      </c>
      <c r="D21" s="156">
        <f>SUM('4.mell.'!D73)</f>
        <v>0</v>
      </c>
      <c r="E21" s="391"/>
    </row>
    <row r="22" spans="1:5" ht="12">
      <c r="A22" s="156"/>
      <c r="B22" s="156"/>
      <c r="C22" s="156"/>
      <c r="D22" s="156"/>
      <c r="E22" s="391"/>
    </row>
    <row r="23" spans="1:5" ht="12">
      <c r="A23" s="156">
        <v>1730</v>
      </c>
      <c r="B23" s="156" t="s">
        <v>380</v>
      </c>
      <c r="C23" s="156"/>
      <c r="D23" s="156"/>
      <c r="E23" s="391"/>
    </row>
    <row r="24" spans="1:5" ht="12">
      <c r="A24" s="10"/>
      <c r="B24" s="10"/>
      <c r="C24" s="10"/>
      <c r="D24" s="10"/>
      <c r="E24" s="391"/>
    </row>
    <row r="25" spans="1:5" ht="12.75">
      <c r="A25" s="10"/>
      <c r="B25" s="251" t="s">
        <v>368</v>
      </c>
      <c r="C25" s="10"/>
      <c r="D25" s="10"/>
      <c r="E25" s="391"/>
    </row>
    <row r="26" spans="1:5" ht="6.75" customHeight="1">
      <c r="A26" s="10"/>
      <c r="B26" s="10"/>
      <c r="C26" s="10"/>
      <c r="D26" s="10"/>
      <c r="E26" s="391"/>
    </row>
    <row r="27" spans="1:5" ht="12">
      <c r="A27" s="156">
        <v>1740</v>
      </c>
      <c r="B27" s="156" t="s">
        <v>936</v>
      </c>
      <c r="C27" s="156">
        <f>SUM(C28:C35)</f>
        <v>264910</v>
      </c>
      <c r="D27" s="156">
        <f>SUM(D28:D35)</f>
        <v>394982</v>
      </c>
      <c r="E27" s="391">
        <f>SUM(D27/C27)</f>
        <v>1.4910044920916539</v>
      </c>
    </row>
    <row r="28" spans="1:5" ht="12">
      <c r="A28" s="10">
        <v>1741</v>
      </c>
      <c r="B28" s="10" t="s">
        <v>317</v>
      </c>
      <c r="C28" s="10">
        <f>SUM('3b.m.'!C34)</f>
        <v>142053</v>
      </c>
      <c r="D28" s="10">
        <f>SUM('3b.m.'!D34)</f>
        <v>208450</v>
      </c>
      <c r="E28" s="499">
        <f>SUM(D28/C28)</f>
        <v>1.4674100511780814</v>
      </c>
    </row>
    <row r="29" spans="1:5" ht="12">
      <c r="A29" s="10">
        <v>1742</v>
      </c>
      <c r="B29" s="10" t="s">
        <v>22</v>
      </c>
      <c r="C29" s="10">
        <f>SUM('3b.m.'!C35)</f>
        <v>35207</v>
      </c>
      <c r="D29" s="10">
        <f>SUM('3b.m.'!D35)</f>
        <v>56282</v>
      </c>
      <c r="E29" s="499">
        <f>SUM(D29/C29)</f>
        <v>1.5986025506291361</v>
      </c>
    </row>
    <row r="30" spans="1:5" ht="12">
      <c r="A30" s="10">
        <v>1743</v>
      </c>
      <c r="B30" s="10" t="s">
        <v>23</v>
      </c>
      <c r="C30" s="10">
        <f>SUM('3b.m.'!C36)</f>
        <v>67150</v>
      </c>
      <c r="D30" s="10">
        <f>SUM('3b.m.'!D36)</f>
        <v>116250</v>
      </c>
      <c r="E30" s="499">
        <f>SUM(D30/C30)</f>
        <v>1.731198808637379</v>
      </c>
    </row>
    <row r="31" spans="1:5" ht="12">
      <c r="A31" s="10">
        <v>1744</v>
      </c>
      <c r="B31" s="10" t="s">
        <v>46</v>
      </c>
      <c r="C31" s="10">
        <f>SUM('3b.m.'!C37)</f>
        <v>0</v>
      </c>
      <c r="D31" s="10">
        <f>SUM('3b.m.'!D37)</f>
        <v>0</v>
      </c>
      <c r="E31" s="499"/>
    </row>
    <row r="32" spans="1:5" ht="12">
      <c r="A32" s="10">
        <v>1745</v>
      </c>
      <c r="B32" s="10" t="s">
        <v>337</v>
      </c>
      <c r="C32" s="10">
        <f>SUM('3b.m.'!C38)</f>
        <v>0</v>
      </c>
      <c r="D32" s="10">
        <f>SUM('3b.m.'!D38)</f>
        <v>0</v>
      </c>
      <c r="E32" s="499"/>
    </row>
    <row r="33" spans="1:5" ht="12">
      <c r="A33" s="10">
        <v>1746</v>
      </c>
      <c r="B33" s="10" t="s">
        <v>255</v>
      </c>
      <c r="C33" s="10">
        <f>SUM('3b.m.'!C40)</f>
        <v>20500</v>
      </c>
      <c r="D33" s="10">
        <f>SUM('3b.m.'!D40)</f>
        <v>14000</v>
      </c>
      <c r="E33" s="499">
        <f>SUM(D33/C33)</f>
        <v>0.6829268292682927</v>
      </c>
    </row>
    <row r="34" spans="1:5" ht="12">
      <c r="A34" s="10">
        <v>1747</v>
      </c>
      <c r="B34" s="10" t="s">
        <v>256</v>
      </c>
      <c r="C34" s="10">
        <f>SUM('3b.m.'!C41)</f>
        <v>0</v>
      </c>
      <c r="D34" s="10">
        <f>SUM('3b.m.'!D41)</f>
        <v>0</v>
      </c>
      <c r="E34" s="391"/>
    </row>
    <row r="35" spans="1:5" ht="12">
      <c r="A35" s="10">
        <v>1748</v>
      </c>
      <c r="B35" s="7" t="s">
        <v>24</v>
      </c>
      <c r="C35" s="10"/>
      <c r="D35" s="10"/>
      <c r="E35" s="391"/>
    </row>
    <row r="36" spans="1:5" ht="7.5" customHeight="1">
      <c r="A36" s="10"/>
      <c r="B36" s="10"/>
      <c r="C36" s="10"/>
      <c r="D36" s="10"/>
      <c r="E36" s="391"/>
    </row>
    <row r="37" spans="1:5" ht="12.75">
      <c r="A37" s="10"/>
      <c r="B37" s="251" t="s">
        <v>369</v>
      </c>
      <c r="C37" s="10"/>
      <c r="D37" s="10"/>
      <c r="E37" s="391"/>
    </row>
    <row r="38" spans="1:5" ht="7.5" customHeight="1">
      <c r="A38" s="4"/>
      <c r="B38" s="218"/>
      <c r="C38" s="10"/>
      <c r="D38" s="10"/>
      <c r="E38" s="391"/>
    </row>
    <row r="39" spans="1:5" ht="12">
      <c r="A39" s="11">
        <v>1750</v>
      </c>
      <c r="B39" s="11" t="s">
        <v>886</v>
      </c>
      <c r="C39" s="11">
        <f>SUM(C40:C47)</f>
        <v>3906312</v>
      </c>
      <c r="D39" s="11">
        <f>SUM(D40:D48)</f>
        <v>3651555</v>
      </c>
      <c r="E39" s="391">
        <f aca="true" t="shared" si="0" ref="E39:E44">SUM(D39/C39)</f>
        <v>0.9347832431203652</v>
      </c>
    </row>
    <row r="40" spans="1:5" ht="12">
      <c r="A40" s="10">
        <v>1751</v>
      </c>
      <c r="B40" s="10" t="s">
        <v>317</v>
      </c>
      <c r="C40" s="10">
        <f>SUM('3c.m.'!C770)</f>
        <v>63834</v>
      </c>
      <c r="D40" s="10">
        <f>SUM('3c.m.'!D770)</f>
        <v>78936</v>
      </c>
      <c r="E40" s="499">
        <f t="shared" si="0"/>
        <v>1.2365823855625528</v>
      </c>
    </row>
    <row r="41" spans="1:5" ht="12">
      <c r="A41" s="10">
        <v>1752</v>
      </c>
      <c r="B41" s="10" t="s">
        <v>22</v>
      </c>
      <c r="C41" s="10">
        <f>SUM('3c.m.'!C771)</f>
        <v>17125</v>
      </c>
      <c r="D41" s="10">
        <f>SUM('3c.m.'!D771)</f>
        <v>21911</v>
      </c>
      <c r="E41" s="499">
        <f t="shared" si="0"/>
        <v>1.2794744525547446</v>
      </c>
    </row>
    <row r="42" spans="1:5" ht="12">
      <c r="A42" s="10">
        <v>1753</v>
      </c>
      <c r="B42" s="10" t="s">
        <v>23</v>
      </c>
      <c r="C42" s="10">
        <f>SUM('3c.m.'!C772)</f>
        <v>2773989</v>
      </c>
      <c r="D42" s="10">
        <f>SUM('3c.m.'!D772)</f>
        <v>2732697</v>
      </c>
      <c r="E42" s="499">
        <f t="shared" si="0"/>
        <v>0.9851145768782789</v>
      </c>
    </row>
    <row r="43" spans="1:5" ht="12">
      <c r="A43" s="10">
        <v>1754</v>
      </c>
      <c r="B43" s="10" t="s">
        <v>46</v>
      </c>
      <c r="C43" s="10">
        <f>SUM('3c.m.'!C773)</f>
        <v>105164</v>
      </c>
      <c r="D43" s="10">
        <f>SUM('3c.m.'!D773)</f>
        <v>195205</v>
      </c>
      <c r="E43" s="499"/>
    </row>
    <row r="44" spans="1:5" ht="12">
      <c r="A44" s="10">
        <v>1755</v>
      </c>
      <c r="B44" s="10" t="s">
        <v>337</v>
      </c>
      <c r="C44" s="10">
        <f>SUM('3c.m.'!C774)</f>
        <v>153000</v>
      </c>
      <c r="D44" s="10">
        <f>SUM('3c.m.'!D774)</f>
        <v>90000</v>
      </c>
      <c r="E44" s="499">
        <f t="shared" si="0"/>
        <v>0.5882352941176471</v>
      </c>
    </row>
    <row r="45" spans="1:5" ht="12">
      <c r="A45" s="10">
        <v>1756</v>
      </c>
      <c r="B45" s="10" t="s">
        <v>255</v>
      </c>
      <c r="C45" s="10">
        <f>SUM('3c.m.'!C777)</f>
        <v>93200</v>
      </c>
      <c r="D45" s="10">
        <f>SUM('3c.m.'!D777)</f>
        <v>32806</v>
      </c>
      <c r="E45" s="499"/>
    </row>
    <row r="46" spans="1:5" ht="12">
      <c r="A46" s="7">
        <v>1757</v>
      </c>
      <c r="B46" s="7" t="s">
        <v>256</v>
      </c>
      <c r="C46" s="10"/>
      <c r="D46" s="10">
        <f>SUM('3c.m.'!D778)</f>
        <v>0</v>
      </c>
      <c r="E46" s="391"/>
    </row>
    <row r="47" spans="1:5" ht="12">
      <c r="A47" s="10">
        <v>1758</v>
      </c>
      <c r="B47" s="10" t="s">
        <v>424</v>
      </c>
      <c r="C47" s="10">
        <f>SUM('3c.m.'!C779)</f>
        <v>700000</v>
      </c>
      <c r="D47" s="10">
        <f>SUM('3c.m.'!D779)</f>
        <v>500000</v>
      </c>
      <c r="E47" s="499">
        <f>SUM(D47/C47)</f>
        <v>0.7142857142857143</v>
      </c>
    </row>
    <row r="48" spans="1:5" ht="12">
      <c r="A48" s="10"/>
      <c r="B48" s="10"/>
      <c r="C48" s="10"/>
      <c r="D48" s="10"/>
      <c r="E48" s="391"/>
    </row>
    <row r="49" spans="1:5" ht="12">
      <c r="A49" s="10"/>
      <c r="B49" s="10"/>
      <c r="C49" s="10"/>
      <c r="D49" s="10"/>
      <c r="E49" s="391"/>
    </row>
    <row r="50" spans="1:5" ht="12">
      <c r="A50" s="6">
        <v>1760</v>
      </c>
      <c r="B50" s="6" t="s">
        <v>384</v>
      </c>
      <c r="C50" s="6">
        <f>SUM(C51:C56)</f>
        <v>944982</v>
      </c>
      <c r="D50" s="6">
        <f>SUM(D51:D56)</f>
        <v>962520</v>
      </c>
      <c r="E50" s="391">
        <f>SUM(D50/C50)</f>
        <v>1.0185590836650857</v>
      </c>
    </row>
    <row r="51" spans="1:5" ht="12">
      <c r="A51" s="10">
        <v>1761</v>
      </c>
      <c r="B51" s="10" t="s">
        <v>317</v>
      </c>
      <c r="C51" s="7">
        <f>SUM('3d.m.'!C49)</f>
        <v>0</v>
      </c>
      <c r="D51" s="7">
        <f>SUM('3d.m.'!D49)</f>
        <v>0</v>
      </c>
      <c r="E51" s="391"/>
    </row>
    <row r="52" spans="1:5" ht="12">
      <c r="A52" s="7">
        <v>1762</v>
      </c>
      <c r="B52" s="7" t="s">
        <v>22</v>
      </c>
      <c r="C52" s="7">
        <f>SUM('3d.m.'!C50)</f>
        <v>0</v>
      </c>
      <c r="D52" s="7">
        <f>SUM('3d.m.'!D50)</f>
        <v>0</v>
      </c>
      <c r="E52" s="391"/>
    </row>
    <row r="53" spans="1:5" ht="12">
      <c r="A53" s="10">
        <v>1763</v>
      </c>
      <c r="B53" s="10" t="s">
        <v>23</v>
      </c>
      <c r="C53" s="7">
        <f>SUM('3d.m.'!C51)</f>
        <v>0</v>
      </c>
      <c r="D53" s="7">
        <f>SUM('3d.m.'!D51)</f>
        <v>0</v>
      </c>
      <c r="E53" s="391"/>
    </row>
    <row r="54" spans="1:5" ht="12">
      <c r="A54" s="10">
        <v>1764</v>
      </c>
      <c r="B54" s="10" t="s">
        <v>337</v>
      </c>
      <c r="C54" s="7">
        <f>SUM('3d.m.'!C52)</f>
        <v>944982</v>
      </c>
      <c r="D54" s="7">
        <f>SUM('3d.m.'!D52)</f>
        <v>758520</v>
      </c>
      <c r="E54" s="499">
        <f>SUM(D54/C54)</f>
        <v>0.802681955846778</v>
      </c>
    </row>
    <row r="55" spans="1:5" ht="12">
      <c r="A55" s="10">
        <v>1765</v>
      </c>
      <c r="B55" s="10" t="s">
        <v>386</v>
      </c>
      <c r="C55" s="7">
        <f>SUM('3d.m.'!C53)</f>
        <v>0</v>
      </c>
      <c r="D55" s="7">
        <f>SUM('3d.m.'!D53)</f>
        <v>204000</v>
      </c>
      <c r="E55" s="391"/>
    </row>
    <row r="56" spans="1:5" ht="12">
      <c r="A56" s="10"/>
      <c r="B56" s="10"/>
      <c r="C56" s="7"/>
      <c r="D56" s="7"/>
      <c r="E56" s="391"/>
    </row>
    <row r="57" spans="1:5" ht="12">
      <c r="A57" s="4"/>
      <c r="B57" s="218"/>
      <c r="C57" s="10"/>
      <c r="D57" s="10"/>
      <c r="E57" s="391"/>
    </row>
    <row r="58" spans="1:5" ht="12">
      <c r="A58" s="6">
        <v>1770</v>
      </c>
      <c r="B58" s="31" t="s">
        <v>370</v>
      </c>
      <c r="C58" s="6">
        <f>SUM(C61:C66)-C65</f>
        <v>4526274</v>
      </c>
      <c r="D58" s="6">
        <f>SUM(D61:D66)-D65</f>
        <v>5415201</v>
      </c>
      <c r="E58" s="391">
        <f>SUM(D58/C58)</f>
        <v>1.1963926620438798</v>
      </c>
    </row>
    <row r="59" spans="1:5" ht="12">
      <c r="A59" s="154">
        <v>1771</v>
      </c>
      <c r="B59" s="10" t="s">
        <v>317</v>
      </c>
      <c r="C59" s="6"/>
      <c r="D59" s="162">
        <f>SUM('4.mell.'!D75)</f>
        <v>0</v>
      </c>
      <c r="E59" s="391"/>
    </row>
    <row r="60" spans="1:5" ht="12">
      <c r="A60" s="154">
        <v>1772</v>
      </c>
      <c r="B60" s="10" t="s">
        <v>22</v>
      </c>
      <c r="C60" s="6"/>
      <c r="D60" s="162">
        <f>SUM('4.mell.'!D76)</f>
        <v>0</v>
      </c>
      <c r="E60" s="391"/>
    </row>
    <row r="61" spans="1:5" ht="12">
      <c r="A61" s="10">
        <v>1773</v>
      </c>
      <c r="B61" s="10" t="s">
        <v>23</v>
      </c>
      <c r="C61" s="7">
        <f>SUM('4.mell.'!C77)</f>
        <v>0</v>
      </c>
      <c r="D61" s="7"/>
      <c r="E61" s="391"/>
    </row>
    <row r="62" spans="1:5" ht="12">
      <c r="A62" s="10">
        <v>1774</v>
      </c>
      <c r="B62" s="10" t="s">
        <v>306</v>
      </c>
      <c r="C62" s="7"/>
      <c r="D62" s="7">
        <f>SUM('4.mell.'!D78)</f>
        <v>0</v>
      </c>
      <c r="E62" s="391"/>
    </row>
    <row r="63" spans="1:5" ht="12">
      <c r="A63" s="10">
        <v>1775</v>
      </c>
      <c r="B63" s="10" t="s">
        <v>255</v>
      </c>
      <c r="C63" s="7"/>
      <c r="D63" s="7"/>
      <c r="E63" s="391"/>
    </row>
    <row r="64" spans="1:5" ht="12">
      <c r="A64" s="10">
        <v>1776</v>
      </c>
      <c r="B64" s="10" t="s">
        <v>256</v>
      </c>
      <c r="C64" s="7">
        <f>SUM('4.mell.'!C82)</f>
        <v>4336274</v>
      </c>
      <c r="D64" s="7">
        <f>SUM('4.mell.'!D82)</f>
        <v>5385201</v>
      </c>
      <c r="E64" s="499">
        <f>SUM(D64/C64)</f>
        <v>1.2418959226285056</v>
      </c>
    </row>
    <row r="65" spans="1:5" ht="12">
      <c r="A65" s="10"/>
      <c r="B65" s="148" t="s">
        <v>49</v>
      </c>
      <c r="C65" s="475">
        <f>SUM('4.mell.'!C83)</f>
        <v>425966</v>
      </c>
      <c r="D65" s="475">
        <f>SUM('4.mell.'!D83)</f>
        <v>369270</v>
      </c>
      <c r="E65" s="732">
        <f>SUM(D65/C65)</f>
        <v>0.8669001751313485</v>
      </c>
    </row>
    <row r="66" spans="1:5" ht="12">
      <c r="A66" s="10">
        <v>1777</v>
      </c>
      <c r="B66" s="10" t="s">
        <v>24</v>
      </c>
      <c r="C66" s="7">
        <f>SUM('4.mell.'!C84)</f>
        <v>190000</v>
      </c>
      <c r="D66" s="7">
        <f>SUM('4.mell.'!D84)</f>
        <v>30000</v>
      </c>
      <c r="E66" s="499">
        <f>SUM(D66/C66)</f>
        <v>0.15789473684210525</v>
      </c>
    </row>
    <row r="67" spans="1:5" ht="12">
      <c r="A67" s="10"/>
      <c r="B67" s="10"/>
      <c r="C67" s="10"/>
      <c r="D67" s="10"/>
      <c r="E67" s="391"/>
    </row>
    <row r="68" spans="1:5" ht="12">
      <c r="A68" s="6">
        <v>1780</v>
      </c>
      <c r="B68" s="6" t="s">
        <v>371</v>
      </c>
      <c r="C68" s="6">
        <f>SUM(C71:C75)</f>
        <v>86000</v>
      </c>
      <c r="D68" s="6">
        <f>SUM(D69:D75)</f>
        <v>714585</v>
      </c>
      <c r="E68" s="391">
        <f>SUM(D68/C68)</f>
        <v>8.309127906976745</v>
      </c>
    </row>
    <row r="69" spans="1:5" ht="12">
      <c r="A69" s="154">
        <v>1781</v>
      </c>
      <c r="B69" s="10" t="s">
        <v>317</v>
      </c>
      <c r="C69" s="6"/>
      <c r="D69" s="162">
        <f>SUM('5.mell. '!D34)</f>
        <v>0</v>
      </c>
      <c r="E69" s="391"/>
    </row>
    <row r="70" spans="1:5" ht="12">
      <c r="A70" s="154">
        <v>1782</v>
      </c>
      <c r="B70" s="10" t="s">
        <v>22</v>
      </c>
      <c r="C70" s="6"/>
      <c r="D70" s="162">
        <f>SUM('5.mell. '!D35)</f>
        <v>0</v>
      </c>
      <c r="E70" s="391"/>
    </row>
    <row r="71" spans="1:5" ht="12">
      <c r="A71" s="10">
        <v>1783</v>
      </c>
      <c r="B71" s="10" t="s">
        <v>23</v>
      </c>
      <c r="C71" s="7">
        <f>SUM('5.mell. '!C36)</f>
        <v>2000</v>
      </c>
      <c r="D71" s="7">
        <f>SUM('5.mell. '!D36)</f>
        <v>0</v>
      </c>
      <c r="E71" s="391">
        <f>SUM(D71/C71)</f>
        <v>0</v>
      </c>
    </row>
    <row r="72" spans="1:5" ht="12">
      <c r="A72" s="10">
        <v>1784</v>
      </c>
      <c r="B72" s="10" t="s">
        <v>306</v>
      </c>
      <c r="C72" s="7"/>
      <c r="D72" s="7"/>
      <c r="E72" s="391"/>
    </row>
    <row r="73" spans="1:5" ht="12">
      <c r="A73" s="10">
        <v>1785</v>
      </c>
      <c r="B73" s="10" t="s">
        <v>255</v>
      </c>
      <c r="C73" s="7">
        <f>SUM('5.mell. '!C41)</f>
        <v>84000</v>
      </c>
      <c r="D73" s="7">
        <f>SUM('5.mell. '!D41)</f>
        <v>714585</v>
      </c>
      <c r="E73" s="499">
        <f>SUM(D73/C73)</f>
        <v>8.506964285714286</v>
      </c>
    </row>
    <row r="74" spans="1:5" ht="12">
      <c r="A74" s="10">
        <v>1786</v>
      </c>
      <c r="B74" s="10" t="s">
        <v>256</v>
      </c>
      <c r="C74" s="7">
        <f>SUM('5.mell. '!C37)</f>
        <v>0</v>
      </c>
      <c r="D74" s="7">
        <f>SUM('5.mell. '!D37)</f>
        <v>0</v>
      </c>
      <c r="E74" s="391"/>
    </row>
    <row r="75" spans="1:5" ht="12">
      <c r="A75" s="7">
        <v>1787</v>
      </c>
      <c r="B75" s="10" t="s">
        <v>24</v>
      </c>
      <c r="C75" s="7"/>
      <c r="D75" s="7"/>
      <c r="E75" s="499"/>
    </row>
    <row r="76" spans="1:5" s="28" customFormat="1" ht="12">
      <c r="A76" s="7"/>
      <c r="B76" s="148"/>
      <c r="C76" s="10"/>
      <c r="D76" s="10"/>
      <c r="E76" s="391"/>
    </row>
    <row r="77" spans="1:5" s="33" customFormat="1" ht="13.5" customHeight="1">
      <c r="A77" s="6">
        <v>1801</v>
      </c>
      <c r="B77" s="11" t="s">
        <v>27</v>
      </c>
      <c r="C77" s="6">
        <v>140000</v>
      </c>
      <c r="D77" s="6">
        <v>50000</v>
      </c>
      <c r="E77" s="391">
        <f>SUM(D77/C77)</f>
        <v>0.35714285714285715</v>
      </c>
    </row>
    <row r="78" spans="1:5" s="33" customFormat="1" ht="13.5" customHeight="1">
      <c r="A78" s="6"/>
      <c r="B78" s="11"/>
      <c r="C78" s="6"/>
      <c r="D78" s="6"/>
      <c r="E78" s="391"/>
    </row>
    <row r="79" spans="1:5" s="33" customFormat="1" ht="13.5" customHeight="1">
      <c r="A79" s="6">
        <v>1803</v>
      </c>
      <c r="B79" s="11" t="s">
        <v>887</v>
      </c>
      <c r="C79" s="6">
        <v>15000</v>
      </c>
      <c r="D79" s="6">
        <v>5000</v>
      </c>
      <c r="E79" s="391">
        <f>SUM(D79/C79)</f>
        <v>0.3333333333333333</v>
      </c>
    </row>
    <row r="80" spans="1:5" ht="12" customHeight="1">
      <c r="A80" s="155"/>
      <c r="B80" s="156"/>
      <c r="C80" s="155"/>
      <c r="D80" s="155"/>
      <c r="E80" s="391"/>
    </row>
    <row r="81" spans="1:5" s="33" customFormat="1" ht="12">
      <c r="A81" s="6">
        <v>1804</v>
      </c>
      <c r="B81" s="11" t="s">
        <v>888</v>
      </c>
      <c r="C81" s="6">
        <v>200000</v>
      </c>
      <c r="D81" s="6">
        <v>180000</v>
      </c>
      <c r="E81" s="391">
        <f>SUM(D81/C81)</f>
        <v>0.9</v>
      </c>
    </row>
    <row r="82" spans="1:5" s="33" customFormat="1" ht="12" customHeight="1">
      <c r="A82" s="6"/>
      <c r="B82" s="11"/>
      <c r="C82" s="155"/>
      <c r="D82" s="155"/>
      <c r="E82" s="391"/>
    </row>
    <row r="83" spans="1:5" s="33" customFormat="1" ht="12">
      <c r="A83" s="6">
        <v>1805</v>
      </c>
      <c r="B83" s="11" t="s">
        <v>28</v>
      </c>
      <c r="C83" s="27"/>
      <c r="D83" s="27"/>
      <c r="E83" s="391"/>
    </row>
    <row r="84" spans="1:5" s="33" customFormat="1" ht="12">
      <c r="A84" s="6"/>
      <c r="B84" s="11"/>
      <c r="C84" s="27"/>
      <c r="D84" s="27"/>
      <c r="E84" s="391"/>
    </row>
    <row r="85" spans="1:5" s="33" customFormat="1" ht="12">
      <c r="A85" s="6">
        <v>1806</v>
      </c>
      <c r="B85" s="6" t="s">
        <v>889</v>
      </c>
      <c r="C85" s="6"/>
      <c r="D85" s="155"/>
      <c r="E85" s="391"/>
    </row>
    <row r="86" spans="1:5" s="33" customFormat="1" ht="12">
      <c r="A86" s="27"/>
      <c r="B86" s="6"/>
      <c r="C86" s="335"/>
      <c r="D86" s="27"/>
      <c r="E86" s="391"/>
    </row>
    <row r="87" spans="1:5" s="33" customFormat="1" ht="12">
      <c r="A87" s="155">
        <v>1812</v>
      </c>
      <c r="B87" s="241" t="s">
        <v>890</v>
      </c>
      <c r="C87" s="481">
        <f>SUM('6.mell. '!C12)</f>
        <v>59685</v>
      </c>
      <c r="D87" s="6">
        <f>SUM('6.mell. '!D12)</f>
        <v>149754</v>
      </c>
      <c r="E87" s="391">
        <f>SUM(D87/C87)</f>
        <v>2.5090726313144005</v>
      </c>
    </row>
    <row r="88" spans="1:5" s="33" customFormat="1" ht="12">
      <c r="A88" s="155">
        <v>1813</v>
      </c>
      <c r="B88" s="234" t="s">
        <v>891</v>
      </c>
      <c r="C88" s="335">
        <f>SUM('6.mell. '!C14)</f>
        <v>27016</v>
      </c>
      <c r="D88" s="27">
        <f>SUM('6.mell. '!D14)</f>
        <v>89312</v>
      </c>
      <c r="E88" s="391">
        <f>SUM(D88/C88)</f>
        <v>3.30589280426414</v>
      </c>
    </row>
    <row r="89" spans="1:5" s="33" customFormat="1" ht="12">
      <c r="A89" s="27">
        <v>1816</v>
      </c>
      <c r="B89" s="155" t="s">
        <v>938</v>
      </c>
      <c r="C89" s="772">
        <f>SUM(C87+C88)</f>
        <v>86701</v>
      </c>
      <c r="D89" s="155">
        <f>SUM(D87+D88)</f>
        <v>239066</v>
      </c>
      <c r="E89" s="391">
        <f>SUM(D89/C89)</f>
        <v>2.7573615067876958</v>
      </c>
    </row>
    <row r="90" spans="1:5" ht="12">
      <c r="A90" s="771"/>
      <c r="B90" s="771"/>
      <c r="C90" s="772"/>
      <c r="D90" s="772"/>
      <c r="E90" s="773"/>
    </row>
    <row r="91" spans="1:5" s="36" customFormat="1" ht="13.5" customHeight="1">
      <c r="A91" s="191"/>
      <c r="B91" s="191" t="s">
        <v>925</v>
      </c>
      <c r="C91" s="191"/>
      <c r="D91" s="191"/>
      <c r="E91" s="492"/>
    </row>
    <row r="92" spans="1:5" s="28" customFormat="1" ht="12" customHeight="1">
      <c r="A92" s="7">
        <v>1821</v>
      </c>
      <c r="B92" s="10" t="s">
        <v>317</v>
      </c>
      <c r="C92" s="8">
        <f>SUM(C12+C28+C40+C51)</f>
        <v>1138077</v>
      </c>
      <c r="D92" s="8">
        <f>SUM(D12+D28+D40+D51+D59+D69)</f>
        <v>1272289</v>
      </c>
      <c r="E92" s="391">
        <f>SUM(D92/C92)</f>
        <v>1.1179287517452685</v>
      </c>
    </row>
    <row r="93" spans="1:5" s="28" customFormat="1" ht="12" customHeight="1">
      <c r="A93" s="7">
        <v>1822</v>
      </c>
      <c r="B93" s="10" t="s">
        <v>22</v>
      </c>
      <c r="C93" s="7">
        <f>SUM(C13+C29+C41+C52)</f>
        <v>280577</v>
      </c>
      <c r="D93" s="7">
        <f>SUM(D13+D29+D41+D52+D60+D70)</f>
        <v>352692</v>
      </c>
      <c r="E93" s="499">
        <f>SUM(D93/C93)</f>
        <v>1.2570239185678085</v>
      </c>
    </row>
    <row r="94" spans="1:5" s="28" customFormat="1" ht="12">
      <c r="A94" s="350">
        <v>1823</v>
      </c>
      <c r="B94" s="10" t="s">
        <v>23</v>
      </c>
      <c r="C94" s="7">
        <f>SUM(C14+C30+C42+C53+C61+C71+C77+C81+C85)</f>
        <v>3600538</v>
      </c>
      <c r="D94" s="7">
        <f>SUM(D14+D30+D42+D53+D61+D71+D77+D81)</f>
        <v>3475418</v>
      </c>
      <c r="E94" s="499">
        <f>SUM(D94/C94)</f>
        <v>0.9652496376930336</v>
      </c>
    </row>
    <row r="95" spans="1:5" s="28" customFormat="1" ht="12">
      <c r="A95" s="350">
        <v>1824</v>
      </c>
      <c r="B95" s="10" t="s">
        <v>46</v>
      </c>
      <c r="C95" s="8">
        <f>SUM(C16+C32+C43+C55)</f>
        <v>105164</v>
      </c>
      <c r="D95" s="8">
        <f>SUM(D15+D31+D43)</f>
        <v>195205</v>
      </c>
      <c r="E95" s="499">
        <f>SUM(D95/C95)</f>
        <v>1.85619603666654</v>
      </c>
    </row>
    <row r="96" spans="1:5" s="28" customFormat="1" ht="12">
      <c r="A96" s="7">
        <v>1825</v>
      </c>
      <c r="B96" s="10" t="s">
        <v>337</v>
      </c>
      <c r="C96" s="363">
        <f>SUM(C15+C31+C44+C54+C89)</f>
        <v>1184683</v>
      </c>
      <c r="D96" s="363">
        <f>SUM(D16+D32+D44+D54+D62+D72+D87+D88)</f>
        <v>1087586</v>
      </c>
      <c r="E96" s="499">
        <f>SUM(D96/C96)</f>
        <v>0.9180396781248654</v>
      </c>
    </row>
    <row r="97" spans="1:5" s="28" customFormat="1" ht="12.75" thickBot="1">
      <c r="A97" s="240"/>
      <c r="B97" s="409" t="s">
        <v>962</v>
      </c>
      <c r="C97" s="740">
        <f>SUM(C89)</f>
        <v>86701</v>
      </c>
      <c r="D97" s="740">
        <v>258558</v>
      </c>
      <c r="E97" s="530"/>
    </row>
    <row r="98" spans="1:5" s="28" customFormat="1" ht="17.25" customHeight="1" thickBot="1">
      <c r="A98" s="361">
        <v>1820</v>
      </c>
      <c r="B98" s="361" t="s">
        <v>910</v>
      </c>
      <c r="C98" s="361">
        <f>SUM(C92:C97)-C97</f>
        <v>6309039</v>
      </c>
      <c r="D98" s="361">
        <f>SUM(D92:D97)-D97</f>
        <v>6383190</v>
      </c>
      <c r="E98" s="529">
        <f>SUM(D98/C98)</f>
        <v>1.0117531370467039</v>
      </c>
    </row>
    <row r="99" spans="1:5" s="28" customFormat="1" ht="12">
      <c r="A99" s="156"/>
      <c r="B99" s="156"/>
      <c r="C99" s="156"/>
      <c r="D99" s="156"/>
      <c r="E99" s="492"/>
    </row>
    <row r="100" spans="1:5" s="28" customFormat="1" ht="12">
      <c r="A100" s="7"/>
      <c r="B100" s="241" t="s">
        <v>926</v>
      </c>
      <c r="C100" s="155"/>
      <c r="D100" s="155"/>
      <c r="E100" s="391"/>
    </row>
    <row r="101" spans="1:5" s="28" customFormat="1" ht="12">
      <c r="A101" s="7">
        <v>1831</v>
      </c>
      <c r="B101" s="10" t="s">
        <v>255</v>
      </c>
      <c r="C101" s="8">
        <f>SUM(C17+C33+C45+C63+C73)</f>
        <v>309942</v>
      </c>
      <c r="D101" s="8">
        <f>SUM(D17+D33+D45+D63+D73)</f>
        <v>923491</v>
      </c>
      <c r="E101" s="499">
        <f>SUM(D101/C101)</f>
        <v>2.979560692000439</v>
      </c>
    </row>
    <row r="102" spans="1:5" s="28" customFormat="1" ht="12">
      <c r="A102" s="7">
        <v>1832</v>
      </c>
      <c r="B102" s="10" t="s">
        <v>256</v>
      </c>
      <c r="C102" s="8">
        <f>SUM(C18+C34+C46+C64+C74)</f>
        <v>4336274</v>
      </c>
      <c r="D102" s="8">
        <f>SUM(D18+D46+D34+D64+D74)</f>
        <v>5385701</v>
      </c>
      <c r="E102" s="499">
        <f>SUM(D102/C102)</f>
        <v>1.2420112289952157</v>
      </c>
    </row>
    <row r="103" spans="1:5" s="28" customFormat="1" ht="12.75" thickBot="1">
      <c r="A103" s="7">
        <v>1833</v>
      </c>
      <c r="B103" s="10" t="s">
        <v>24</v>
      </c>
      <c r="C103" s="7">
        <f>SUM(C83+C47+C66+C79)</f>
        <v>905000</v>
      </c>
      <c r="D103" s="7">
        <f>SUM(D83+D47+D66+D55+D79)</f>
        <v>739000</v>
      </c>
      <c r="E103" s="499">
        <f>SUM(D103/C103)</f>
        <v>0.8165745856353591</v>
      </c>
    </row>
    <row r="104" spans="1:5" s="28" customFormat="1" ht="18.75" customHeight="1" thickBot="1">
      <c r="A104" s="332">
        <v>1830</v>
      </c>
      <c r="B104" s="332" t="s">
        <v>927</v>
      </c>
      <c r="C104" s="360">
        <f>SUM(C101:C103)</f>
        <v>5551216</v>
      </c>
      <c r="D104" s="360">
        <f>SUM(D101:D103)</f>
        <v>7048192</v>
      </c>
      <c r="E104" s="491">
        <f>SUM(D104/C104)</f>
        <v>1.269666321757251</v>
      </c>
    </row>
    <row r="105" spans="1:5" s="28" customFormat="1" ht="12">
      <c r="A105" s="156"/>
      <c r="B105" s="154"/>
      <c r="C105" s="365"/>
      <c r="D105" s="365"/>
      <c r="E105" s="492"/>
    </row>
    <row r="106" spans="1:5" s="28" customFormat="1" ht="12">
      <c r="A106" s="162">
        <v>1841</v>
      </c>
      <c r="B106" s="279" t="s">
        <v>939</v>
      </c>
      <c r="C106" s="156"/>
      <c r="D106" s="156"/>
      <c r="E106" s="391"/>
    </row>
    <row r="107" spans="1:5" s="28" customFormat="1" ht="12">
      <c r="A107" s="162">
        <v>1842</v>
      </c>
      <c r="B107" s="275" t="s">
        <v>940</v>
      </c>
      <c r="C107" s="156"/>
      <c r="D107" s="156"/>
      <c r="E107" s="391"/>
    </row>
    <row r="108" spans="1:5" s="28" customFormat="1" ht="12">
      <c r="A108" s="162">
        <v>1844</v>
      </c>
      <c r="B108" s="275" t="s">
        <v>931</v>
      </c>
      <c r="C108" s="156">
        <f>SUM(C109:C113)</f>
        <v>4914753</v>
      </c>
      <c r="D108" s="156">
        <f>SUM(D109:D113)</f>
        <v>5414907.371610845</v>
      </c>
      <c r="E108" s="391">
        <f>SUM(D108/C108)</f>
        <v>1.1017659222367524</v>
      </c>
    </row>
    <row r="109" spans="1:5" s="28" customFormat="1" ht="12">
      <c r="A109" s="162">
        <v>1845</v>
      </c>
      <c r="B109" s="154" t="s">
        <v>330</v>
      </c>
      <c r="C109" s="154">
        <f>SUM('2.mell'!C553)</f>
        <v>2902336</v>
      </c>
      <c r="D109" s="154">
        <f>SUM('2.mell'!D553)</f>
        <v>3152526</v>
      </c>
      <c r="E109" s="499">
        <f>SUM(D109/C109)</f>
        <v>1.0862029758098304</v>
      </c>
    </row>
    <row r="110" spans="1:5" s="28" customFormat="1" ht="12">
      <c r="A110" s="162">
        <v>1846</v>
      </c>
      <c r="B110" s="162" t="s">
        <v>331</v>
      </c>
      <c r="C110" s="154">
        <f>SUM('2.mell'!C554)</f>
        <v>212923</v>
      </c>
      <c r="D110" s="154">
        <f>SUM('2.mell'!D554)</f>
        <v>227530</v>
      </c>
      <c r="E110" s="499">
        <f>SUM(D110/C110)</f>
        <v>1.0686022646684483</v>
      </c>
    </row>
    <row r="111" spans="1:5" s="28" customFormat="1" ht="12">
      <c r="A111" s="162">
        <v>1847</v>
      </c>
      <c r="B111" s="154" t="s">
        <v>156</v>
      </c>
      <c r="C111" s="154"/>
      <c r="D111" s="154"/>
      <c r="E111" s="499"/>
    </row>
    <row r="112" spans="1:5" s="28" customFormat="1" ht="12">
      <c r="A112" s="162">
        <v>1848</v>
      </c>
      <c r="B112" s="154" t="s">
        <v>928</v>
      </c>
      <c r="C112" s="154">
        <f>SUM('3b.m.'!C27)</f>
        <v>244410</v>
      </c>
      <c r="D112" s="154">
        <f>SUM('3b.m.'!D27)</f>
        <v>378982</v>
      </c>
      <c r="E112" s="499">
        <f>SUM(D112/C112)</f>
        <v>1.5505994026430998</v>
      </c>
    </row>
    <row r="113" spans="1:5" s="28" customFormat="1" ht="12.75" thickBot="1">
      <c r="A113" s="331">
        <v>1849</v>
      </c>
      <c r="B113" s="154" t="s">
        <v>425</v>
      </c>
      <c r="C113" s="331">
        <f>SUM(C12+C13+C14)-'1b.mell '!D131-'1b.mell '!D138-'1b.mell '!D143-'1b.mell '!D147</f>
        <v>1555084</v>
      </c>
      <c r="D113" s="331">
        <f>SUM(D12+D13+D14)-'1b.mell '!E131-'1b.mell '!E138-'1b.mell '!E143-'1b.mell '!E147</f>
        <v>1655869.3716108452</v>
      </c>
      <c r="E113" s="530">
        <f>SUM(D113/C113)</f>
        <v>1.064810242797717</v>
      </c>
    </row>
    <row r="114" spans="1:5" s="28" customFormat="1" ht="18.75" customHeight="1" thickBot="1">
      <c r="A114" s="238">
        <v>1840</v>
      </c>
      <c r="B114" s="332" t="s">
        <v>912</v>
      </c>
      <c r="C114" s="361">
        <f>SUM(C108)</f>
        <v>4914753</v>
      </c>
      <c r="D114" s="361">
        <f>SUM(D108)</f>
        <v>5414907.371610845</v>
      </c>
      <c r="E114" s="491">
        <f>SUM(D114/C114)</f>
        <v>1.1017659222367524</v>
      </c>
    </row>
    <row r="115" spans="1:5" s="28" customFormat="1" ht="12">
      <c r="A115" s="364"/>
      <c r="B115" s="364"/>
      <c r="C115" s="364"/>
      <c r="D115" s="156"/>
      <c r="E115" s="492"/>
    </row>
    <row r="116" spans="1:5" s="28" customFormat="1" ht="12">
      <c r="A116" s="156">
        <v>1851</v>
      </c>
      <c r="B116" s="270" t="s">
        <v>963</v>
      </c>
      <c r="C116" s="156">
        <v>630860</v>
      </c>
      <c r="D116" s="156">
        <v>14063</v>
      </c>
      <c r="E116" s="391">
        <f aca="true" t="shared" si="1" ref="E116:E122">SUM(D116/C116)</f>
        <v>0.022291792156738422</v>
      </c>
    </row>
    <row r="117" spans="1:5" s="28" customFormat="1" ht="12">
      <c r="A117" s="155">
        <v>1852</v>
      </c>
      <c r="B117" s="280" t="s">
        <v>941</v>
      </c>
      <c r="C117" s="156">
        <f>SUM(C118:C122)</f>
        <v>56371</v>
      </c>
      <c r="D117" s="156">
        <f>SUM(D118:D122)</f>
        <v>56371</v>
      </c>
      <c r="E117" s="391">
        <f t="shared" si="1"/>
        <v>1</v>
      </c>
    </row>
    <row r="118" spans="1:5" s="28" customFormat="1" ht="12">
      <c r="A118" s="162">
        <v>1853</v>
      </c>
      <c r="B118" s="167" t="s">
        <v>26</v>
      </c>
      <c r="C118" s="154">
        <v>3520</v>
      </c>
      <c r="D118" s="154">
        <v>3520</v>
      </c>
      <c r="E118" s="499">
        <f t="shared" si="1"/>
        <v>1</v>
      </c>
    </row>
    <row r="119" spans="1:5" s="28" customFormat="1" ht="12">
      <c r="A119" s="162">
        <v>1854</v>
      </c>
      <c r="B119" s="167" t="s">
        <v>366</v>
      </c>
      <c r="C119" s="154">
        <v>1479</v>
      </c>
      <c r="D119" s="154">
        <v>1479</v>
      </c>
      <c r="E119" s="499">
        <f t="shared" si="1"/>
        <v>1</v>
      </c>
    </row>
    <row r="120" spans="1:5" s="28" customFormat="1" ht="12">
      <c r="A120" s="162">
        <v>1855</v>
      </c>
      <c r="B120" s="167" t="s">
        <v>430</v>
      </c>
      <c r="C120" s="154">
        <v>12127</v>
      </c>
      <c r="D120" s="154">
        <v>12127</v>
      </c>
      <c r="E120" s="499">
        <f t="shared" si="1"/>
        <v>1</v>
      </c>
    </row>
    <row r="121" spans="1:5" s="28" customFormat="1" ht="12">
      <c r="A121" s="162">
        <v>1856</v>
      </c>
      <c r="B121" s="7" t="s">
        <v>25</v>
      </c>
      <c r="C121" s="162">
        <v>9931</v>
      </c>
      <c r="D121" s="162">
        <v>9931</v>
      </c>
      <c r="E121" s="499">
        <f t="shared" si="1"/>
        <v>1</v>
      </c>
    </row>
    <row r="122" spans="1:5" s="28" customFormat="1" ht="12">
      <c r="A122" s="162">
        <v>1857</v>
      </c>
      <c r="B122" s="7" t="s">
        <v>443</v>
      </c>
      <c r="C122" s="162">
        <v>29314</v>
      </c>
      <c r="D122" s="162">
        <v>29314</v>
      </c>
      <c r="E122" s="499">
        <f t="shared" si="1"/>
        <v>1</v>
      </c>
    </row>
    <row r="123" spans="1:5" s="28" customFormat="1" ht="12">
      <c r="A123" s="162">
        <v>1862</v>
      </c>
      <c r="B123" s="275" t="s">
        <v>931</v>
      </c>
      <c r="C123" s="157">
        <f>SUM(C124:C125)</f>
        <v>132742</v>
      </c>
      <c r="D123" s="157">
        <f>SUM(D124:D125)</f>
        <v>176600</v>
      </c>
      <c r="E123" s="391">
        <f>SUM(D123/C123)</f>
        <v>1.3304003254433412</v>
      </c>
    </row>
    <row r="124" spans="1:5" s="28" customFormat="1" ht="12">
      <c r="A124" s="162">
        <v>1863</v>
      </c>
      <c r="B124" s="154" t="s">
        <v>360</v>
      </c>
      <c r="C124" s="162">
        <f>SUM('3b.m.'!C30)</f>
        <v>20500</v>
      </c>
      <c r="D124" s="162">
        <f>SUM('3b.m.'!D30)</f>
        <v>14000</v>
      </c>
      <c r="E124" s="499">
        <f>SUM(D124/C124)</f>
        <v>0.6829268292682927</v>
      </c>
    </row>
    <row r="125" spans="1:5" s="28" customFormat="1" ht="12.75" thickBot="1">
      <c r="A125" s="331">
        <v>1864</v>
      </c>
      <c r="B125" s="154" t="s">
        <v>425</v>
      </c>
      <c r="C125" s="165">
        <f>SUM(C17+C18)</f>
        <v>112242</v>
      </c>
      <c r="D125" s="165">
        <f>SUM(D17+D18)</f>
        <v>162600</v>
      </c>
      <c r="E125" s="530">
        <f>SUM(D125/C125)</f>
        <v>1.4486555834714279</v>
      </c>
    </row>
    <row r="126" spans="1:5" s="28" customFormat="1" ht="18.75" customHeight="1" thickBot="1">
      <c r="A126" s="360">
        <v>1865</v>
      </c>
      <c r="B126" s="332" t="s">
        <v>915</v>
      </c>
      <c r="C126" s="332">
        <f>SUM(C116+C117+C123)</f>
        <v>819973</v>
      </c>
      <c r="D126" s="332">
        <f>SUM(D116+D117+D123)</f>
        <v>247034</v>
      </c>
      <c r="E126" s="491">
        <f>SUM(D126/C126)</f>
        <v>0.3012708955050959</v>
      </c>
    </row>
    <row r="127" spans="1:5" s="28" customFormat="1" ht="18.75" customHeight="1" thickBot="1">
      <c r="A127" s="360"/>
      <c r="B127" s="532"/>
      <c r="C127" s="332"/>
      <c r="D127" s="332"/>
      <c r="E127" s="491"/>
    </row>
    <row r="128" spans="1:5" s="28" customFormat="1" ht="18" customHeight="1" thickBot="1">
      <c r="A128" s="238">
        <v>1870</v>
      </c>
      <c r="B128" s="330" t="s">
        <v>929</v>
      </c>
      <c r="C128" s="238">
        <f>SUM(C126+C114+C104+C98)</f>
        <v>17594981</v>
      </c>
      <c r="D128" s="238">
        <f>SUM(D126+D114+D104+D98)</f>
        <v>19093323.371610846</v>
      </c>
      <c r="E128" s="491">
        <f>SUM(D128/C128)</f>
        <v>1.0851573736630262</v>
      </c>
    </row>
    <row r="129" spans="1:5" s="28" customFormat="1" ht="12.75" thickBot="1">
      <c r="A129" s="151"/>
      <c r="B129" s="329"/>
      <c r="C129" s="216"/>
      <c r="D129" s="238"/>
      <c r="E129" s="491"/>
    </row>
    <row r="130" spans="1:5" ht="7.5" customHeight="1">
      <c r="A130" s="11"/>
      <c r="B130" s="130"/>
      <c r="C130" s="130"/>
      <c r="D130" s="11"/>
      <c r="E130" s="492"/>
    </row>
    <row r="131" spans="1:5" s="39" customFormat="1" ht="12" customHeight="1">
      <c r="A131" s="19"/>
      <c r="B131" s="38" t="s">
        <v>892</v>
      </c>
      <c r="C131" s="38"/>
      <c r="D131" s="38"/>
      <c r="E131" s="391"/>
    </row>
    <row r="132" spans="1:5" s="39" customFormat="1" ht="9" customHeight="1">
      <c r="A132" s="19"/>
      <c r="B132" s="38"/>
      <c r="C132" s="38"/>
      <c r="D132" s="38"/>
      <c r="E132" s="391"/>
    </row>
    <row r="133" spans="1:5" s="39" customFormat="1" ht="12" customHeight="1">
      <c r="A133" s="19"/>
      <c r="B133" s="191" t="s">
        <v>925</v>
      </c>
      <c r="C133" s="38"/>
      <c r="D133" s="38"/>
      <c r="E133" s="391"/>
    </row>
    <row r="134" spans="1:5" s="28" customFormat="1" ht="12">
      <c r="A134" s="7">
        <v>1911</v>
      </c>
      <c r="B134" s="10" t="s">
        <v>317</v>
      </c>
      <c r="C134" s="7">
        <f>SUM('2.mell'!C558)</f>
        <v>1465636</v>
      </c>
      <c r="D134" s="7">
        <f>SUM('2.mell'!D558)</f>
        <v>1681325</v>
      </c>
      <c r="E134" s="499">
        <f>SUM(D134/C134)</f>
        <v>1.1471640980434432</v>
      </c>
    </row>
    <row r="135" spans="1:5" s="28" customFormat="1" ht="12">
      <c r="A135" s="7">
        <v>1912</v>
      </c>
      <c r="B135" s="10" t="s">
        <v>22</v>
      </c>
      <c r="C135" s="7">
        <f>SUM('2.mell'!C559)</f>
        <v>385319</v>
      </c>
      <c r="D135" s="7">
        <f>SUM('2.mell'!D559)</f>
        <v>476114</v>
      </c>
      <c r="E135" s="499">
        <f>SUM(D135/C135)</f>
        <v>1.2356359276339863</v>
      </c>
    </row>
    <row r="136" spans="1:5" s="28" customFormat="1" ht="12">
      <c r="A136" s="7">
        <v>1913</v>
      </c>
      <c r="B136" s="7" t="s">
        <v>23</v>
      </c>
      <c r="C136" s="7">
        <f>SUM('2.mell'!C560)</f>
        <v>1654699</v>
      </c>
      <c r="D136" s="7">
        <f>SUM('2.mell'!D560)</f>
        <v>1662336</v>
      </c>
      <c r="E136" s="499">
        <f>SUM(D136/C136)</f>
        <v>1.0046153409169885</v>
      </c>
    </row>
    <row r="137" spans="1:5" s="37" customFormat="1" ht="12">
      <c r="A137" s="235">
        <v>1914</v>
      </c>
      <c r="B137" s="32" t="s">
        <v>126</v>
      </c>
      <c r="C137" s="7"/>
      <c r="D137" s="7"/>
      <c r="E137" s="391"/>
    </row>
    <row r="138" spans="1:5" s="37" customFormat="1" ht="12">
      <c r="A138" s="162">
        <v>1915</v>
      </c>
      <c r="B138" s="10" t="s">
        <v>238</v>
      </c>
      <c r="C138" s="7">
        <f>SUM('2.mell'!C561)</f>
        <v>0</v>
      </c>
      <c r="D138" s="7">
        <f>SUM('2.mell'!D561)</f>
        <v>0</v>
      </c>
      <c r="E138" s="391"/>
    </row>
    <row r="139" spans="1:5" s="28" customFormat="1" ht="12">
      <c r="A139" s="7">
        <v>1916</v>
      </c>
      <c r="B139" s="10" t="s">
        <v>337</v>
      </c>
      <c r="C139" s="7">
        <f>SUM('2.mell'!C562)</f>
        <v>0</v>
      </c>
      <c r="D139" s="7">
        <f>SUM('2.mell'!D562)</f>
        <v>0</v>
      </c>
      <c r="E139" s="391"/>
    </row>
    <row r="140" spans="1:5" s="28" customFormat="1" ht="12">
      <c r="A140" s="155">
        <v>1910</v>
      </c>
      <c r="B140" s="156" t="s">
        <v>910</v>
      </c>
      <c r="C140" s="155">
        <f>SUM(C134:C139)</f>
        <v>3505654</v>
      </c>
      <c r="D140" s="155">
        <f>SUM(D134:D139)</f>
        <v>3819775</v>
      </c>
      <c r="E140" s="391">
        <f>SUM(D140/C140)</f>
        <v>1.0896041081065044</v>
      </c>
    </row>
    <row r="141" spans="1:5" s="28" customFormat="1" ht="12">
      <c r="A141" s="7"/>
      <c r="B141" s="234" t="s">
        <v>926</v>
      </c>
      <c r="C141" s="155"/>
      <c r="D141" s="155"/>
      <c r="E141" s="391"/>
    </row>
    <row r="142" spans="1:5" s="28" customFormat="1" ht="12">
      <c r="A142" s="7">
        <v>1921</v>
      </c>
      <c r="B142" s="10" t="s">
        <v>255</v>
      </c>
      <c r="C142" s="7">
        <f>SUM('2.mell'!C564)</f>
        <v>0</v>
      </c>
      <c r="D142" s="7">
        <f>SUM('2.mell'!D564)</f>
        <v>0</v>
      </c>
      <c r="E142" s="391"/>
    </row>
    <row r="143" spans="1:5" s="28" customFormat="1" ht="12">
      <c r="A143" s="7">
        <v>1922</v>
      </c>
      <c r="B143" s="10" t="s">
        <v>256</v>
      </c>
      <c r="C143" s="7">
        <f>SUM('2.mell'!C565)</f>
        <v>0</v>
      </c>
      <c r="D143" s="7">
        <f>SUM('2.mell'!D565)</f>
        <v>0</v>
      </c>
      <c r="E143" s="391"/>
    </row>
    <row r="144" spans="1:5" s="28" customFormat="1" ht="12">
      <c r="A144" s="7">
        <v>1923</v>
      </c>
      <c r="B144" s="10" t="s">
        <v>24</v>
      </c>
      <c r="C144" s="7">
        <f>SUM('2.mell'!C566)</f>
        <v>0</v>
      </c>
      <c r="D144" s="7">
        <f>SUM('2.mell'!D566)</f>
        <v>0</v>
      </c>
      <c r="E144" s="391"/>
    </row>
    <row r="145" spans="1:5" s="28" customFormat="1" ht="12.75" thickBot="1">
      <c r="A145" s="237">
        <v>1920</v>
      </c>
      <c r="B145" s="237" t="s">
        <v>917</v>
      </c>
      <c r="C145" s="237">
        <f>SUM(C142:C144)</f>
        <v>0</v>
      </c>
      <c r="D145" s="237">
        <f>SUM(D142:D144)</f>
        <v>0</v>
      </c>
      <c r="E145" s="500"/>
    </row>
    <row r="146" spans="1:5" s="28" customFormat="1" ht="16.5" customHeight="1" thickBot="1">
      <c r="A146" s="238"/>
      <c r="B146" s="332"/>
      <c r="C146" s="238"/>
      <c r="D146" s="238"/>
      <c r="E146" s="491"/>
    </row>
    <row r="147" spans="1:5" s="41" customFormat="1" ht="13.5" thickBot="1">
      <c r="A147" s="40">
        <v>1940</v>
      </c>
      <c r="B147" s="239" t="s">
        <v>427</v>
      </c>
      <c r="C147" s="42">
        <f>SUM(C140+C145)</f>
        <v>3505654</v>
      </c>
      <c r="D147" s="42">
        <f>SUM(D140+D145)</f>
        <v>3819775</v>
      </c>
      <c r="E147" s="491">
        <f>SUM(D147/C147)</f>
        <v>1.0896041081065044</v>
      </c>
    </row>
    <row r="148" spans="1:5" s="41" customFormat="1" ht="12.75">
      <c r="A148" s="233"/>
      <c r="B148" s="414"/>
      <c r="C148" s="233"/>
      <c r="D148" s="233"/>
      <c r="E148" s="492"/>
    </row>
    <row r="149" spans="1:5" ht="14.25" customHeight="1">
      <c r="A149" s="19"/>
      <c r="B149" s="19" t="s">
        <v>428</v>
      </c>
      <c r="C149" s="19"/>
      <c r="D149" s="19"/>
      <c r="E149" s="391"/>
    </row>
    <row r="150" spans="1:5" ht="14.25" customHeight="1">
      <c r="A150" s="19"/>
      <c r="B150" s="191" t="s">
        <v>925</v>
      </c>
      <c r="C150" s="38"/>
      <c r="D150" s="38"/>
      <c r="E150" s="391"/>
    </row>
    <row r="151" spans="1:5" ht="12">
      <c r="A151" s="7">
        <v>1951</v>
      </c>
      <c r="B151" s="10" t="s">
        <v>114</v>
      </c>
      <c r="C151" s="10">
        <f aca="true" t="shared" si="2" ref="C151:D153">SUM(C92+C134)</f>
        <v>2603713</v>
      </c>
      <c r="D151" s="10">
        <f t="shared" si="2"/>
        <v>2953614</v>
      </c>
      <c r="E151" s="499">
        <f aca="true" t="shared" si="3" ref="E151:E156">SUM(D151/C151)</f>
        <v>1.134385395010894</v>
      </c>
    </row>
    <row r="152" spans="1:5" ht="12">
      <c r="A152" s="7">
        <v>1952</v>
      </c>
      <c r="B152" s="10" t="s">
        <v>355</v>
      </c>
      <c r="C152" s="10">
        <f t="shared" si="2"/>
        <v>665896</v>
      </c>
      <c r="D152" s="10">
        <f t="shared" si="2"/>
        <v>828806</v>
      </c>
      <c r="E152" s="499">
        <f t="shared" si="3"/>
        <v>1.2446478128716796</v>
      </c>
    </row>
    <row r="153" spans="1:5" ht="12">
      <c r="A153" s="7">
        <v>1953</v>
      </c>
      <c r="B153" s="10" t="s">
        <v>356</v>
      </c>
      <c r="C153" s="10">
        <f t="shared" si="2"/>
        <v>5255237</v>
      </c>
      <c r="D153" s="10">
        <f t="shared" si="2"/>
        <v>5137754</v>
      </c>
      <c r="E153" s="499">
        <f t="shared" si="3"/>
        <v>0.9776445857722497</v>
      </c>
    </row>
    <row r="154" spans="1:5" ht="12">
      <c r="A154" s="7">
        <v>1954</v>
      </c>
      <c r="B154" s="10" t="s">
        <v>119</v>
      </c>
      <c r="C154" s="10">
        <f>SUM(C138+C95)</f>
        <v>105164</v>
      </c>
      <c r="D154" s="10">
        <f>SUM(D138+D95)</f>
        <v>195205</v>
      </c>
      <c r="E154" s="499">
        <f t="shared" si="3"/>
        <v>1.85619603666654</v>
      </c>
    </row>
    <row r="155" spans="1:5" ht="12.75" thickBot="1">
      <c r="A155" s="7">
        <v>1955</v>
      </c>
      <c r="B155" s="10" t="s">
        <v>6</v>
      </c>
      <c r="C155" s="10">
        <f>SUM(C96+C139)</f>
        <v>1184683</v>
      </c>
      <c r="D155" s="10">
        <f>SUM(D96+D138)</f>
        <v>1087586</v>
      </c>
      <c r="E155" s="499">
        <f t="shared" si="3"/>
        <v>0.9180396781248654</v>
      </c>
    </row>
    <row r="156" spans="1:5" ht="18" customHeight="1" thickBot="1">
      <c r="A156" s="332">
        <v>1950</v>
      </c>
      <c r="B156" s="332" t="s">
        <v>910</v>
      </c>
      <c r="C156" s="332">
        <f>SUM(C151:C155)</f>
        <v>9814693</v>
      </c>
      <c r="D156" s="332">
        <f>SUM(D151:D155)</f>
        <v>10202965</v>
      </c>
      <c r="E156" s="491">
        <f t="shared" si="3"/>
        <v>1.0395602796745655</v>
      </c>
    </row>
    <row r="157" spans="1:5" ht="12">
      <c r="A157" s="10"/>
      <c r="B157" s="234" t="s">
        <v>926</v>
      </c>
      <c r="C157" s="10"/>
      <c r="D157" s="10"/>
      <c r="E157" s="492"/>
    </row>
    <row r="158" spans="1:5" ht="12">
      <c r="A158" s="10">
        <v>1961</v>
      </c>
      <c r="B158" s="234" t="s">
        <v>257</v>
      </c>
      <c r="C158" s="10">
        <f>SUM(C101+C142)</f>
        <v>309942</v>
      </c>
      <c r="D158" s="10">
        <f>SUM(D101+D142)</f>
        <v>923491</v>
      </c>
      <c r="E158" s="499">
        <f>SUM(D158/C158)</f>
        <v>2.979560692000439</v>
      </c>
    </row>
    <row r="159" spans="1:5" ht="12">
      <c r="A159" s="7">
        <v>1962</v>
      </c>
      <c r="B159" s="10" t="s">
        <v>256</v>
      </c>
      <c r="C159" s="10">
        <f>SUM(C102+C142)</f>
        <v>4336274</v>
      </c>
      <c r="D159" s="10">
        <f>SUM(D102+D142)</f>
        <v>5385701</v>
      </c>
      <c r="E159" s="499">
        <f>SUM(D159/C159)</f>
        <v>1.2420112289952157</v>
      </c>
    </row>
    <row r="160" spans="1:5" ht="12.75" thickBot="1">
      <c r="A160" s="7">
        <v>1963</v>
      </c>
      <c r="B160" s="10" t="s">
        <v>24</v>
      </c>
      <c r="C160" s="10">
        <f>SUM(C144+C103)</f>
        <v>905000</v>
      </c>
      <c r="D160" s="10">
        <f>SUM(D144+D103)</f>
        <v>739000</v>
      </c>
      <c r="E160" s="499">
        <f>SUM(D160/C160)</f>
        <v>0.8165745856353591</v>
      </c>
    </row>
    <row r="161" spans="1:5" ht="17.25" customHeight="1" thickBot="1">
      <c r="A161" s="332">
        <v>1960</v>
      </c>
      <c r="B161" s="332" t="s">
        <v>917</v>
      </c>
      <c r="C161" s="332">
        <f>SUM(C158:C160)</f>
        <v>5551216</v>
      </c>
      <c r="D161" s="332">
        <f>SUM(D158:D160)</f>
        <v>7048192</v>
      </c>
      <c r="E161" s="491">
        <f>SUM(D161/C161)</f>
        <v>1.269666321757251</v>
      </c>
    </row>
    <row r="162" spans="1:5" ht="12">
      <c r="A162" s="10">
        <v>1971</v>
      </c>
      <c r="B162" s="279" t="s">
        <v>939</v>
      </c>
      <c r="C162" s="154"/>
      <c r="D162" s="154"/>
      <c r="E162" s="492"/>
    </row>
    <row r="163" spans="1:5" ht="12">
      <c r="A163" s="7">
        <v>1972</v>
      </c>
      <c r="B163" s="275" t="s">
        <v>941</v>
      </c>
      <c r="C163" s="154"/>
      <c r="D163" s="154"/>
      <c r="E163" s="391"/>
    </row>
    <row r="164" spans="1:5" ht="12">
      <c r="A164" s="7">
        <v>1973</v>
      </c>
      <c r="B164" s="275" t="s">
        <v>930</v>
      </c>
      <c r="C164" s="154"/>
      <c r="D164" s="154"/>
      <c r="E164" s="391"/>
    </row>
    <row r="165" spans="1:5" ht="12.75" thickBot="1">
      <c r="A165" s="409">
        <v>1974</v>
      </c>
      <c r="B165" s="410" t="s">
        <v>931</v>
      </c>
      <c r="C165" s="409">
        <f>SUM(C108)</f>
        <v>4914753</v>
      </c>
      <c r="D165" s="409">
        <f>SUM(D108)</f>
        <v>5414907.371610845</v>
      </c>
      <c r="E165" s="537">
        <f>SUM(D165/C165)</f>
        <v>1.1017659222367524</v>
      </c>
    </row>
    <row r="166" spans="1:5" ht="17.25" customHeight="1" thickBot="1">
      <c r="A166" s="360">
        <v>1970</v>
      </c>
      <c r="B166" s="332" t="s">
        <v>856</v>
      </c>
      <c r="C166" s="360">
        <f>SUM(C162:C165)</f>
        <v>4914753</v>
      </c>
      <c r="D166" s="360">
        <f>SUM(D162:D165)</f>
        <v>5414907.371610845</v>
      </c>
      <c r="E166" s="491">
        <f>SUM(D166/C166)</f>
        <v>1.1017659222367524</v>
      </c>
    </row>
    <row r="167" spans="1:5" ht="12" customHeight="1">
      <c r="A167" s="10">
        <v>1981</v>
      </c>
      <c r="B167" s="279" t="s">
        <v>939</v>
      </c>
      <c r="C167" s="154">
        <f>SUM(C116)</f>
        <v>630860</v>
      </c>
      <c r="D167" s="154">
        <f>SUM(D116)</f>
        <v>14063</v>
      </c>
      <c r="E167" s="501">
        <f>SUM(D167/C167)</f>
        <v>0.022291792156738422</v>
      </c>
    </row>
    <row r="168" spans="1:5" ht="12" customHeight="1">
      <c r="A168" s="7">
        <v>1982</v>
      </c>
      <c r="B168" s="275" t="s">
        <v>941</v>
      </c>
      <c r="C168" s="154">
        <f>SUM(C117)</f>
        <v>56371</v>
      </c>
      <c r="D168" s="154">
        <f>SUM(D117)</f>
        <v>56371</v>
      </c>
      <c r="E168" s="499">
        <f>SUM(D168/C168)</f>
        <v>1</v>
      </c>
    </row>
    <row r="169" spans="1:5" ht="12" customHeight="1">
      <c r="A169" s="7">
        <v>1984</v>
      </c>
      <c r="B169" s="275" t="s">
        <v>930</v>
      </c>
      <c r="C169" s="154"/>
      <c r="D169" s="154"/>
      <c r="E169" s="391"/>
    </row>
    <row r="170" spans="1:5" ht="12" customHeight="1" thickBot="1">
      <c r="A170" s="409">
        <v>1985</v>
      </c>
      <c r="B170" s="410" t="s">
        <v>931</v>
      </c>
      <c r="C170" s="148">
        <f>SUM(C123)</f>
        <v>132742</v>
      </c>
      <c r="D170" s="148">
        <f>SUM(D123)</f>
        <v>176600</v>
      </c>
      <c r="E170" s="537">
        <f>SUM(D170/C170)</f>
        <v>1.3304003254433412</v>
      </c>
    </row>
    <row r="171" spans="1:5" ht="17.25" customHeight="1" thickBot="1">
      <c r="A171" s="360">
        <v>1980</v>
      </c>
      <c r="B171" s="332" t="s">
        <v>855</v>
      </c>
      <c r="C171" s="360">
        <f>SUM(C167:C170)</f>
        <v>819973</v>
      </c>
      <c r="D171" s="360">
        <f>SUM(D167:D170)</f>
        <v>247034</v>
      </c>
      <c r="E171" s="491">
        <f>SUM(D171/C171)</f>
        <v>0.3012708955050959</v>
      </c>
    </row>
    <row r="172" spans="1:5" ht="12" customHeight="1">
      <c r="A172" s="494"/>
      <c r="B172" s="495" t="s">
        <v>66</v>
      </c>
      <c r="C172" s="495"/>
      <c r="D172" s="495"/>
      <c r="E172" s="492"/>
    </row>
    <row r="173" spans="1:5" ht="12" customHeight="1">
      <c r="A173" s="496"/>
      <c r="B173" s="496" t="s">
        <v>953</v>
      </c>
      <c r="C173" s="496"/>
      <c r="D173" s="496"/>
      <c r="E173" s="391"/>
    </row>
    <row r="174" spans="1:5" ht="12" customHeight="1">
      <c r="A174" s="496"/>
      <c r="B174" s="496" t="s">
        <v>954</v>
      </c>
      <c r="C174" s="496"/>
      <c r="D174" s="496"/>
      <c r="E174" s="391"/>
    </row>
    <row r="175" spans="1:5" ht="12" customHeight="1">
      <c r="A175" s="162"/>
      <c r="B175" s="162" t="s">
        <v>955</v>
      </c>
      <c r="C175" s="162"/>
      <c r="D175" s="162"/>
      <c r="E175" s="391"/>
    </row>
    <row r="176" spans="1:5" ht="12" customHeight="1" thickBot="1">
      <c r="A176" s="362"/>
      <c r="B176" s="503" t="s">
        <v>152</v>
      </c>
      <c r="C176" s="362"/>
      <c r="D176" s="523"/>
      <c r="E176" s="500"/>
    </row>
    <row r="177" spans="1:5" ht="24.75" customHeight="1" thickBot="1">
      <c r="A177" s="42"/>
      <c r="B177" s="366" t="s">
        <v>905</v>
      </c>
      <c r="C177" s="362">
        <f>SUM(C167+C168+C161+C156)</f>
        <v>16053140</v>
      </c>
      <c r="D177" s="362">
        <f>SUM(D167+D168+D161+D156+D174+D173+D175+D176)</f>
        <v>17321591</v>
      </c>
      <c r="E177" s="741">
        <f>SUM(D177/C177)</f>
        <v>1.0790157564189935</v>
      </c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</sheetData>
  <mergeCells count="5">
    <mergeCell ref="C5:C7"/>
    <mergeCell ref="E5:E7"/>
    <mergeCell ref="A2:E2"/>
    <mergeCell ref="A1:E1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1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9"/>
  <sheetViews>
    <sheetView zoomScaleSheetLayoutView="100" workbookViewId="0" topLeftCell="A340">
      <selection activeCell="B564" sqref="B564:B565"/>
    </sheetView>
  </sheetViews>
  <sheetFormatPr defaultColWidth="9.00390625" defaultRowHeight="12.75"/>
  <cols>
    <col min="1" max="1" width="8.625" style="553" customWidth="1"/>
    <col min="2" max="2" width="61.875" style="553" customWidth="1"/>
    <col min="3" max="4" width="10.625" style="553" customWidth="1"/>
    <col min="5" max="5" width="8.75390625" style="553" customWidth="1"/>
    <col min="6" max="16384" width="9.125" style="553" customWidth="1"/>
  </cols>
  <sheetData>
    <row r="1" spans="1:5" ht="12.75">
      <c r="A1" s="990" t="s">
        <v>319</v>
      </c>
      <c r="B1" s="993"/>
      <c r="C1" s="993"/>
      <c r="D1" s="993"/>
      <c r="E1" s="993"/>
    </row>
    <row r="2" spans="1:5" ht="12.75">
      <c r="A2" s="994" t="s">
        <v>234</v>
      </c>
      <c r="B2" s="995"/>
      <c r="C2" s="993"/>
      <c r="D2" s="993"/>
      <c r="E2" s="993"/>
    </row>
    <row r="3" spans="1:2" ht="12.75">
      <c r="A3" s="554"/>
      <c r="B3" s="554"/>
    </row>
    <row r="4" spans="1:5" ht="12.75">
      <c r="A4" s="555"/>
      <c r="B4" s="556"/>
      <c r="C4" s="557"/>
      <c r="D4" s="557"/>
      <c r="E4" s="557" t="s">
        <v>147</v>
      </c>
    </row>
    <row r="5" spans="1:5" ht="12" customHeight="1">
      <c r="A5" s="991" t="s">
        <v>320</v>
      </c>
      <c r="B5" s="991" t="s">
        <v>120</v>
      </c>
      <c r="C5" s="1003" t="s">
        <v>921</v>
      </c>
      <c r="D5" s="1003" t="s">
        <v>922</v>
      </c>
      <c r="E5" s="1001" t="s">
        <v>923</v>
      </c>
    </row>
    <row r="6" spans="1:5" ht="12.75">
      <c r="A6" s="992"/>
      <c r="B6" s="992"/>
      <c r="C6" s="1019"/>
      <c r="D6" s="1019"/>
      <c r="E6" s="996"/>
    </row>
    <row r="7" spans="1:5" ht="13.5" thickBot="1">
      <c r="A7" s="986"/>
      <c r="B7" s="986"/>
      <c r="C7" s="1000"/>
      <c r="D7" s="1000"/>
      <c r="E7" s="997"/>
    </row>
    <row r="8" spans="1:5" ht="13.5" thickBot="1">
      <c r="A8" s="558" t="s">
        <v>322</v>
      </c>
      <c r="B8" s="559" t="s">
        <v>324</v>
      </c>
      <c r="C8" s="558" t="s">
        <v>123</v>
      </c>
      <c r="D8" s="558" t="s">
        <v>124</v>
      </c>
      <c r="E8" s="560" t="s">
        <v>125</v>
      </c>
    </row>
    <row r="9" spans="1:5" ht="15">
      <c r="A9" s="561">
        <v>2305</v>
      </c>
      <c r="B9" s="562" t="s">
        <v>385</v>
      </c>
      <c r="C9" s="563"/>
      <c r="D9" s="563"/>
      <c r="E9" s="564"/>
    </row>
    <row r="10" spans="1:5" ht="12.75" customHeight="1">
      <c r="A10" s="561"/>
      <c r="B10" s="565" t="s">
        <v>166</v>
      </c>
      <c r="C10" s="563"/>
      <c r="D10" s="563"/>
      <c r="E10" s="564"/>
    </row>
    <row r="11" spans="1:5" ht="12.75" customHeight="1" thickBot="1">
      <c r="A11" s="561"/>
      <c r="B11" s="566" t="s">
        <v>167</v>
      </c>
      <c r="C11" s="558"/>
      <c r="D11" s="558"/>
      <c r="E11" s="567"/>
    </row>
    <row r="12" spans="1:5" ht="13.5" customHeight="1" thickBot="1">
      <c r="A12" s="561"/>
      <c r="B12" s="568" t="s">
        <v>168</v>
      </c>
      <c r="C12" s="558"/>
      <c r="D12" s="558"/>
      <c r="E12" s="567"/>
    </row>
    <row r="13" spans="1:5" ht="12.75">
      <c r="A13" s="569"/>
      <c r="B13" s="565" t="s">
        <v>169</v>
      </c>
      <c r="C13" s="570">
        <v>800</v>
      </c>
      <c r="D13" s="570">
        <v>581</v>
      </c>
      <c r="E13" s="571">
        <f>SUM(D13/C13)</f>
        <v>0.72625</v>
      </c>
    </row>
    <row r="14" spans="1:5" ht="12.75">
      <c r="A14" s="569"/>
      <c r="B14" s="572" t="s">
        <v>170</v>
      </c>
      <c r="C14" s="573"/>
      <c r="D14" s="573">
        <v>381</v>
      </c>
      <c r="E14" s="571"/>
    </row>
    <row r="15" spans="1:5" ht="12.75">
      <c r="A15" s="569"/>
      <c r="B15" s="572" t="s">
        <v>171</v>
      </c>
      <c r="C15" s="573">
        <v>800</v>
      </c>
      <c r="D15" s="573">
        <v>200</v>
      </c>
      <c r="E15" s="574">
        <f>SUM(D15/C15)</f>
        <v>0.25</v>
      </c>
    </row>
    <row r="16" spans="1:5" ht="12.75">
      <c r="A16" s="569"/>
      <c r="B16" s="575" t="s">
        <v>172</v>
      </c>
      <c r="C16" s="570"/>
      <c r="D16" s="570"/>
      <c r="E16" s="564"/>
    </row>
    <row r="17" spans="1:5" ht="12.75">
      <c r="A17" s="569"/>
      <c r="B17" s="575" t="s">
        <v>173</v>
      </c>
      <c r="C17" s="570">
        <v>3970</v>
      </c>
      <c r="D17" s="570">
        <v>5472</v>
      </c>
      <c r="E17" s="571">
        <f>SUM(D17/C17)</f>
        <v>1.3783375314861461</v>
      </c>
    </row>
    <row r="18" spans="1:5" ht="12.75">
      <c r="A18" s="569"/>
      <c r="B18" s="575" t="s">
        <v>174</v>
      </c>
      <c r="C18" s="570">
        <v>1072</v>
      </c>
      <c r="D18" s="570">
        <v>1477</v>
      </c>
      <c r="E18" s="571">
        <f>SUM(D18/C18)</f>
        <v>1.3777985074626866</v>
      </c>
    </row>
    <row r="19" spans="1:5" ht="12.75">
      <c r="A19" s="569"/>
      <c r="B19" s="576" t="s">
        <v>175</v>
      </c>
      <c r="C19" s="570"/>
      <c r="D19" s="570"/>
      <c r="E19" s="571"/>
    </row>
    <row r="20" spans="1:5" ht="13.5" thickBot="1">
      <c r="A20" s="569"/>
      <c r="B20" s="577" t="s">
        <v>176</v>
      </c>
      <c r="C20" s="578"/>
      <c r="D20" s="578"/>
      <c r="E20" s="579"/>
    </row>
    <row r="21" spans="1:5" ht="13.5" thickBot="1">
      <c r="A21" s="569"/>
      <c r="B21" s="580" t="s">
        <v>420</v>
      </c>
      <c r="C21" s="581">
        <f>SUM(C13:C19)</f>
        <v>6642</v>
      </c>
      <c r="D21" s="581">
        <f>SUM(D13+D16+D17+D18)</f>
        <v>7530</v>
      </c>
      <c r="E21" s="582">
        <f>SUM(D21/C21)</f>
        <v>1.1336946702800361</v>
      </c>
    </row>
    <row r="22" spans="1:5" ht="18.75" customHeight="1" thickBot="1">
      <c r="A22" s="583"/>
      <c r="B22" s="584" t="s">
        <v>918</v>
      </c>
      <c r="C22" s="585">
        <f>SUM(C21+C12)</f>
        <v>6642</v>
      </c>
      <c r="D22" s="585">
        <f>SUM(D21+D12)</f>
        <v>7530</v>
      </c>
      <c r="E22" s="586">
        <f>SUM(D22/C22)</f>
        <v>1.1336946702800361</v>
      </c>
    </row>
    <row r="23" spans="1:5" ht="18.75" customHeight="1" thickBot="1">
      <c r="A23" s="569"/>
      <c r="B23" s="587" t="s">
        <v>919</v>
      </c>
      <c r="C23" s="588"/>
      <c r="D23" s="588"/>
      <c r="E23" s="589"/>
    </row>
    <row r="24" spans="1:5" ht="12.75" customHeight="1">
      <c r="A24" s="569"/>
      <c r="B24" s="349" t="s">
        <v>177</v>
      </c>
      <c r="C24" s="590"/>
      <c r="D24" s="590"/>
      <c r="E24" s="571"/>
    </row>
    <row r="25" spans="1:5" ht="12.75">
      <c r="A25" s="569"/>
      <c r="B25" s="281" t="s">
        <v>178</v>
      </c>
      <c r="C25" s="570">
        <v>111057</v>
      </c>
      <c r="D25" s="570">
        <v>138414</v>
      </c>
      <c r="E25" s="571">
        <f>SUM(D25/C25)</f>
        <v>1.2463329641535428</v>
      </c>
    </row>
    <row r="26" spans="1:5" ht="13.5" thickBot="1">
      <c r="A26" s="569"/>
      <c r="B26" s="304" t="s">
        <v>179</v>
      </c>
      <c r="C26" s="578">
        <v>6800</v>
      </c>
      <c r="D26" s="578">
        <v>7109</v>
      </c>
      <c r="E26" s="579">
        <f>SUM(D26/C26)</f>
        <v>1.0454411764705882</v>
      </c>
    </row>
    <row r="27" spans="1:5" ht="18.75" customHeight="1" thickBot="1">
      <c r="A27" s="569"/>
      <c r="B27" s="591" t="s">
        <v>911</v>
      </c>
      <c r="C27" s="592">
        <f>SUM(C25:C26)</f>
        <v>117857</v>
      </c>
      <c r="D27" s="592">
        <f>SUM(D25:D26)</f>
        <v>145523</v>
      </c>
      <c r="E27" s="586">
        <f>SUM(D27/C27)</f>
        <v>1.2347421027177004</v>
      </c>
    </row>
    <row r="28" spans="1:5" ht="13.5" customHeight="1" thickBot="1">
      <c r="A28" s="569"/>
      <c r="B28" s="593" t="s">
        <v>934</v>
      </c>
      <c r="C28" s="592"/>
      <c r="D28" s="592"/>
      <c r="E28" s="589"/>
    </row>
    <row r="29" spans="1:5" ht="15.75" thickBot="1">
      <c r="A29" s="594"/>
      <c r="B29" s="595" t="s">
        <v>932</v>
      </c>
      <c r="C29" s="596">
        <f>SUM(C22+C23+C27)</f>
        <v>124499</v>
      </c>
      <c r="D29" s="596">
        <f>SUM(D22+D23+D27)</f>
        <v>153053</v>
      </c>
      <c r="E29" s="582">
        <f>SUM(D29/C29)</f>
        <v>1.229351239768994</v>
      </c>
    </row>
    <row r="30" spans="1:5" ht="12.75">
      <c r="A30" s="563"/>
      <c r="B30" s="597" t="s">
        <v>390</v>
      </c>
      <c r="C30" s="570">
        <v>63532</v>
      </c>
      <c r="D30" s="570">
        <v>85472</v>
      </c>
      <c r="E30" s="571">
        <f>SUM(D30/C30)</f>
        <v>1.3453377825347856</v>
      </c>
    </row>
    <row r="31" spans="1:5" ht="12.75">
      <c r="A31" s="563"/>
      <c r="B31" s="597" t="s">
        <v>391</v>
      </c>
      <c r="C31" s="570">
        <v>16581</v>
      </c>
      <c r="D31" s="570">
        <v>24866</v>
      </c>
      <c r="E31" s="571">
        <f>SUM(D31/C31)</f>
        <v>1.4996682950364875</v>
      </c>
    </row>
    <row r="32" spans="1:5" ht="12.75">
      <c r="A32" s="563"/>
      <c r="B32" s="597" t="s">
        <v>392</v>
      </c>
      <c r="C32" s="570">
        <v>43586</v>
      </c>
      <c r="D32" s="570">
        <v>42715</v>
      </c>
      <c r="E32" s="571">
        <f>SUM(D32/C32)</f>
        <v>0.980016519065755</v>
      </c>
    </row>
    <row r="33" spans="1:5" ht="12.75">
      <c r="A33" s="563"/>
      <c r="B33" s="598" t="s">
        <v>394</v>
      </c>
      <c r="C33" s="570"/>
      <c r="D33" s="570"/>
      <c r="E33" s="571"/>
    </row>
    <row r="34" spans="1:5" ht="13.5" thickBot="1">
      <c r="A34" s="563"/>
      <c r="B34" s="599" t="s">
        <v>393</v>
      </c>
      <c r="C34" s="578"/>
      <c r="D34" s="578"/>
      <c r="E34" s="579"/>
    </row>
    <row r="35" spans="1:5" ht="13.5" thickBot="1">
      <c r="A35" s="563"/>
      <c r="B35" s="600" t="s">
        <v>910</v>
      </c>
      <c r="C35" s="581">
        <f>SUM(C30:C34)</f>
        <v>123699</v>
      </c>
      <c r="D35" s="581">
        <f>SUM(D30:D34)</f>
        <v>153053</v>
      </c>
      <c r="E35" s="586">
        <f>SUM(D35/C35)</f>
        <v>1.2373018375249598</v>
      </c>
    </row>
    <row r="36" spans="1:5" ht="12.75">
      <c r="A36" s="563"/>
      <c r="B36" s="597" t="s">
        <v>258</v>
      </c>
      <c r="C36" s="570"/>
      <c r="D36" s="570"/>
      <c r="E36" s="571"/>
    </row>
    <row r="37" spans="1:5" ht="12.75">
      <c r="A37" s="563"/>
      <c r="B37" s="597" t="s">
        <v>259</v>
      </c>
      <c r="C37" s="570"/>
      <c r="D37" s="570"/>
      <c r="E37" s="571"/>
    </row>
    <row r="38" spans="1:5" ht="13.5" thickBot="1">
      <c r="A38" s="563"/>
      <c r="B38" s="599" t="s">
        <v>402</v>
      </c>
      <c r="C38" s="578"/>
      <c r="D38" s="578"/>
      <c r="E38" s="579"/>
    </row>
    <row r="39" spans="1:5" ht="13.5" thickBot="1">
      <c r="A39" s="563"/>
      <c r="B39" s="601" t="s">
        <v>917</v>
      </c>
      <c r="C39" s="602"/>
      <c r="D39" s="602"/>
      <c r="E39" s="589"/>
    </row>
    <row r="40" spans="1:5" ht="13.5" thickBot="1">
      <c r="A40" s="563"/>
      <c r="B40" s="603" t="s">
        <v>935</v>
      </c>
      <c r="C40" s="602"/>
      <c r="D40" s="602"/>
      <c r="E40" s="589"/>
    </row>
    <row r="41" spans="1:5" ht="15.75" thickBot="1">
      <c r="A41" s="558"/>
      <c r="B41" s="604" t="s">
        <v>32</v>
      </c>
      <c r="C41" s="596">
        <f>SUM(C35+C39)</f>
        <v>123699</v>
      </c>
      <c r="D41" s="596">
        <f>SUM(D35+D39+D40)</f>
        <v>153053</v>
      </c>
      <c r="E41" s="586">
        <f>SUM(D41/C41)</f>
        <v>1.2373018375249598</v>
      </c>
    </row>
    <row r="42" spans="1:5" ht="15">
      <c r="A42" s="561">
        <v>2309</v>
      </c>
      <c r="B42" s="605" t="s">
        <v>403</v>
      </c>
      <c r="C42" s="563"/>
      <c r="D42" s="563"/>
      <c r="E42" s="564"/>
    </row>
    <row r="43" spans="1:5" ht="12.75">
      <c r="A43" s="563"/>
      <c r="B43" s="565" t="s">
        <v>166</v>
      </c>
      <c r="C43" s="563"/>
      <c r="D43" s="563"/>
      <c r="E43" s="564"/>
    </row>
    <row r="44" spans="1:5" ht="13.5" thickBot="1">
      <c r="A44" s="563"/>
      <c r="B44" s="566" t="s">
        <v>167</v>
      </c>
      <c r="C44" s="558"/>
      <c r="D44" s="558"/>
      <c r="E44" s="567"/>
    </row>
    <row r="45" spans="1:5" ht="13.5" thickBot="1">
      <c r="A45" s="563"/>
      <c r="B45" s="568" t="s">
        <v>168</v>
      </c>
      <c r="C45" s="558"/>
      <c r="D45" s="558"/>
      <c r="E45" s="567"/>
    </row>
    <row r="46" spans="1:5" ht="12.75">
      <c r="A46" s="563"/>
      <c r="B46" s="565" t="s">
        <v>169</v>
      </c>
      <c r="C46" s="570"/>
      <c r="D46" s="570"/>
      <c r="E46" s="571"/>
    </row>
    <row r="47" spans="1:5" ht="12.75">
      <c r="A47" s="563"/>
      <c r="B47" s="572" t="s">
        <v>170</v>
      </c>
      <c r="C47" s="573"/>
      <c r="D47" s="573"/>
      <c r="E47" s="571"/>
    </row>
    <row r="48" spans="1:5" ht="12.75">
      <c r="A48" s="563"/>
      <c r="B48" s="572" t="s">
        <v>171</v>
      </c>
      <c r="C48" s="573"/>
      <c r="D48" s="573"/>
      <c r="E48" s="571"/>
    </row>
    <row r="49" spans="1:5" ht="12.75">
      <c r="A49" s="563"/>
      <c r="B49" s="575" t="s">
        <v>172</v>
      </c>
      <c r="C49" s="570"/>
      <c r="D49" s="570"/>
      <c r="E49" s="564"/>
    </row>
    <row r="50" spans="1:5" ht="12.75">
      <c r="A50" s="563"/>
      <c r="B50" s="575" t="s">
        <v>173</v>
      </c>
      <c r="C50" s="570">
        <v>6378</v>
      </c>
      <c r="D50" s="570">
        <v>7277</v>
      </c>
      <c r="E50" s="571">
        <f>SUM(D50/C50)</f>
        <v>1.140953276889307</v>
      </c>
    </row>
    <row r="51" spans="1:5" ht="12.75">
      <c r="A51" s="563"/>
      <c r="B51" s="575" t="s">
        <v>174</v>
      </c>
      <c r="C51" s="570">
        <v>1722</v>
      </c>
      <c r="D51" s="570">
        <v>1830</v>
      </c>
      <c r="E51" s="571">
        <f>SUM(D51/C51)</f>
        <v>1.0627177700348431</v>
      </c>
    </row>
    <row r="52" spans="1:5" ht="12.75">
      <c r="A52" s="563"/>
      <c r="B52" s="576" t="s">
        <v>175</v>
      </c>
      <c r="C52" s="570"/>
      <c r="D52" s="570"/>
      <c r="E52" s="571"/>
    </row>
    <row r="53" spans="1:5" ht="13.5" thickBot="1">
      <c r="A53" s="563"/>
      <c r="B53" s="577" t="s">
        <v>176</v>
      </c>
      <c r="C53" s="578"/>
      <c r="D53" s="578">
        <v>500</v>
      </c>
      <c r="E53" s="579"/>
    </row>
    <row r="54" spans="1:5" ht="13.5" thickBot="1">
      <c r="A54" s="563"/>
      <c r="B54" s="580" t="s">
        <v>420</v>
      </c>
      <c r="C54" s="581">
        <f>SUM(C46:C52)</f>
        <v>8100</v>
      </c>
      <c r="D54" s="581">
        <f>SUM(D46+D49+D50+D51+D53)</f>
        <v>9607</v>
      </c>
      <c r="E54" s="582">
        <f>SUM(D54/C54)</f>
        <v>1.1860493827160494</v>
      </c>
    </row>
    <row r="55" spans="1:5" ht="13.5" thickBot="1">
      <c r="A55" s="563"/>
      <c r="B55" s="584" t="s">
        <v>918</v>
      </c>
      <c r="C55" s="585">
        <f>SUM(C54+C45)</f>
        <v>8100</v>
      </c>
      <c r="D55" s="585">
        <f>SUM(D54+D45)</f>
        <v>9607</v>
      </c>
      <c r="E55" s="586">
        <f>SUM(D55/C55)</f>
        <v>1.1860493827160494</v>
      </c>
    </row>
    <row r="56" spans="1:5" ht="13.5" thickBot="1">
      <c r="A56" s="563"/>
      <c r="B56" s="587" t="s">
        <v>919</v>
      </c>
      <c r="C56" s="588"/>
      <c r="D56" s="588"/>
      <c r="E56" s="589"/>
    </row>
    <row r="57" spans="1:5" ht="12.75">
      <c r="A57" s="563"/>
      <c r="B57" s="349" t="s">
        <v>177</v>
      </c>
      <c r="C57" s="590"/>
      <c r="D57" s="590"/>
      <c r="E57" s="571"/>
    </row>
    <row r="58" spans="1:5" ht="12.75">
      <c r="A58" s="563"/>
      <c r="B58" s="281" t="s">
        <v>178</v>
      </c>
      <c r="C58" s="570">
        <v>115501</v>
      </c>
      <c r="D58" s="570">
        <v>154213</v>
      </c>
      <c r="E58" s="571">
        <f>SUM(D58/C58)</f>
        <v>1.3351659292993134</v>
      </c>
    </row>
    <row r="59" spans="1:5" ht="13.5" thickBot="1">
      <c r="A59" s="563"/>
      <c r="B59" s="304" t="s">
        <v>179</v>
      </c>
      <c r="C59" s="578">
        <v>5718</v>
      </c>
      <c r="D59" s="578">
        <v>6076</v>
      </c>
      <c r="E59" s="579">
        <f>SUM(D59/C59)</f>
        <v>1.062609303952431</v>
      </c>
    </row>
    <row r="60" spans="1:5" ht="13.5" thickBot="1">
      <c r="A60" s="563"/>
      <c r="B60" s="591" t="s">
        <v>911</v>
      </c>
      <c r="C60" s="592">
        <f>SUM(C58:C59)</f>
        <v>121219</v>
      </c>
      <c r="D60" s="592">
        <f>SUM(D58:D59)</f>
        <v>160289</v>
      </c>
      <c r="E60" s="586">
        <f>SUM(D60/C60)</f>
        <v>1.322309208952392</v>
      </c>
    </row>
    <row r="61" spans="1:5" ht="13.5" thickBot="1">
      <c r="A61" s="563"/>
      <c r="B61" s="593" t="s">
        <v>934</v>
      </c>
      <c r="C61" s="592"/>
      <c r="D61" s="592"/>
      <c r="E61" s="589"/>
    </row>
    <row r="62" spans="1:5" ht="15.75" thickBot="1">
      <c r="A62" s="563"/>
      <c r="B62" s="595" t="s">
        <v>932</v>
      </c>
      <c r="C62" s="596">
        <f>SUM(C55+C56+C60)</f>
        <v>129319</v>
      </c>
      <c r="D62" s="596">
        <f>SUM(D55+D56+D60)</f>
        <v>169896</v>
      </c>
      <c r="E62" s="582">
        <f>SUM(D62/C62)</f>
        <v>1.3137744646958296</v>
      </c>
    </row>
    <row r="63" spans="1:5" ht="12.75">
      <c r="A63" s="563"/>
      <c r="B63" s="597" t="s">
        <v>390</v>
      </c>
      <c r="C63" s="570">
        <v>72516</v>
      </c>
      <c r="D63" s="570">
        <v>101221</v>
      </c>
      <c r="E63" s="571">
        <f>SUM(D63/C63)</f>
        <v>1.3958436758784267</v>
      </c>
    </row>
    <row r="64" spans="1:5" ht="12.75">
      <c r="A64" s="563"/>
      <c r="B64" s="597" t="s">
        <v>391</v>
      </c>
      <c r="C64" s="570">
        <v>19004</v>
      </c>
      <c r="D64" s="570">
        <v>29228</v>
      </c>
      <c r="E64" s="571">
        <f>SUM(D64/C64)</f>
        <v>1.537992001683856</v>
      </c>
    </row>
    <row r="65" spans="1:5" ht="12.75">
      <c r="A65" s="563"/>
      <c r="B65" s="597" t="s">
        <v>392</v>
      </c>
      <c r="C65" s="570">
        <v>37799</v>
      </c>
      <c r="D65" s="570">
        <v>39447</v>
      </c>
      <c r="E65" s="571">
        <f>SUM(D65/C65)</f>
        <v>1.043599037011561</v>
      </c>
    </row>
    <row r="66" spans="1:5" ht="12.75">
      <c r="A66" s="563"/>
      <c r="B66" s="598" t="s">
        <v>394</v>
      </c>
      <c r="C66" s="570"/>
      <c r="D66" s="570"/>
      <c r="E66" s="571"/>
    </row>
    <row r="67" spans="1:5" ht="13.5" thickBot="1">
      <c r="A67" s="563"/>
      <c r="B67" s="599" t="s">
        <v>393</v>
      </c>
      <c r="C67" s="578"/>
      <c r="D67" s="578"/>
      <c r="E67" s="579"/>
    </row>
    <row r="68" spans="1:5" ht="13.5" thickBot="1">
      <c r="A68" s="563"/>
      <c r="B68" s="600" t="s">
        <v>910</v>
      </c>
      <c r="C68" s="581">
        <f>SUM(C63:C67)</f>
        <v>129319</v>
      </c>
      <c r="D68" s="581">
        <f>SUM(D63:D67)</f>
        <v>169896</v>
      </c>
      <c r="E68" s="586">
        <f>SUM(D68/C68)</f>
        <v>1.3137744646958296</v>
      </c>
    </row>
    <row r="69" spans="1:5" ht="12.75">
      <c r="A69" s="563"/>
      <c r="B69" s="597" t="s">
        <v>258</v>
      </c>
      <c r="C69" s="570"/>
      <c r="D69" s="570"/>
      <c r="E69" s="571"/>
    </row>
    <row r="70" spans="1:5" ht="12.75">
      <c r="A70" s="563"/>
      <c r="B70" s="597" t="s">
        <v>259</v>
      </c>
      <c r="C70" s="570"/>
      <c r="D70" s="570"/>
      <c r="E70" s="571"/>
    </row>
    <row r="71" spans="1:5" ht="13.5" thickBot="1">
      <c r="A71" s="563"/>
      <c r="B71" s="599" t="s">
        <v>402</v>
      </c>
      <c r="C71" s="578"/>
      <c r="D71" s="578"/>
      <c r="E71" s="579"/>
    </row>
    <row r="72" spans="1:5" ht="13.5" thickBot="1">
      <c r="A72" s="563"/>
      <c r="B72" s="601" t="s">
        <v>917</v>
      </c>
      <c r="C72" s="602"/>
      <c r="D72" s="602"/>
      <c r="E72" s="589"/>
    </row>
    <row r="73" spans="1:5" ht="13.5" thickBot="1">
      <c r="A73" s="563"/>
      <c r="B73" s="603" t="s">
        <v>935</v>
      </c>
      <c r="C73" s="602"/>
      <c r="D73" s="602"/>
      <c r="E73" s="589"/>
    </row>
    <row r="74" spans="1:5" ht="15.75" thickBot="1">
      <c r="A74" s="558"/>
      <c r="B74" s="604" t="s">
        <v>32</v>
      </c>
      <c r="C74" s="596">
        <f>SUM(C68+C72)</f>
        <v>129319</v>
      </c>
      <c r="D74" s="596">
        <f>SUM(D68+D72+D73)</f>
        <v>169896</v>
      </c>
      <c r="E74" s="586">
        <f>SUM(D74/C74)</f>
        <v>1.3137744646958296</v>
      </c>
    </row>
    <row r="75" spans="1:5" ht="15">
      <c r="A75" s="561">
        <v>2310</v>
      </c>
      <c r="B75" s="605" t="s">
        <v>404</v>
      </c>
      <c r="C75" s="570"/>
      <c r="D75" s="570"/>
      <c r="E75" s="571"/>
    </row>
    <row r="76" spans="1:5" ht="12.75">
      <c r="A76" s="563"/>
      <c r="B76" s="565" t="s">
        <v>166</v>
      </c>
      <c r="C76" s="563"/>
      <c r="D76" s="563"/>
      <c r="E76" s="564"/>
    </row>
    <row r="77" spans="1:5" ht="13.5" thickBot="1">
      <c r="A77" s="563"/>
      <c r="B77" s="566" t="s">
        <v>167</v>
      </c>
      <c r="C77" s="558"/>
      <c r="D77" s="558"/>
      <c r="E77" s="567"/>
    </row>
    <row r="78" spans="1:5" ht="13.5" thickBot="1">
      <c r="A78" s="563"/>
      <c r="B78" s="568" t="s">
        <v>168</v>
      </c>
      <c r="C78" s="558"/>
      <c r="D78" s="558"/>
      <c r="E78" s="567"/>
    </row>
    <row r="79" spans="1:5" ht="12.75">
      <c r="A79" s="563"/>
      <c r="B79" s="565" t="s">
        <v>169</v>
      </c>
      <c r="C79" s="570"/>
      <c r="D79" s="570"/>
      <c r="E79" s="571"/>
    </row>
    <row r="80" spans="1:5" ht="12.75">
      <c r="A80" s="563"/>
      <c r="B80" s="572" t="s">
        <v>170</v>
      </c>
      <c r="C80" s="573"/>
      <c r="D80" s="573"/>
      <c r="E80" s="571"/>
    </row>
    <row r="81" spans="1:5" ht="12.75">
      <c r="A81" s="563"/>
      <c r="B81" s="572" t="s">
        <v>171</v>
      </c>
      <c r="C81" s="573"/>
      <c r="D81" s="573"/>
      <c r="E81" s="571"/>
    </row>
    <row r="82" spans="1:5" ht="12.75">
      <c r="A82" s="563"/>
      <c r="B82" s="575" t="s">
        <v>172</v>
      </c>
      <c r="C82" s="570"/>
      <c r="D82" s="570"/>
      <c r="E82" s="564"/>
    </row>
    <row r="83" spans="1:5" ht="12.75">
      <c r="A83" s="563"/>
      <c r="B83" s="575" t="s">
        <v>173</v>
      </c>
      <c r="C83" s="570">
        <v>4687</v>
      </c>
      <c r="D83" s="570">
        <v>4551</v>
      </c>
      <c r="E83" s="571">
        <f>SUM(D83/C83)</f>
        <v>0.9709835715809686</v>
      </c>
    </row>
    <row r="84" spans="1:5" ht="12.75">
      <c r="A84" s="563"/>
      <c r="B84" s="575" t="s">
        <v>174</v>
      </c>
      <c r="C84" s="570">
        <v>1213</v>
      </c>
      <c r="D84" s="570">
        <v>1121</v>
      </c>
      <c r="E84" s="571">
        <f>SUM(D84/C84)</f>
        <v>0.9241549876339654</v>
      </c>
    </row>
    <row r="85" spans="1:5" ht="12.75">
      <c r="A85" s="563"/>
      <c r="B85" s="576" t="s">
        <v>175</v>
      </c>
      <c r="C85" s="570"/>
      <c r="D85" s="570"/>
      <c r="E85" s="571"/>
    </row>
    <row r="86" spans="1:5" ht="13.5" thickBot="1">
      <c r="A86" s="563"/>
      <c r="B86" s="577" t="s">
        <v>176</v>
      </c>
      <c r="C86" s="578"/>
      <c r="D86" s="578">
        <v>300</v>
      </c>
      <c r="E86" s="579"/>
    </row>
    <row r="87" spans="1:5" ht="13.5" thickBot="1">
      <c r="A87" s="563"/>
      <c r="B87" s="580" t="s">
        <v>420</v>
      </c>
      <c r="C87" s="581">
        <f>SUM(C79:C86)</f>
        <v>5900</v>
      </c>
      <c r="D87" s="581">
        <f>SUM(D79+D82+D83+D84+D86)</f>
        <v>5972</v>
      </c>
      <c r="E87" s="582">
        <f>SUM(D87/C87)</f>
        <v>1.0122033898305085</v>
      </c>
    </row>
    <row r="88" spans="1:5" ht="13.5" thickBot="1">
      <c r="A88" s="563"/>
      <c r="B88" s="584" t="s">
        <v>918</v>
      </c>
      <c r="C88" s="585">
        <f>SUM(C87+C78)</f>
        <v>5900</v>
      </c>
      <c r="D88" s="585">
        <f>SUM(D87+D78)</f>
        <v>5972</v>
      </c>
      <c r="E88" s="586">
        <f>SUM(D88/C88)</f>
        <v>1.0122033898305085</v>
      </c>
    </row>
    <row r="89" spans="1:5" ht="13.5" thickBot="1">
      <c r="A89" s="563"/>
      <c r="B89" s="587" t="s">
        <v>919</v>
      </c>
      <c r="C89" s="588"/>
      <c r="D89" s="588"/>
      <c r="E89" s="589"/>
    </row>
    <row r="90" spans="1:5" ht="12.75">
      <c r="A90" s="563"/>
      <c r="B90" s="349" t="s">
        <v>177</v>
      </c>
      <c r="C90" s="590"/>
      <c r="D90" s="590"/>
      <c r="E90" s="571"/>
    </row>
    <row r="91" spans="1:5" ht="12.75">
      <c r="A91" s="563"/>
      <c r="B91" s="281" t="s">
        <v>178</v>
      </c>
      <c r="C91" s="570">
        <v>67250</v>
      </c>
      <c r="D91" s="570">
        <v>81085</v>
      </c>
      <c r="E91" s="571">
        <f>SUM(D91/C91)</f>
        <v>1.205724907063197</v>
      </c>
    </row>
    <row r="92" spans="1:5" ht="13.5" thickBot="1">
      <c r="A92" s="563"/>
      <c r="B92" s="304" t="s">
        <v>179</v>
      </c>
      <c r="C92" s="578">
        <v>3262</v>
      </c>
      <c r="D92" s="578">
        <v>3281</v>
      </c>
      <c r="E92" s="579">
        <f>SUM(D92/C92)</f>
        <v>1.0058246474555488</v>
      </c>
    </row>
    <row r="93" spans="1:5" ht="13.5" thickBot="1">
      <c r="A93" s="563"/>
      <c r="B93" s="591" t="s">
        <v>911</v>
      </c>
      <c r="C93" s="592">
        <f>SUM(C91:C92)</f>
        <v>70512</v>
      </c>
      <c r="D93" s="592">
        <f>SUM(D91:D92)</f>
        <v>84366</v>
      </c>
      <c r="E93" s="586">
        <f>SUM(D93/C93)</f>
        <v>1.1964771953710007</v>
      </c>
    </row>
    <row r="94" spans="1:5" ht="13.5" thickBot="1">
      <c r="A94" s="563"/>
      <c r="B94" s="593" t="s">
        <v>934</v>
      </c>
      <c r="C94" s="592"/>
      <c r="D94" s="592"/>
      <c r="E94" s="589"/>
    </row>
    <row r="95" spans="1:5" ht="15.75" thickBot="1">
      <c r="A95" s="563"/>
      <c r="B95" s="595" t="s">
        <v>932</v>
      </c>
      <c r="C95" s="596">
        <f>SUM(C88+C89+C93)</f>
        <v>76412</v>
      </c>
      <c r="D95" s="596">
        <f>SUM(D88+D89+D93)</f>
        <v>90338</v>
      </c>
      <c r="E95" s="582">
        <f>SUM(D95/C95)</f>
        <v>1.1822488614353766</v>
      </c>
    </row>
    <row r="96" spans="1:5" ht="12.75">
      <c r="A96" s="563"/>
      <c r="B96" s="597" t="s">
        <v>390</v>
      </c>
      <c r="C96" s="570">
        <v>44674</v>
      </c>
      <c r="D96" s="570">
        <v>53753</v>
      </c>
      <c r="E96" s="571">
        <f>SUM(D96/C96)</f>
        <v>1.203227828267001</v>
      </c>
    </row>
    <row r="97" spans="1:5" ht="12.75">
      <c r="A97" s="563"/>
      <c r="B97" s="597" t="s">
        <v>391</v>
      </c>
      <c r="C97" s="570">
        <v>11837</v>
      </c>
      <c r="D97" s="570">
        <v>15160</v>
      </c>
      <c r="E97" s="571">
        <f>SUM(D97/C97)</f>
        <v>1.2807299146743263</v>
      </c>
    </row>
    <row r="98" spans="1:5" ht="12.75">
      <c r="A98" s="563"/>
      <c r="B98" s="597" t="s">
        <v>392</v>
      </c>
      <c r="C98" s="570">
        <v>19901</v>
      </c>
      <c r="D98" s="570">
        <v>21425</v>
      </c>
      <c r="E98" s="571">
        <f>SUM(D98/C98)</f>
        <v>1.076579066378574</v>
      </c>
    </row>
    <row r="99" spans="1:5" ht="12.75">
      <c r="A99" s="563"/>
      <c r="B99" s="598" t="s">
        <v>394</v>
      </c>
      <c r="C99" s="570"/>
      <c r="D99" s="570"/>
      <c r="E99" s="571"/>
    </row>
    <row r="100" spans="1:5" ht="13.5" thickBot="1">
      <c r="A100" s="563"/>
      <c r="B100" s="599" t="s">
        <v>393</v>
      </c>
      <c r="C100" s="578"/>
      <c r="D100" s="578"/>
      <c r="E100" s="579"/>
    </row>
    <row r="101" spans="1:5" ht="13.5" thickBot="1">
      <c r="A101" s="563"/>
      <c r="B101" s="600" t="s">
        <v>910</v>
      </c>
      <c r="C101" s="581">
        <f>SUM(C96:C100)</f>
        <v>76412</v>
      </c>
      <c r="D101" s="581">
        <f>SUM(D96:D100)</f>
        <v>90338</v>
      </c>
      <c r="E101" s="586">
        <f>SUM(D101/C101)</f>
        <v>1.1822488614353766</v>
      </c>
    </row>
    <row r="102" spans="1:5" ht="12.75">
      <c r="A102" s="563"/>
      <c r="B102" s="597" t="s">
        <v>258</v>
      </c>
      <c r="C102" s="570"/>
      <c r="D102" s="570"/>
      <c r="E102" s="571"/>
    </row>
    <row r="103" spans="1:5" ht="12.75">
      <c r="A103" s="563"/>
      <c r="B103" s="597" t="s">
        <v>259</v>
      </c>
      <c r="C103" s="570"/>
      <c r="D103" s="570"/>
      <c r="E103" s="571"/>
    </row>
    <row r="104" spans="1:5" ht="13.5" thickBot="1">
      <c r="A104" s="563"/>
      <c r="B104" s="599" t="s">
        <v>402</v>
      </c>
      <c r="C104" s="578"/>
      <c r="D104" s="578"/>
      <c r="E104" s="579"/>
    </row>
    <row r="105" spans="1:5" ht="13.5" thickBot="1">
      <c r="A105" s="563"/>
      <c r="B105" s="601" t="s">
        <v>917</v>
      </c>
      <c r="C105" s="602"/>
      <c r="D105" s="602"/>
      <c r="E105" s="589"/>
    </row>
    <row r="106" spans="1:5" ht="13.5" thickBot="1">
      <c r="A106" s="563"/>
      <c r="B106" s="603" t="s">
        <v>935</v>
      </c>
      <c r="C106" s="602"/>
      <c r="D106" s="602"/>
      <c r="E106" s="589"/>
    </row>
    <row r="107" spans="1:5" ht="15.75" thickBot="1">
      <c r="A107" s="558"/>
      <c r="B107" s="604" t="s">
        <v>32</v>
      </c>
      <c r="C107" s="596">
        <f>SUM(C101+C105)</f>
        <v>76412</v>
      </c>
      <c r="D107" s="596">
        <f>SUM(D101+D105+D106)</f>
        <v>90338</v>
      </c>
      <c r="E107" s="586">
        <f>SUM(D107/C107)</f>
        <v>1.1822488614353766</v>
      </c>
    </row>
    <row r="108" spans="1:5" ht="15">
      <c r="A108" s="606">
        <v>2315</v>
      </c>
      <c r="B108" s="607" t="s">
        <v>180</v>
      </c>
      <c r="C108" s="570"/>
      <c r="D108" s="570"/>
      <c r="E108" s="571"/>
    </row>
    <row r="109" spans="1:5" ht="12.75">
      <c r="A109" s="563"/>
      <c r="B109" s="565" t="s">
        <v>166</v>
      </c>
      <c r="C109" s="563"/>
      <c r="D109" s="563"/>
      <c r="E109" s="564"/>
    </row>
    <row r="110" spans="1:5" ht="13.5" thickBot="1">
      <c r="A110" s="563"/>
      <c r="B110" s="566" t="s">
        <v>167</v>
      </c>
      <c r="C110" s="558"/>
      <c r="D110" s="558"/>
      <c r="E110" s="567"/>
    </row>
    <row r="111" spans="1:5" ht="13.5" thickBot="1">
      <c r="A111" s="563"/>
      <c r="B111" s="568" t="s">
        <v>168</v>
      </c>
      <c r="C111" s="558"/>
      <c r="D111" s="558"/>
      <c r="E111" s="567"/>
    </row>
    <row r="112" spans="1:5" ht="12.75">
      <c r="A112" s="563"/>
      <c r="B112" s="565" t="s">
        <v>169</v>
      </c>
      <c r="C112" s="570"/>
      <c r="D112" s="570"/>
      <c r="E112" s="571"/>
    </row>
    <row r="113" spans="1:5" ht="12.75">
      <c r="A113" s="563"/>
      <c r="B113" s="572" t="s">
        <v>170</v>
      </c>
      <c r="C113" s="573"/>
      <c r="D113" s="573"/>
      <c r="E113" s="571"/>
    </row>
    <row r="114" spans="1:5" ht="12.75">
      <c r="A114" s="563"/>
      <c r="B114" s="572" t="s">
        <v>171</v>
      </c>
      <c r="C114" s="573"/>
      <c r="D114" s="573"/>
      <c r="E114" s="571"/>
    </row>
    <row r="115" spans="1:5" ht="12.75">
      <c r="A115" s="563"/>
      <c r="B115" s="575" t="s">
        <v>172</v>
      </c>
      <c r="C115" s="570"/>
      <c r="D115" s="570"/>
      <c r="E115" s="564"/>
    </row>
    <row r="116" spans="1:5" ht="12.75">
      <c r="A116" s="563"/>
      <c r="B116" s="575" t="s">
        <v>173</v>
      </c>
      <c r="C116" s="570">
        <v>11653</v>
      </c>
      <c r="D116" s="570">
        <v>12882</v>
      </c>
      <c r="E116" s="571">
        <f>SUM(D116/C116)</f>
        <v>1.1054664035012443</v>
      </c>
    </row>
    <row r="117" spans="1:5" ht="12.75">
      <c r="A117" s="563"/>
      <c r="B117" s="575" t="s">
        <v>174</v>
      </c>
      <c r="C117" s="570">
        <v>3146</v>
      </c>
      <c r="D117" s="570">
        <v>3343</v>
      </c>
      <c r="E117" s="571">
        <f>SUM(D117/C117)</f>
        <v>1.0626191989828353</v>
      </c>
    </row>
    <row r="118" spans="1:5" ht="12.75">
      <c r="A118" s="563"/>
      <c r="B118" s="576" t="s">
        <v>175</v>
      </c>
      <c r="C118" s="570"/>
      <c r="D118" s="570"/>
      <c r="E118" s="571"/>
    </row>
    <row r="119" spans="1:5" ht="13.5" thickBot="1">
      <c r="A119" s="563"/>
      <c r="B119" s="577" t="s">
        <v>176</v>
      </c>
      <c r="C119" s="578"/>
      <c r="D119" s="578">
        <v>1000</v>
      </c>
      <c r="E119" s="579"/>
    </row>
    <row r="120" spans="1:5" ht="13.5" thickBot="1">
      <c r="A120" s="563"/>
      <c r="B120" s="580" t="s">
        <v>420</v>
      </c>
      <c r="C120" s="581">
        <f>SUM(C112:C119)</f>
        <v>14799</v>
      </c>
      <c r="D120" s="581">
        <f>SUM(D112+D115+D116+D117+D119)</f>
        <v>17225</v>
      </c>
      <c r="E120" s="582">
        <f>SUM(D120/C120)</f>
        <v>1.1639299952699507</v>
      </c>
    </row>
    <row r="121" spans="1:5" ht="13.5" thickBot="1">
      <c r="A121" s="563"/>
      <c r="B121" s="584" t="s">
        <v>918</v>
      </c>
      <c r="C121" s="585">
        <f>SUM(C120+C111)</f>
        <v>14799</v>
      </c>
      <c r="D121" s="585">
        <f>SUM(D120+D111)</f>
        <v>17225</v>
      </c>
      <c r="E121" s="586">
        <f>SUM(D121/C121)</f>
        <v>1.1639299952699507</v>
      </c>
    </row>
    <row r="122" spans="1:5" ht="13.5" thickBot="1">
      <c r="A122" s="563"/>
      <c r="B122" s="587" t="s">
        <v>919</v>
      </c>
      <c r="C122" s="588"/>
      <c r="D122" s="588"/>
      <c r="E122" s="589"/>
    </row>
    <row r="123" spans="1:5" ht="12.75">
      <c r="A123" s="563"/>
      <c r="B123" s="349" t="s">
        <v>177</v>
      </c>
      <c r="C123" s="590"/>
      <c r="D123" s="590"/>
      <c r="E123" s="571"/>
    </row>
    <row r="124" spans="1:5" ht="12.75">
      <c r="A124" s="563"/>
      <c r="B124" s="281" t="s">
        <v>178</v>
      </c>
      <c r="C124" s="570">
        <v>214294</v>
      </c>
      <c r="D124" s="570">
        <v>260792</v>
      </c>
      <c r="E124" s="571">
        <f>SUM(D124/C124)</f>
        <v>1.2169822766853016</v>
      </c>
    </row>
    <row r="125" spans="1:5" ht="13.5" thickBot="1">
      <c r="A125" s="563"/>
      <c r="B125" s="304" t="s">
        <v>179</v>
      </c>
      <c r="C125" s="578">
        <v>11688</v>
      </c>
      <c r="D125" s="578">
        <v>12418</v>
      </c>
      <c r="E125" s="579">
        <f>SUM(D125/C125)</f>
        <v>1.0624572210814511</v>
      </c>
    </row>
    <row r="126" spans="1:5" ht="13.5" thickBot="1">
      <c r="A126" s="563"/>
      <c r="B126" s="591" t="s">
        <v>911</v>
      </c>
      <c r="C126" s="592">
        <f>SUM(C124:C125)</f>
        <v>225982</v>
      </c>
      <c r="D126" s="592">
        <f>SUM(D124:D125)</f>
        <v>273210</v>
      </c>
      <c r="E126" s="586">
        <f>SUM(D126/C126)</f>
        <v>1.208990096556363</v>
      </c>
    </row>
    <row r="127" spans="1:5" ht="13.5" thickBot="1">
      <c r="A127" s="563"/>
      <c r="B127" s="593" t="s">
        <v>934</v>
      </c>
      <c r="C127" s="592"/>
      <c r="D127" s="592"/>
      <c r="E127" s="589"/>
    </row>
    <row r="128" spans="1:5" ht="15.75" thickBot="1">
      <c r="A128" s="563"/>
      <c r="B128" s="595" t="s">
        <v>932</v>
      </c>
      <c r="C128" s="596">
        <f>SUM(C121+C122+C126)</f>
        <v>240781</v>
      </c>
      <c r="D128" s="596">
        <f>SUM(D121+D122+D126)</f>
        <v>290435</v>
      </c>
      <c r="E128" s="582">
        <f>SUM(D128/C128)</f>
        <v>1.2062205904950971</v>
      </c>
    </row>
    <row r="129" spans="1:5" ht="12.75">
      <c r="A129" s="563"/>
      <c r="B129" s="597" t="s">
        <v>390</v>
      </c>
      <c r="C129" s="570">
        <v>123451</v>
      </c>
      <c r="D129" s="570">
        <v>159154</v>
      </c>
      <c r="E129" s="571">
        <f>SUM(D129/C129)</f>
        <v>1.2892078638488145</v>
      </c>
    </row>
    <row r="130" spans="1:5" ht="12.75">
      <c r="A130" s="563"/>
      <c r="B130" s="597" t="s">
        <v>391</v>
      </c>
      <c r="C130" s="570">
        <v>32289</v>
      </c>
      <c r="D130" s="570">
        <v>45853</v>
      </c>
      <c r="E130" s="571">
        <f>SUM(D130/C130)</f>
        <v>1.4200811421846449</v>
      </c>
    </row>
    <row r="131" spans="1:5" ht="12.75">
      <c r="A131" s="563"/>
      <c r="B131" s="597" t="s">
        <v>392</v>
      </c>
      <c r="C131" s="570">
        <v>85041</v>
      </c>
      <c r="D131" s="570">
        <v>85428</v>
      </c>
      <c r="E131" s="571">
        <f>SUM(D131/C131)</f>
        <v>1.0045507461106995</v>
      </c>
    </row>
    <row r="132" spans="1:5" ht="12.75">
      <c r="A132" s="563"/>
      <c r="B132" s="598" t="s">
        <v>394</v>
      </c>
      <c r="C132" s="570"/>
      <c r="D132" s="570"/>
      <c r="E132" s="571"/>
    </row>
    <row r="133" spans="1:5" ht="13.5" thickBot="1">
      <c r="A133" s="563"/>
      <c r="B133" s="599" t="s">
        <v>393</v>
      </c>
      <c r="C133" s="578"/>
      <c r="D133" s="578"/>
      <c r="E133" s="579"/>
    </row>
    <row r="134" spans="1:5" ht="13.5" thickBot="1">
      <c r="A134" s="563"/>
      <c r="B134" s="600" t="s">
        <v>910</v>
      </c>
      <c r="C134" s="581">
        <f>SUM(C129:C133)</f>
        <v>240781</v>
      </c>
      <c r="D134" s="581">
        <f>SUM(D129:D133)</f>
        <v>290435</v>
      </c>
      <c r="E134" s="586">
        <f>SUM(D134/C134)</f>
        <v>1.2062205904950971</v>
      </c>
    </row>
    <row r="135" spans="1:5" ht="12.75">
      <c r="A135" s="563"/>
      <c r="B135" s="597" t="s">
        <v>258</v>
      </c>
      <c r="C135" s="570"/>
      <c r="D135" s="570"/>
      <c r="E135" s="571"/>
    </row>
    <row r="136" spans="1:5" ht="12.75">
      <c r="A136" s="563"/>
      <c r="B136" s="597" t="s">
        <v>259</v>
      </c>
      <c r="C136" s="570"/>
      <c r="D136" s="570"/>
      <c r="E136" s="571"/>
    </row>
    <row r="137" spans="1:5" ht="13.5" thickBot="1">
      <c r="A137" s="563"/>
      <c r="B137" s="599" t="s">
        <v>402</v>
      </c>
      <c r="C137" s="578"/>
      <c r="D137" s="578"/>
      <c r="E137" s="579"/>
    </row>
    <row r="138" spans="1:5" ht="13.5" thickBot="1">
      <c r="A138" s="563"/>
      <c r="B138" s="601" t="s">
        <v>917</v>
      </c>
      <c r="C138" s="602"/>
      <c r="D138" s="602"/>
      <c r="E138" s="589"/>
    </row>
    <row r="139" spans="1:5" ht="13.5" thickBot="1">
      <c r="A139" s="563"/>
      <c r="B139" s="603" t="s">
        <v>935</v>
      </c>
      <c r="C139" s="602"/>
      <c r="D139" s="602"/>
      <c r="E139" s="589"/>
    </row>
    <row r="140" spans="1:5" ht="15.75" thickBot="1">
      <c r="A140" s="558"/>
      <c r="B140" s="604" t="s">
        <v>32</v>
      </c>
      <c r="C140" s="596">
        <f>SUM(C134+C138)</f>
        <v>240781</v>
      </c>
      <c r="D140" s="596">
        <f>SUM(D134+D138+D139)</f>
        <v>290435</v>
      </c>
      <c r="E140" s="586">
        <f>SUM(D140/C140)</f>
        <v>1.2062205904950971</v>
      </c>
    </row>
    <row r="141" spans="1:5" ht="15">
      <c r="A141" s="606">
        <v>2325</v>
      </c>
      <c r="B141" s="608" t="s">
        <v>405</v>
      </c>
      <c r="C141" s="570"/>
      <c r="D141" s="570"/>
      <c r="E141" s="571"/>
    </row>
    <row r="142" spans="1:5" ht="12.75">
      <c r="A142" s="563"/>
      <c r="B142" s="565" t="s">
        <v>166</v>
      </c>
      <c r="C142" s="563"/>
      <c r="D142" s="563"/>
      <c r="E142" s="564"/>
    </row>
    <row r="143" spans="1:5" ht="13.5" thickBot="1">
      <c r="A143" s="563"/>
      <c r="B143" s="566" t="s">
        <v>167</v>
      </c>
      <c r="C143" s="558"/>
      <c r="D143" s="558"/>
      <c r="E143" s="567"/>
    </row>
    <row r="144" spans="1:5" ht="13.5" thickBot="1">
      <c r="A144" s="563"/>
      <c r="B144" s="568" t="s">
        <v>168</v>
      </c>
      <c r="C144" s="558"/>
      <c r="D144" s="558"/>
      <c r="E144" s="567"/>
    </row>
    <row r="145" spans="1:5" ht="12.75">
      <c r="A145" s="563"/>
      <c r="B145" s="565" t="s">
        <v>169</v>
      </c>
      <c r="C145" s="570">
        <v>600</v>
      </c>
      <c r="D145" s="570">
        <v>400</v>
      </c>
      <c r="E145" s="571">
        <f>SUM(D145/C145)</f>
        <v>0.6666666666666666</v>
      </c>
    </row>
    <row r="146" spans="1:5" ht="12.75">
      <c r="A146" s="563"/>
      <c r="B146" s="572" t="s">
        <v>170</v>
      </c>
      <c r="C146" s="573">
        <v>600</v>
      </c>
      <c r="D146" s="573">
        <v>400</v>
      </c>
      <c r="E146" s="574">
        <f>SUM(D146/C146)</f>
        <v>0.6666666666666666</v>
      </c>
    </row>
    <row r="147" spans="1:5" ht="12.75">
      <c r="A147" s="563"/>
      <c r="B147" s="572" t="s">
        <v>171</v>
      </c>
      <c r="C147" s="573"/>
      <c r="D147" s="573"/>
      <c r="E147" s="571"/>
    </row>
    <row r="148" spans="1:5" ht="12.75">
      <c r="A148" s="563"/>
      <c r="B148" s="575" t="s">
        <v>172</v>
      </c>
      <c r="C148" s="570"/>
      <c r="D148" s="570"/>
      <c r="E148" s="564"/>
    </row>
    <row r="149" spans="1:5" ht="12.75">
      <c r="A149" s="563"/>
      <c r="B149" s="575" t="s">
        <v>173</v>
      </c>
      <c r="C149" s="570">
        <v>4450</v>
      </c>
      <c r="D149" s="570">
        <v>4056</v>
      </c>
      <c r="E149" s="571">
        <f>SUM(D149/C149)</f>
        <v>0.9114606741573034</v>
      </c>
    </row>
    <row r="150" spans="1:5" ht="12.75">
      <c r="A150" s="563"/>
      <c r="B150" s="575" t="s">
        <v>174</v>
      </c>
      <c r="C150" s="570">
        <v>1470</v>
      </c>
      <c r="D150" s="570">
        <v>1095</v>
      </c>
      <c r="E150" s="571">
        <f>SUM(D150/C150)</f>
        <v>0.7448979591836735</v>
      </c>
    </row>
    <row r="151" spans="1:5" ht="12.75">
      <c r="A151" s="563"/>
      <c r="B151" s="576" t="s">
        <v>175</v>
      </c>
      <c r="C151" s="570"/>
      <c r="D151" s="570"/>
      <c r="E151" s="571"/>
    </row>
    <row r="152" spans="1:5" ht="13.5" thickBot="1">
      <c r="A152" s="563"/>
      <c r="B152" s="577" t="s">
        <v>176</v>
      </c>
      <c r="C152" s="578"/>
      <c r="D152" s="578"/>
      <c r="E152" s="579"/>
    </row>
    <row r="153" spans="1:5" ht="13.5" thickBot="1">
      <c r="A153" s="563"/>
      <c r="B153" s="580" t="s">
        <v>420</v>
      </c>
      <c r="C153" s="581">
        <f>SUM(C145+C148+C149+C150+C151)</f>
        <v>6520</v>
      </c>
      <c r="D153" s="581">
        <f>SUM(D145+D148+D149+D150)</f>
        <v>5551</v>
      </c>
      <c r="E153" s="582">
        <f>SUM(D153/C153)</f>
        <v>0.8513803680981595</v>
      </c>
    </row>
    <row r="154" spans="1:5" ht="13.5" thickBot="1">
      <c r="A154" s="563"/>
      <c r="B154" s="584" t="s">
        <v>918</v>
      </c>
      <c r="C154" s="585">
        <f>SUM(C153+C144)</f>
        <v>6520</v>
      </c>
      <c r="D154" s="585">
        <f>SUM(D153+D144)</f>
        <v>5551</v>
      </c>
      <c r="E154" s="586">
        <f>SUM(D154/C154)</f>
        <v>0.8513803680981595</v>
      </c>
    </row>
    <row r="155" spans="1:5" ht="13.5" thickBot="1">
      <c r="A155" s="563"/>
      <c r="B155" s="587" t="s">
        <v>919</v>
      </c>
      <c r="C155" s="588"/>
      <c r="D155" s="588"/>
      <c r="E155" s="589"/>
    </row>
    <row r="156" spans="1:5" ht="12.75">
      <c r="A156" s="563"/>
      <c r="B156" s="349" t="s">
        <v>177</v>
      </c>
      <c r="C156" s="590"/>
      <c r="D156" s="590"/>
      <c r="E156" s="571"/>
    </row>
    <row r="157" spans="1:5" ht="12.75">
      <c r="A157" s="563"/>
      <c r="B157" s="281" t="s">
        <v>178</v>
      </c>
      <c r="C157" s="570">
        <v>96537</v>
      </c>
      <c r="D157" s="570">
        <v>120855</v>
      </c>
      <c r="E157" s="571">
        <f>SUM(D157/C157)</f>
        <v>1.2519034152708288</v>
      </c>
    </row>
    <row r="158" spans="1:5" ht="13.5" thickBot="1">
      <c r="A158" s="563"/>
      <c r="B158" s="304" t="s">
        <v>179</v>
      </c>
      <c r="C158" s="578">
        <v>6250</v>
      </c>
      <c r="D158" s="578">
        <v>5114</v>
      </c>
      <c r="E158" s="579">
        <f>SUM(D158/C158)</f>
        <v>0.81824</v>
      </c>
    </row>
    <row r="159" spans="1:5" ht="13.5" thickBot="1">
      <c r="A159" s="563"/>
      <c r="B159" s="591" t="s">
        <v>911</v>
      </c>
      <c r="C159" s="592">
        <f>SUM(C157:C158)</f>
        <v>102787</v>
      </c>
      <c r="D159" s="592">
        <f>SUM(D157:D158)</f>
        <v>125969</v>
      </c>
      <c r="E159" s="586">
        <f>SUM(D159/C159)</f>
        <v>1.2255343574576552</v>
      </c>
    </row>
    <row r="160" spans="1:5" ht="13.5" thickBot="1">
      <c r="A160" s="563"/>
      <c r="B160" s="593" t="s">
        <v>934</v>
      </c>
      <c r="C160" s="592"/>
      <c r="D160" s="592"/>
      <c r="E160" s="589"/>
    </row>
    <row r="161" spans="1:5" ht="15.75" thickBot="1">
      <c r="A161" s="563"/>
      <c r="B161" s="595" t="s">
        <v>932</v>
      </c>
      <c r="C161" s="596">
        <f>SUM(C154+C155+C159)</f>
        <v>109307</v>
      </c>
      <c r="D161" s="596">
        <f>SUM(D154+D155+D159)</f>
        <v>131520</v>
      </c>
      <c r="E161" s="582">
        <f>SUM(D161/C161)</f>
        <v>1.2032166283952537</v>
      </c>
    </row>
    <row r="162" spans="1:5" ht="12.75">
      <c r="A162" s="563"/>
      <c r="B162" s="597" t="s">
        <v>390</v>
      </c>
      <c r="C162" s="570">
        <v>60324</v>
      </c>
      <c r="D162" s="570">
        <v>75526</v>
      </c>
      <c r="E162" s="571">
        <f>SUM(D162/C162)</f>
        <v>1.2520058351568197</v>
      </c>
    </row>
    <row r="163" spans="1:5" ht="12.75">
      <c r="A163" s="563"/>
      <c r="B163" s="597" t="s">
        <v>391</v>
      </c>
      <c r="C163" s="570">
        <v>15824</v>
      </c>
      <c r="D163" s="570">
        <v>21910</v>
      </c>
      <c r="E163" s="571">
        <f>SUM(D163/C163)</f>
        <v>1.3846056622851366</v>
      </c>
    </row>
    <row r="164" spans="1:5" ht="12.75">
      <c r="A164" s="563"/>
      <c r="B164" s="597" t="s">
        <v>392</v>
      </c>
      <c r="C164" s="570">
        <v>33159</v>
      </c>
      <c r="D164" s="570">
        <v>34084</v>
      </c>
      <c r="E164" s="571">
        <f>SUM(D164/C164)</f>
        <v>1.027895895533641</v>
      </c>
    </row>
    <row r="165" spans="1:5" ht="12.75">
      <c r="A165" s="563"/>
      <c r="B165" s="598" t="s">
        <v>394</v>
      </c>
      <c r="C165" s="570"/>
      <c r="D165" s="570"/>
      <c r="E165" s="571"/>
    </row>
    <row r="166" spans="1:5" ht="13.5" thickBot="1">
      <c r="A166" s="563"/>
      <c r="B166" s="599" t="s">
        <v>393</v>
      </c>
      <c r="C166" s="578"/>
      <c r="D166" s="578"/>
      <c r="E166" s="579"/>
    </row>
    <row r="167" spans="1:5" ht="13.5" thickBot="1">
      <c r="A167" s="563"/>
      <c r="B167" s="600" t="s">
        <v>910</v>
      </c>
      <c r="C167" s="581">
        <f>SUM(C162:C166)</f>
        <v>109307</v>
      </c>
      <c r="D167" s="581">
        <f>SUM(D162:D166)</f>
        <v>131520</v>
      </c>
      <c r="E167" s="586">
        <f>SUM(D167/C167)</f>
        <v>1.2032166283952537</v>
      </c>
    </row>
    <row r="168" spans="1:5" ht="12.75">
      <c r="A168" s="563"/>
      <c r="B168" s="597" t="s">
        <v>258</v>
      </c>
      <c r="C168" s="570"/>
      <c r="D168" s="570"/>
      <c r="E168" s="571"/>
    </row>
    <row r="169" spans="1:5" ht="12.75">
      <c r="A169" s="563"/>
      <c r="B169" s="597" t="s">
        <v>259</v>
      </c>
      <c r="C169" s="570"/>
      <c r="D169" s="570"/>
      <c r="E169" s="571"/>
    </row>
    <row r="170" spans="1:5" ht="13.5" thickBot="1">
      <c r="A170" s="563"/>
      <c r="B170" s="599" t="s">
        <v>402</v>
      </c>
      <c r="C170" s="578"/>
      <c r="D170" s="578"/>
      <c r="E170" s="579"/>
    </row>
    <row r="171" spans="1:5" ht="13.5" thickBot="1">
      <c r="A171" s="563"/>
      <c r="B171" s="601" t="s">
        <v>917</v>
      </c>
      <c r="C171" s="602"/>
      <c r="D171" s="602"/>
      <c r="E171" s="589"/>
    </row>
    <row r="172" spans="1:5" ht="13.5" thickBot="1">
      <c r="A172" s="563"/>
      <c r="B172" s="603" t="s">
        <v>935</v>
      </c>
      <c r="C172" s="602"/>
      <c r="D172" s="602"/>
      <c r="E172" s="589"/>
    </row>
    <row r="173" spans="1:5" ht="15.75" thickBot="1">
      <c r="A173" s="558"/>
      <c r="B173" s="604" t="s">
        <v>32</v>
      </c>
      <c r="C173" s="596">
        <f>SUM(C167+C171)</f>
        <v>109307</v>
      </c>
      <c r="D173" s="596">
        <f>SUM(D167+D171+D172)</f>
        <v>131520</v>
      </c>
      <c r="E173" s="586">
        <f>SUM(D173/C173)</f>
        <v>1.2032166283952537</v>
      </c>
    </row>
    <row r="174" spans="1:5" ht="15">
      <c r="A174" s="606">
        <v>2330</v>
      </c>
      <c r="B174" s="607" t="s">
        <v>406</v>
      </c>
      <c r="C174" s="570"/>
      <c r="D174" s="570"/>
      <c r="E174" s="571"/>
    </row>
    <row r="175" spans="1:5" ht="12.75">
      <c r="A175" s="563"/>
      <c r="B175" s="565" t="s">
        <v>166</v>
      </c>
      <c r="C175" s="563"/>
      <c r="D175" s="563"/>
      <c r="E175" s="564"/>
    </row>
    <row r="176" spans="1:5" ht="13.5" thickBot="1">
      <c r="A176" s="563"/>
      <c r="B176" s="566" t="s">
        <v>167</v>
      </c>
      <c r="C176" s="558"/>
      <c r="D176" s="558"/>
      <c r="E176" s="567"/>
    </row>
    <row r="177" spans="1:5" ht="13.5" thickBot="1">
      <c r="A177" s="563"/>
      <c r="B177" s="568" t="s">
        <v>181</v>
      </c>
      <c r="C177" s="558"/>
      <c r="D177" s="558"/>
      <c r="E177" s="567"/>
    </row>
    <row r="178" spans="1:5" ht="12.75">
      <c r="A178" s="563"/>
      <c r="B178" s="565" t="s">
        <v>169</v>
      </c>
      <c r="C178" s="570">
        <v>550</v>
      </c>
      <c r="D178" s="570">
        <v>1174</v>
      </c>
      <c r="E178" s="571">
        <f>SUM(D178/C178)</f>
        <v>2.1345454545454547</v>
      </c>
    </row>
    <row r="179" spans="1:5" ht="12.75">
      <c r="A179" s="563"/>
      <c r="B179" s="572" t="s">
        <v>170</v>
      </c>
      <c r="C179" s="573"/>
      <c r="D179" s="573">
        <v>674</v>
      </c>
      <c r="E179" s="574"/>
    </row>
    <row r="180" spans="1:5" ht="12.75">
      <c r="A180" s="563"/>
      <c r="B180" s="572" t="s">
        <v>171</v>
      </c>
      <c r="C180" s="573">
        <v>550</v>
      </c>
      <c r="D180" s="573">
        <v>500</v>
      </c>
      <c r="E180" s="574">
        <f>SUM(D180/C180)</f>
        <v>0.9090909090909091</v>
      </c>
    </row>
    <row r="181" spans="1:5" ht="12.75">
      <c r="A181" s="563"/>
      <c r="B181" s="575" t="s">
        <v>172</v>
      </c>
      <c r="C181" s="570"/>
      <c r="D181" s="570"/>
      <c r="E181" s="564"/>
    </row>
    <row r="182" spans="1:5" ht="12.75">
      <c r="A182" s="563"/>
      <c r="B182" s="575" t="s">
        <v>173</v>
      </c>
      <c r="C182" s="570">
        <v>4710</v>
      </c>
      <c r="D182" s="570">
        <v>4144</v>
      </c>
      <c r="E182" s="571">
        <f>SUM(D182/C182)</f>
        <v>0.8798301486199576</v>
      </c>
    </row>
    <row r="183" spans="1:5" ht="12.75">
      <c r="A183" s="563"/>
      <c r="B183" s="575" t="s">
        <v>174</v>
      </c>
      <c r="C183" s="570">
        <v>1131</v>
      </c>
      <c r="D183" s="570">
        <v>1119</v>
      </c>
      <c r="E183" s="571">
        <f>SUM(D183/C183)</f>
        <v>0.9893899204244032</v>
      </c>
    </row>
    <row r="184" spans="1:5" ht="12.75">
      <c r="A184" s="563"/>
      <c r="B184" s="576" t="s">
        <v>175</v>
      </c>
      <c r="C184" s="570"/>
      <c r="D184" s="570"/>
      <c r="E184" s="571"/>
    </row>
    <row r="185" spans="1:5" ht="13.5" thickBot="1">
      <c r="A185" s="563"/>
      <c r="B185" s="577" t="s">
        <v>176</v>
      </c>
      <c r="C185" s="578"/>
      <c r="D185" s="578">
        <v>355</v>
      </c>
      <c r="E185" s="579"/>
    </row>
    <row r="186" spans="1:5" ht="13.5" thickBot="1">
      <c r="A186" s="563"/>
      <c r="B186" s="580" t="s">
        <v>420</v>
      </c>
      <c r="C186" s="581">
        <f>SUM(C178+C181+C182+C183+C184)</f>
        <v>6391</v>
      </c>
      <c r="D186" s="581">
        <f>SUM(D178+D181+D182+D183+D185)</f>
        <v>6792</v>
      </c>
      <c r="E186" s="582">
        <f>SUM(D186/C186)</f>
        <v>1.0627444844312315</v>
      </c>
    </row>
    <row r="187" spans="1:5" ht="13.5" thickBot="1">
      <c r="A187" s="563"/>
      <c r="B187" s="584" t="s">
        <v>918</v>
      </c>
      <c r="C187" s="585">
        <f>SUM(C186+C177)</f>
        <v>6391</v>
      </c>
      <c r="D187" s="585">
        <f>SUM(D186+D177)</f>
        <v>6792</v>
      </c>
      <c r="E187" s="586">
        <f>SUM(D187/C187)</f>
        <v>1.0627444844312315</v>
      </c>
    </row>
    <row r="188" spans="1:5" ht="13.5" thickBot="1">
      <c r="A188" s="563"/>
      <c r="B188" s="587" t="s">
        <v>919</v>
      </c>
      <c r="C188" s="588"/>
      <c r="D188" s="588"/>
      <c r="E188" s="589"/>
    </row>
    <row r="189" spans="1:5" ht="12.75">
      <c r="A189" s="563"/>
      <c r="B189" s="349" t="s">
        <v>177</v>
      </c>
      <c r="C189" s="590"/>
      <c r="D189" s="590"/>
      <c r="E189" s="571"/>
    </row>
    <row r="190" spans="1:5" ht="12.75">
      <c r="A190" s="563"/>
      <c r="B190" s="281" t="s">
        <v>178</v>
      </c>
      <c r="C190" s="570">
        <v>94634</v>
      </c>
      <c r="D190" s="570">
        <v>112373</v>
      </c>
      <c r="E190" s="571">
        <f>SUM(D190/C190)</f>
        <v>1.187448485745081</v>
      </c>
    </row>
    <row r="191" spans="1:5" ht="13.5" thickBot="1">
      <c r="A191" s="563"/>
      <c r="B191" s="304" t="s">
        <v>179</v>
      </c>
      <c r="C191" s="578">
        <v>5000</v>
      </c>
      <c r="D191" s="578">
        <v>5441</v>
      </c>
      <c r="E191" s="579">
        <f>SUM(D191/C191)</f>
        <v>1.0882</v>
      </c>
    </row>
    <row r="192" spans="1:5" ht="13.5" thickBot="1">
      <c r="A192" s="563"/>
      <c r="B192" s="591" t="s">
        <v>911</v>
      </c>
      <c r="C192" s="592">
        <f>SUM(C190:C191)</f>
        <v>99634</v>
      </c>
      <c r="D192" s="592">
        <f>SUM(D190:D191)</f>
        <v>117814</v>
      </c>
      <c r="E192" s="586">
        <f>SUM(D192/C192)</f>
        <v>1.182467832266094</v>
      </c>
    </row>
    <row r="193" spans="1:5" ht="13.5" thickBot="1">
      <c r="A193" s="563"/>
      <c r="B193" s="593" t="s">
        <v>934</v>
      </c>
      <c r="C193" s="592"/>
      <c r="D193" s="592"/>
      <c r="E193" s="589"/>
    </row>
    <row r="194" spans="1:5" ht="15.75" thickBot="1">
      <c r="A194" s="563"/>
      <c r="B194" s="595" t="s">
        <v>932</v>
      </c>
      <c r="C194" s="596">
        <f>SUM(C187+C188+C192)</f>
        <v>106025</v>
      </c>
      <c r="D194" s="596">
        <f>SUM(D187+D188+D192)</f>
        <v>124606</v>
      </c>
      <c r="E194" s="582">
        <f>SUM(D194/C194)</f>
        <v>1.1752511200188636</v>
      </c>
    </row>
    <row r="195" spans="1:5" ht="12.75">
      <c r="A195" s="563"/>
      <c r="B195" s="597" t="s">
        <v>390</v>
      </c>
      <c r="C195" s="570">
        <v>54651</v>
      </c>
      <c r="D195" s="570">
        <v>67333</v>
      </c>
      <c r="E195" s="571">
        <f>SUM(D195/C195)</f>
        <v>1.2320543082468756</v>
      </c>
    </row>
    <row r="196" spans="1:5" ht="12.75">
      <c r="A196" s="563"/>
      <c r="B196" s="597" t="s">
        <v>391</v>
      </c>
      <c r="C196" s="570">
        <v>14307</v>
      </c>
      <c r="D196" s="570">
        <v>18279</v>
      </c>
      <c r="E196" s="571">
        <f>SUM(D196/C196)</f>
        <v>1.2776263367582303</v>
      </c>
    </row>
    <row r="197" spans="1:5" ht="12.75">
      <c r="A197" s="563"/>
      <c r="B197" s="597" t="s">
        <v>392</v>
      </c>
      <c r="C197" s="570">
        <v>37067</v>
      </c>
      <c r="D197" s="570">
        <v>38994</v>
      </c>
      <c r="E197" s="571">
        <f>SUM(D197/C197)</f>
        <v>1.0519869425634663</v>
      </c>
    </row>
    <row r="198" spans="1:5" ht="12.75">
      <c r="A198" s="563"/>
      <c r="B198" s="598" t="s">
        <v>394</v>
      </c>
      <c r="C198" s="570"/>
      <c r="D198" s="570"/>
      <c r="E198" s="571"/>
    </row>
    <row r="199" spans="1:5" ht="13.5" thickBot="1">
      <c r="A199" s="563"/>
      <c r="B199" s="599" t="s">
        <v>393</v>
      </c>
      <c r="C199" s="578"/>
      <c r="D199" s="578"/>
      <c r="E199" s="579"/>
    </row>
    <row r="200" spans="1:5" ht="13.5" thickBot="1">
      <c r="A200" s="563"/>
      <c r="B200" s="600" t="s">
        <v>910</v>
      </c>
      <c r="C200" s="581">
        <f>SUM(C195:C199)</f>
        <v>106025</v>
      </c>
      <c r="D200" s="581">
        <f>SUM(D195:D199)</f>
        <v>124606</v>
      </c>
      <c r="E200" s="586">
        <f>SUM(D200/C200)</f>
        <v>1.1752511200188636</v>
      </c>
    </row>
    <row r="201" spans="1:5" ht="12.75">
      <c r="A201" s="563"/>
      <c r="B201" s="597" t="s">
        <v>258</v>
      </c>
      <c r="C201" s="570"/>
      <c r="D201" s="570"/>
      <c r="E201" s="571"/>
    </row>
    <row r="202" spans="1:5" ht="12.75">
      <c r="A202" s="563"/>
      <c r="B202" s="597" t="s">
        <v>259</v>
      </c>
      <c r="C202" s="570"/>
      <c r="D202" s="570"/>
      <c r="E202" s="571"/>
    </row>
    <row r="203" spans="1:5" ht="13.5" thickBot="1">
      <c r="A203" s="563"/>
      <c r="B203" s="599" t="s">
        <v>402</v>
      </c>
      <c r="C203" s="578"/>
      <c r="D203" s="578"/>
      <c r="E203" s="579"/>
    </row>
    <row r="204" spans="1:5" ht="13.5" thickBot="1">
      <c r="A204" s="563"/>
      <c r="B204" s="601" t="s">
        <v>917</v>
      </c>
      <c r="C204" s="602"/>
      <c r="D204" s="602"/>
      <c r="E204" s="589"/>
    </row>
    <row r="205" spans="1:5" ht="13.5" thickBot="1">
      <c r="A205" s="563"/>
      <c r="B205" s="603" t="s">
        <v>935</v>
      </c>
      <c r="C205" s="602"/>
      <c r="D205" s="602"/>
      <c r="E205" s="589"/>
    </row>
    <row r="206" spans="1:5" ht="15.75" thickBot="1">
      <c r="A206" s="558"/>
      <c r="B206" s="604" t="s">
        <v>32</v>
      </c>
      <c r="C206" s="596">
        <f>SUM(C200+C204)</f>
        <v>106025</v>
      </c>
      <c r="D206" s="596">
        <f>SUM(D200+D204+D205)</f>
        <v>124606</v>
      </c>
      <c r="E206" s="586">
        <f>SUM(D206/C206)</f>
        <v>1.1752511200188636</v>
      </c>
    </row>
    <row r="207" spans="1:5" ht="15">
      <c r="A207" s="609">
        <v>2335</v>
      </c>
      <c r="B207" s="607" t="s">
        <v>407</v>
      </c>
      <c r="C207" s="570"/>
      <c r="D207" s="570"/>
      <c r="E207" s="571"/>
    </row>
    <row r="208" spans="1:5" ht="12.75">
      <c r="A208" s="563"/>
      <c r="B208" s="565" t="s">
        <v>166</v>
      </c>
      <c r="C208" s="563"/>
      <c r="D208" s="563"/>
      <c r="E208" s="564"/>
    </row>
    <row r="209" spans="1:5" ht="13.5" thickBot="1">
      <c r="A209" s="563"/>
      <c r="B209" s="566" t="s">
        <v>167</v>
      </c>
      <c r="C209" s="558"/>
      <c r="D209" s="558"/>
      <c r="E209" s="567"/>
    </row>
    <row r="210" spans="1:5" ht="13.5" thickBot="1">
      <c r="A210" s="563"/>
      <c r="B210" s="568" t="s">
        <v>181</v>
      </c>
      <c r="C210" s="558"/>
      <c r="D210" s="558"/>
      <c r="E210" s="567"/>
    </row>
    <row r="211" spans="1:5" ht="12.75">
      <c r="A211" s="563"/>
      <c r="B211" s="565" t="s">
        <v>169</v>
      </c>
      <c r="C211" s="570"/>
      <c r="D211" s="570"/>
      <c r="E211" s="571"/>
    </row>
    <row r="212" spans="1:5" ht="12.75">
      <c r="A212" s="563"/>
      <c r="B212" s="572" t="s">
        <v>170</v>
      </c>
      <c r="C212" s="573"/>
      <c r="D212" s="573"/>
      <c r="E212" s="574"/>
    </row>
    <row r="213" spans="1:5" ht="12.75">
      <c r="A213" s="563"/>
      <c r="B213" s="572" t="s">
        <v>171</v>
      </c>
      <c r="C213" s="573"/>
      <c r="D213" s="573"/>
      <c r="E213" s="574"/>
    </row>
    <row r="214" spans="1:5" ht="12.75">
      <c r="A214" s="563"/>
      <c r="B214" s="575" t="s">
        <v>172</v>
      </c>
      <c r="C214" s="570"/>
      <c r="D214" s="570"/>
      <c r="E214" s="564"/>
    </row>
    <row r="215" spans="1:5" ht="12.75">
      <c r="A215" s="563"/>
      <c r="B215" s="575" t="s">
        <v>173</v>
      </c>
      <c r="C215" s="570">
        <v>4829</v>
      </c>
      <c r="D215" s="570">
        <v>5271</v>
      </c>
      <c r="E215" s="571">
        <f>SUM(D215/C215)</f>
        <v>1.091530337544005</v>
      </c>
    </row>
    <row r="216" spans="1:5" ht="12.75">
      <c r="A216" s="563"/>
      <c r="B216" s="575" t="s">
        <v>174</v>
      </c>
      <c r="C216" s="570">
        <v>1251</v>
      </c>
      <c r="D216" s="570">
        <v>1330</v>
      </c>
      <c r="E216" s="571">
        <f>SUM(D216/C216)</f>
        <v>1.0631494804156674</v>
      </c>
    </row>
    <row r="217" spans="1:5" ht="12.75">
      <c r="A217" s="563"/>
      <c r="B217" s="576" t="s">
        <v>175</v>
      </c>
      <c r="C217" s="570"/>
      <c r="D217" s="570"/>
      <c r="E217" s="571"/>
    </row>
    <row r="218" spans="1:5" ht="13.5" thickBot="1">
      <c r="A218" s="563"/>
      <c r="B218" s="577" t="s">
        <v>176</v>
      </c>
      <c r="C218" s="578"/>
      <c r="D218" s="578">
        <v>200</v>
      </c>
      <c r="E218" s="579"/>
    </row>
    <row r="219" spans="1:5" ht="13.5" thickBot="1">
      <c r="A219" s="563"/>
      <c r="B219" s="580" t="s">
        <v>420</v>
      </c>
      <c r="C219" s="581">
        <f>SUM(C211+C214+C215+C216+C217)</f>
        <v>6080</v>
      </c>
      <c r="D219" s="581">
        <f>SUM(D211+D214+D215+D216+D218)</f>
        <v>6801</v>
      </c>
      <c r="E219" s="582">
        <f>SUM(D219/C219)</f>
        <v>1.1185855263157896</v>
      </c>
    </row>
    <row r="220" spans="1:5" ht="13.5" thickBot="1">
      <c r="A220" s="563"/>
      <c r="B220" s="584" t="s">
        <v>918</v>
      </c>
      <c r="C220" s="585">
        <f>SUM(C219+C210)</f>
        <v>6080</v>
      </c>
      <c r="D220" s="585">
        <f>SUM(D219+D210)</f>
        <v>6801</v>
      </c>
      <c r="E220" s="586">
        <f>SUM(D220/C220)</f>
        <v>1.1185855263157896</v>
      </c>
    </row>
    <row r="221" spans="1:5" ht="13.5" thickBot="1">
      <c r="A221" s="563"/>
      <c r="B221" s="587" t="s">
        <v>919</v>
      </c>
      <c r="C221" s="588"/>
      <c r="D221" s="588"/>
      <c r="E221" s="589"/>
    </row>
    <row r="222" spans="1:5" ht="12.75">
      <c r="A222" s="563"/>
      <c r="B222" s="349" t="s">
        <v>177</v>
      </c>
      <c r="C222" s="590"/>
      <c r="D222" s="590"/>
      <c r="E222" s="571"/>
    </row>
    <row r="223" spans="1:5" ht="12.75">
      <c r="A223" s="563"/>
      <c r="B223" s="281" t="s">
        <v>178</v>
      </c>
      <c r="C223" s="570">
        <v>48566</v>
      </c>
      <c r="D223" s="570">
        <v>63004</v>
      </c>
      <c r="E223" s="571">
        <f>SUM(D223/C223)</f>
        <v>1.2972861672775193</v>
      </c>
    </row>
    <row r="224" spans="1:5" ht="13.5" thickBot="1">
      <c r="A224" s="563"/>
      <c r="B224" s="304" t="s">
        <v>179</v>
      </c>
      <c r="C224" s="578">
        <v>2615</v>
      </c>
      <c r="D224" s="578">
        <v>2615</v>
      </c>
      <c r="E224" s="579">
        <f>SUM(D224/C224)</f>
        <v>1</v>
      </c>
    </row>
    <row r="225" spans="1:5" ht="13.5" thickBot="1">
      <c r="A225" s="563"/>
      <c r="B225" s="591" t="s">
        <v>911</v>
      </c>
      <c r="C225" s="592">
        <f>SUM(C223:C224)</f>
        <v>51181</v>
      </c>
      <c r="D225" s="592">
        <f>SUM(D223:D224)</f>
        <v>65619</v>
      </c>
      <c r="E225" s="586">
        <f>SUM(D225/C225)</f>
        <v>1.2820968718860515</v>
      </c>
    </row>
    <row r="226" spans="1:5" ht="13.5" thickBot="1">
      <c r="A226" s="563"/>
      <c r="B226" s="593" t="s">
        <v>934</v>
      </c>
      <c r="C226" s="592"/>
      <c r="D226" s="592"/>
      <c r="E226" s="589"/>
    </row>
    <row r="227" spans="1:5" ht="15.75" thickBot="1">
      <c r="A227" s="563"/>
      <c r="B227" s="595" t="s">
        <v>932</v>
      </c>
      <c r="C227" s="596">
        <f>SUM(C220+C221+C225)</f>
        <v>57261</v>
      </c>
      <c r="D227" s="596">
        <f>SUM(D220+D221+D225)</f>
        <v>72420</v>
      </c>
      <c r="E227" s="582">
        <f>SUM(D227/C227)</f>
        <v>1.264735160056583</v>
      </c>
    </row>
    <row r="228" spans="1:5" ht="12.75">
      <c r="A228" s="563"/>
      <c r="B228" s="597" t="s">
        <v>390</v>
      </c>
      <c r="C228" s="570">
        <v>30837</v>
      </c>
      <c r="D228" s="570">
        <v>41045</v>
      </c>
      <c r="E228" s="571">
        <f>SUM(D228/C228)</f>
        <v>1.3310309044329864</v>
      </c>
    </row>
    <row r="229" spans="1:5" ht="12.75">
      <c r="A229" s="563"/>
      <c r="B229" s="597" t="s">
        <v>391</v>
      </c>
      <c r="C229" s="570">
        <v>8148</v>
      </c>
      <c r="D229" s="570">
        <v>11439</v>
      </c>
      <c r="E229" s="571">
        <f>SUM(D229/C229)</f>
        <v>1.403902798232695</v>
      </c>
    </row>
    <row r="230" spans="1:5" ht="12.75">
      <c r="A230" s="563"/>
      <c r="B230" s="597" t="s">
        <v>392</v>
      </c>
      <c r="C230" s="570">
        <v>18276</v>
      </c>
      <c r="D230" s="570">
        <v>19936</v>
      </c>
      <c r="E230" s="571">
        <f>SUM(D230/C230)</f>
        <v>1.0908295031735609</v>
      </c>
    </row>
    <row r="231" spans="1:5" ht="12.75">
      <c r="A231" s="563"/>
      <c r="B231" s="598" t="s">
        <v>394</v>
      </c>
      <c r="C231" s="570"/>
      <c r="D231" s="570"/>
      <c r="E231" s="571"/>
    </row>
    <row r="232" spans="1:5" ht="13.5" thickBot="1">
      <c r="A232" s="563"/>
      <c r="B232" s="599" t="s">
        <v>393</v>
      </c>
      <c r="C232" s="578"/>
      <c r="D232" s="578"/>
      <c r="E232" s="579"/>
    </row>
    <row r="233" spans="1:5" ht="13.5" thickBot="1">
      <c r="A233" s="563"/>
      <c r="B233" s="600" t="s">
        <v>910</v>
      </c>
      <c r="C233" s="581">
        <f>SUM(C228:C232)</f>
        <v>57261</v>
      </c>
      <c r="D233" s="581">
        <f>SUM(D228:D232)</f>
        <v>72420</v>
      </c>
      <c r="E233" s="586">
        <f>SUM(D233/C233)</f>
        <v>1.264735160056583</v>
      </c>
    </row>
    <row r="234" spans="1:5" ht="12.75">
      <c r="A234" s="563"/>
      <c r="B234" s="597" t="s">
        <v>258</v>
      </c>
      <c r="C234" s="570"/>
      <c r="D234" s="570"/>
      <c r="E234" s="571"/>
    </row>
    <row r="235" spans="1:5" ht="12.75">
      <c r="A235" s="563"/>
      <c r="B235" s="597" t="s">
        <v>259</v>
      </c>
      <c r="C235" s="570"/>
      <c r="D235" s="570"/>
      <c r="E235" s="571"/>
    </row>
    <row r="236" spans="1:5" ht="13.5" thickBot="1">
      <c r="A236" s="563"/>
      <c r="B236" s="599" t="s">
        <v>402</v>
      </c>
      <c r="C236" s="578"/>
      <c r="D236" s="578"/>
      <c r="E236" s="579"/>
    </row>
    <row r="237" spans="1:5" ht="13.5" thickBot="1">
      <c r="A237" s="563"/>
      <c r="B237" s="601" t="s">
        <v>917</v>
      </c>
      <c r="C237" s="602"/>
      <c r="D237" s="602"/>
      <c r="E237" s="589"/>
    </row>
    <row r="238" spans="1:5" ht="13.5" thickBot="1">
      <c r="A238" s="563"/>
      <c r="B238" s="603" t="s">
        <v>935</v>
      </c>
      <c r="C238" s="602"/>
      <c r="D238" s="602"/>
      <c r="E238" s="589"/>
    </row>
    <row r="239" spans="1:5" ht="15.75" thickBot="1">
      <c r="A239" s="558"/>
      <c r="B239" s="604" t="s">
        <v>32</v>
      </c>
      <c r="C239" s="596">
        <f>SUM(C233+C237)</f>
        <v>57261</v>
      </c>
      <c r="D239" s="596">
        <f>SUM(D233+D237+D238)</f>
        <v>72420</v>
      </c>
      <c r="E239" s="586">
        <f>SUM(D239/C239)</f>
        <v>1.264735160056583</v>
      </c>
    </row>
    <row r="240" spans="1:5" ht="15">
      <c r="A240" s="606">
        <v>2345</v>
      </c>
      <c r="B240" s="610" t="s">
        <v>408</v>
      </c>
      <c r="C240" s="570"/>
      <c r="D240" s="570"/>
      <c r="E240" s="571"/>
    </row>
    <row r="241" spans="1:5" ht="12.75">
      <c r="A241" s="563"/>
      <c r="B241" s="565" t="s">
        <v>166</v>
      </c>
      <c r="C241" s="563"/>
      <c r="D241" s="563"/>
      <c r="E241" s="564"/>
    </row>
    <row r="242" spans="1:5" ht="13.5" thickBot="1">
      <c r="A242" s="563"/>
      <c r="B242" s="566" t="s">
        <v>167</v>
      </c>
      <c r="C242" s="558"/>
      <c r="D242" s="558"/>
      <c r="E242" s="567"/>
    </row>
    <row r="243" spans="1:5" ht="13.5" thickBot="1">
      <c r="A243" s="563"/>
      <c r="B243" s="568" t="s">
        <v>181</v>
      </c>
      <c r="C243" s="558"/>
      <c r="D243" s="558"/>
      <c r="E243" s="567"/>
    </row>
    <row r="244" spans="1:5" ht="12.75">
      <c r="A244" s="563"/>
      <c r="B244" s="565" t="s">
        <v>169</v>
      </c>
      <c r="C244" s="570"/>
      <c r="D244" s="570"/>
      <c r="E244" s="571"/>
    </row>
    <row r="245" spans="1:5" ht="12.75">
      <c r="A245" s="563"/>
      <c r="B245" s="572" t="s">
        <v>170</v>
      </c>
      <c r="C245" s="573"/>
      <c r="D245" s="573"/>
      <c r="E245" s="574"/>
    </row>
    <row r="246" spans="1:5" ht="12.75">
      <c r="A246" s="563"/>
      <c r="B246" s="572" t="s">
        <v>171</v>
      </c>
      <c r="C246" s="573"/>
      <c r="D246" s="573"/>
      <c r="E246" s="574"/>
    </row>
    <row r="247" spans="1:5" ht="12.75">
      <c r="A247" s="563"/>
      <c r="B247" s="575" t="s">
        <v>172</v>
      </c>
      <c r="C247" s="570"/>
      <c r="D247" s="570"/>
      <c r="E247" s="564"/>
    </row>
    <row r="248" spans="1:5" ht="12.75">
      <c r="A248" s="563"/>
      <c r="B248" s="575" t="s">
        <v>173</v>
      </c>
      <c r="C248" s="570">
        <v>5004</v>
      </c>
      <c r="D248" s="570">
        <v>4854</v>
      </c>
      <c r="E248" s="571">
        <f>SUM(D248/C248)</f>
        <v>0.9700239808153477</v>
      </c>
    </row>
    <row r="249" spans="1:5" ht="12.75">
      <c r="A249" s="563"/>
      <c r="B249" s="575" t="s">
        <v>174</v>
      </c>
      <c r="C249" s="570">
        <v>1312</v>
      </c>
      <c r="D249" s="570">
        <v>1312</v>
      </c>
      <c r="E249" s="571">
        <f>SUM(D249/C249)</f>
        <v>1</v>
      </c>
    </row>
    <row r="250" spans="1:5" ht="12.75">
      <c r="A250" s="563"/>
      <c r="B250" s="576" t="s">
        <v>175</v>
      </c>
      <c r="C250" s="570"/>
      <c r="D250" s="570"/>
      <c r="E250" s="571"/>
    </row>
    <row r="251" spans="1:5" ht="13.5" thickBot="1">
      <c r="A251" s="563"/>
      <c r="B251" s="577" t="s">
        <v>176</v>
      </c>
      <c r="C251" s="578"/>
      <c r="D251" s="578">
        <v>150</v>
      </c>
      <c r="E251" s="579"/>
    </row>
    <row r="252" spans="1:5" ht="13.5" thickBot="1">
      <c r="A252" s="563"/>
      <c r="B252" s="580" t="s">
        <v>420</v>
      </c>
      <c r="C252" s="581">
        <f>SUM(C244+C247+C248+C249+C250)</f>
        <v>6316</v>
      </c>
      <c r="D252" s="581">
        <f>SUM(D244+D247+D248+D249+D251)</f>
        <v>6316</v>
      </c>
      <c r="E252" s="582">
        <f>SUM(D252/C252)</f>
        <v>1</v>
      </c>
    </row>
    <row r="253" spans="1:5" ht="13.5" thickBot="1">
      <c r="A253" s="563"/>
      <c r="B253" s="584" t="s">
        <v>918</v>
      </c>
      <c r="C253" s="585">
        <f>SUM(C252+C243)</f>
        <v>6316</v>
      </c>
      <c r="D253" s="585">
        <f>SUM(D252+D243)</f>
        <v>6316</v>
      </c>
      <c r="E253" s="586">
        <f>SUM(D253/C253)</f>
        <v>1</v>
      </c>
    </row>
    <row r="254" spans="1:5" ht="13.5" thickBot="1">
      <c r="A254" s="563"/>
      <c r="B254" s="587" t="s">
        <v>919</v>
      </c>
      <c r="C254" s="588"/>
      <c r="D254" s="588"/>
      <c r="E254" s="589"/>
    </row>
    <row r="255" spans="1:5" ht="12.75">
      <c r="A255" s="563"/>
      <c r="B255" s="349" t="s">
        <v>177</v>
      </c>
      <c r="C255" s="590"/>
      <c r="D255" s="590"/>
      <c r="E255" s="571"/>
    </row>
    <row r="256" spans="1:5" ht="12.75">
      <c r="A256" s="563"/>
      <c r="B256" s="281" t="s">
        <v>178</v>
      </c>
      <c r="C256" s="570">
        <v>47971</v>
      </c>
      <c r="D256" s="570">
        <v>58771</v>
      </c>
      <c r="E256" s="571">
        <f>SUM(D256/C256)</f>
        <v>1.225136019678556</v>
      </c>
    </row>
    <row r="257" spans="1:5" ht="13.5" thickBot="1">
      <c r="A257" s="563"/>
      <c r="B257" s="304" t="s">
        <v>179</v>
      </c>
      <c r="C257" s="578">
        <v>2129</v>
      </c>
      <c r="D257" s="578">
        <v>2129</v>
      </c>
      <c r="E257" s="579">
        <f>SUM(D257/C257)</f>
        <v>1</v>
      </c>
    </row>
    <row r="258" spans="1:5" ht="13.5" thickBot="1">
      <c r="A258" s="563"/>
      <c r="B258" s="591" t="s">
        <v>911</v>
      </c>
      <c r="C258" s="592">
        <f>SUM(C256:C257)</f>
        <v>50100</v>
      </c>
      <c r="D258" s="592">
        <f>SUM(D256:D257)</f>
        <v>60900</v>
      </c>
      <c r="E258" s="586">
        <f>SUM(D258/C258)</f>
        <v>1.215568862275449</v>
      </c>
    </row>
    <row r="259" spans="1:5" ht="13.5" thickBot="1">
      <c r="A259" s="563"/>
      <c r="B259" s="593" t="s">
        <v>934</v>
      </c>
      <c r="C259" s="592"/>
      <c r="D259" s="592"/>
      <c r="E259" s="589"/>
    </row>
    <row r="260" spans="1:5" ht="15.75" thickBot="1">
      <c r="A260" s="563"/>
      <c r="B260" s="595" t="s">
        <v>932</v>
      </c>
      <c r="C260" s="596">
        <f>SUM(C253+C254+C258)</f>
        <v>56416</v>
      </c>
      <c r="D260" s="596">
        <f>SUM(D253+D254+D258)</f>
        <v>67216</v>
      </c>
      <c r="E260" s="582">
        <f>SUM(D260/C260)</f>
        <v>1.1914350538854226</v>
      </c>
    </row>
    <row r="261" spans="1:5" ht="12.75">
      <c r="A261" s="563"/>
      <c r="B261" s="597" t="s">
        <v>390</v>
      </c>
      <c r="C261" s="570">
        <v>31076</v>
      </c>
      <c r="D261" s="570">
        <v>39292</v>
      </c>
      <c r="E261" s="571">
        <f>SUM(D261/C261)</f>
        <v>1.2643840906165529</v>
      </c>
    </row>
    <row r="262" spans="1:5" ht="12.75">
      <c r="A262" s="563"/>
      <c r="B262" s="597" t="s">
        <v>391</v>
      </c>
      <c r="C262" s="570">
        <v>8368</v>
      </c>
      <c r="D262" s="570">
        <v>10684</v>
      </c>
      <c r="E262" s="571">
        <f>SUM(D262/C262)</f>
        <v>1.2767686424474187</v>
      </c>
    </row>
    <row r="263" spans="1:5" ht="12.75">
      <c r="A263" s="563"/>
      <c r="B263" s="597" t="s">
        <v>392</v>
      </c>
      <c r="C263" s="570">
        <v>16972</v>
      </c>
      <c r="D263" s="570">
        <v>17240</v>
      </c>
      <c r="E263" s="571">
        <f>SUM(D263/C263)</f>
        <v>1.0157907141173699</v>
      </c>
    </row>
    <row r="264" spans="1:5" ht="12.75">
      <c r="A264" s="563"/>
      <c r="B264" s="598" t="s">
        <v>394</v>
      </c>
      <c r="C264" s="570"/>
      <c r="D264" s="570"/>
      <c r="E264" s="571"/>
    </row>
    <row r="265" spans="1:5" ht="13.5" thickBot="1">
      <c r="A265" s="563"/>
      <c r="B265" s="599" t="s">
        <v>393</v>
      </c>
      <c r="C265" s="578"/>
      <c r="D265" s="578"/>
      <c r="E265" s="579"/>
    </row>
    <row r="266" spans="1:5" ht="13.5" thickBot="1">
      <c r="A266" s="563"/>
      <c r="B266" s="600" t="s">
        <v>910</v>
      </c>
      <c r="C266" s="581">
        <f>SUM(C261:C265)</f>
        <v>56416</v>
      </c>
      <c r="D266" s="581">
        <f>SUM(D261:D265)</f>
        <v>67216</v>
      </c>
      <c r="E266" s="586">
        <f>SUM(D266/C266)</f>
        <v>1.1914350538854226</v>
      </c>
    </row>
    <row r="267" spans="1:5" ht="12.75">
      <c r="A267" s="563"/>
      <c r="B267" s="597" t="s">
        <v>258</v>
      </c>
      <c r="C267" s="570"/>
      <c r="D267" s="570"/>
      <c r="E267" s="571"/>
    </row>
    <row r="268" spans="1:5" ht="12.75">
      <c r="A268" s="563"/>
      <c r="B268" s="597" t="s">
        <v>259</v>
      </c>
      <c r="C268" s="570"/>
      <c r="D268" s="570"/>
      <c r="E268" s="571"/>
    </row>
    <row r="269" spans="1:5" ht="13.5" thickBot="1">
      <c r="A269" s="563"/>
      <c r="B269" s="599" t="s">
        <v>402</v>
      </c>
      <c r="C269" s="578"/>
      <c r="D269" s="578"/>
      <c r="E269" s="579"/>
    </row>
    <row r="270" spans="1:5" ht="13.5" thickBot="1">
      <c r="A270" s="563"/>
      <c r="B270" s="601" t="s">
        <v>917</v>
      </c>
      <c r="C270" s="602"/>
      <c r="D270" s="602"/>
      <c r="E270" s="589"/>
    </row>
    <row r="271" spans="1:5" ht="13.5" thickBot="1">
      <c r="A271" s="563"/>
      <c r="B271" s="603" t="s">
        <v>935</v>
      </c>
      <c r="C271" s="602"/>
      <c r="D271" s="602"/>
      <c r="E271" s="589"/>
    </row>
    <row r="272" spans="1:5" ht="15.75" thickBot="1">
      <c r="A272" s="558"/>
      <c r="B272" s="604" t="s">
        <v>32</v>
      </c>
      <c r="C272" s="596">
        <f>SUM(C266+C270)</f>
        <v>56416</v>
      </c>
      <c r="D272" s="596">
        <f>SUM(D266+D270+D271)</f>
        <v>67216</v>
      </c>
      <c r="E272" s="586">
        <f>SUM(D272/C272)</f>
        <v>1.1914350538854226</v>
      </c>
    </row>
    <row r="273" spans="1:5" ht="15">
      <c r="A273" s="606">
        <v>2360</v>
      </c>
      <c r="B273" s="608" t="s">
        <v>409</v>
      </c>
      <c r="C273" s="570"/>
      <c r="D273" s="570"/>
      <c r="E273" s="571"/>
    </row>
    <row r="274" spans="1:5" ht="12.75">
      <c r="A274" s="563"/>
      <c r="B274" s="565" t="s">
        <v>166</v>
      </c>
      <c r="C274" s="563"/>
      <c r="D274" s="563"/>
      <c r="E274" s="564"/>
    </row>
    <row r="275" spans="1:5" ht="13.5" thickBot="1">
      <c r="A275" s="563"/>
      <c r="B275" s="566" t="s">
        <v>167</v>
      </c>
      <c r="C275" s="558"/>
      <c r="D275" s="558"/>
      <c r="E275" s="567"/>
    </row>
    <row r="276" spans="1:5" ht="13.5" thickBot="1">
      <c r="A276" s="563"/>
      <c r="B276" s="568" t="s">
        <v>181</v>
      </c>
      <c r="C276" s="558"/>
      <c r="D276" s="558"/>
      <c r="E276" s="567"/>
    </row>
    <row r="277" spans="1:5" ht="12.75">
      <c r="A277" s="563"/>
      <c r="B277" s="565" t="s">
        <v>169</v>
      </c>
      <c r="C277" s="570"/>
      <c r="D277" s="570"/>
      <c r="E277" s="571"/>
    </row>
    <row r="278" spans="1:5" ht="12.75">
      <c r="A278" s="563"/>
      <c r="B278" s="572" t="s">
        <v>170</v>
      </c>
      <c r="C278" s="573"/>
      <c r="D278" s="573"/>
      <c r="E278" s="574"/>
    </row>
    <row r="279" spans="1:5" ht="12.75">
      <c r="A279" s="563"/>
      <c r="B279" s="572" t="s">
        <v>171</v>
      </c>
      <c r="C279" s="573"/>
      <c r="D279" s="573"/>
      <c r="E279" s="574"/>
    </row>
    <row r="280" spans="1:5" ht="12.75">
      <c r="A280" s="563"/>
      <c r="B280" s="575" t="s">
        <v>172</v>
      </c>
      <c r="C280" s="570"/>
      <c r="D280" s="570"/>
      <c r="E280" s="564"/>
    </row>
    <row r="281" spans="1:5" ht="12.75">
      <c r="A281" s="563"/>
      <c r="B281" s="575" t="s">
        <v>173</v>
      </c>
      <c r="C281" s="570">
        <v>4896</v>
      </c>
      <c r="D281" s="570">
        <v>4725</v>
      </c>
      <c r="E281" s="571">
        <f>SUM(D281/C281)</f>
        <v>0.9650735294117647</v>
      </c>
    </row>
    <row r="282" spans="1:5" ht="12.75">
      <c r="A282" s="563"/>
      <c r="B282" s="575" t="s">
        <v>174</v>
      </c>
      <c r="C282" s="570">
        <v>1277</v>
      </c>
      <c r="D282" s="570">
        <v>1181</v>
      </c>
      <c r="E282" s="571">
        <f>SUM(D282/C282)</f>
        <v>0.9248238057948316</v>
      </c>
    </row>
    <row r="283" spans="1:5" ht="12.75">
      <c r="A283" s="563"/>
      <c r="B283" s="576" t="s">
        <v>175</v>
      </c>
      <c r="C283" s="570"/>
      <c r="D283" s="570"/>
      <c r="E283" s="571"/>
    </row>
    <row r="284" spans="1:5" ht="13.5" thickBot="1">
      <c r="A284" s="563"/>
      <c r="B284" s="577" t="s">
        <v>176</v>
      </c>
      <c r="C284" s="578"/>
      <c r="D284" s="578">
        <v>200</v>
      </c>
      <c r="E284" s="579"/>
    </row>
    <row r="285" spans="1:5" ht="13.5" thickBot="1">
      <c r="A285" s="563"/>
      <c r="B285" s="580" t="s">
        <v>420</v>
      </c>
      <c r="C285" s="581">
        <f>SUM(C277+C280+C281+C282+C283)</f>
        <v>6173</v>
      </c>
      <c r="D285" s="581">
        <f>SUM(D277+D280+D281+D282+D284)</f>
        <v>6106</v>
      </c>
      <c r="E285" s="582">
        <f>SUM(D285/C285)</f>
        <v>0.9891462821966629</v>
      </c>
    </row>
    <row r="286" spans="1:5" ht="13.5" thickBot="1">
      <c r="A286" s="563"/>
      <c r="B286" s="584" t="s">
        <v>918</v>
      </c>
      <c r="C286" s="585">
        <f>SUM(C285+C276)</f>
        <v>6173</v>
      </c>
      <c r="D286" s="585">
        <f>SUM(D285+D276)</f>
        <v>6106</v>
      </c>
      <c r="E286" s="586">
        <f>SUM(D286/C286)</f>
        <v>0.9891462821966629</v>
      </c>
    </row>
    <row r="287" spans="1:5" ht="13.5" thickBot="1">
      <c r="A287" s="563"/>
      <c r="B287" s="587" t="s">
        <v>919</v>
      </c>
      <c r="C287" s="588"/>
      <c r="D287" s="588"/>
      <c r="E287" s="589"/>
    </row>
    <row r="288" spans="1:5" ht="12.75">
      <c r="A288" s="563"/>
      <c r="B288" s="349" t="s">
        <v>177</v>
      </c>
      <c r="C288" s="590"/>
      <c r="D288" s="590"/>
      <c r="E288" s="571"/>
    </row>
    <row r="289" spans="1:5" ht="12.75">
      <c r="A289" s="563"/>
      <c r="B289" s="281" t="s">
        <v>178</v>
      </c>
      <c r="C289" s="570">
        <v>48825</v>
      </c>
      <c r="D289" s="570">
        <v>61469</v>
      </c>
      <c r="E289" s="571">
        <f>SUM(D289/C289)</f>
        <v>1.2589656938044034</v>
      </c>
    </row>
    <row r="290" spans="1:5" ht="13.5" thickBot="1">
      <c r="A290" s="563"/>
      <c r="B290" s="304" t="s">
        <v>179</v>
      </c>
      <c r="C290" s="578">
        <v>2493</v>
      </c>
      <c r="D290" s="578">
        <v>2493</v>
      </c>
      <c r="E290" s="579">
        <f>SUM(D290/C290)</f>
        <v>1</v>
      </c>
    </row>
    <row r="291" spans="1:5" ht="13.5" thickBot="1">
      <c r="A291" s="563"/>
      <c r="B291" s="591" t="s">
        <v>911</v>
      </c>
      <c r="C291" s="592">
        <f>SUM(C289:C290)</f>
        <v>51318</v>
      </c>
      <c r="D291" s="592">
        <f>SUM(D289:D290)</f>
        <v>63962</v>
      </c>
      <c r="E291" s="586">
        <f>SUM(D291/C291)</f>
        <v>1.2463852839159748</v>
      </c>
    </row>
    <row r="292" spans="1:5" ht="13.5" thickBot="1">
      <c r="A292" s="563"/>
      <c r="B292" s="593" t="s">
        <v>934</v>
      </c>
      <c r="C292" s="592"/>
      <c r="D292" s="592"/>
      <c r="E292" s="589"/>
    </row>
    <row r="293" spans="1:5" ht="15.75" thickBot="1">
      <c r="A293" s="563"/>
      <c r="B293" s="595" t="s">
        <v>932</v>
      </c>
      <c r="C293" s="596">
        <f>SUM(C286+C287+C291)</f>
        <v>57491</v>
      </c>
      <c r="D293" s="596">
        <f>SUM(D286+D287+D291)</f>
        <v>70068</v>
      </c>
      <c r="E293" s="582">
        <f>SUM(D293/C293)</f>
        <v>1.2187646762101894</v>
      </c>
    </row>
    <row r="294" spans="1:5" ht="12.75">
      <c r="A294" s="563"/>
      <c r="B294" s="597" t="s">
        <v>390</v>
      </c>
      <c r="C294" s="570">
        <v>31048</v>
      </c>
      <c r="D294" s="570">
        <v>40339</v>
      </c>
      <c r="E294" s="571">
        <f>SUM(D294/C294)</f>
        <v>1.2992463282659108</v>
      </c>
    </row>
    <row r="295" spans="1:5" ht="12.75">
      <c r="A295" s="563"/>
      <c r="B295" s="597" t="s">
        <v>391</v>
      </c>
      <c r="C295" s="570">
        <v>8205</v>
      </c>
      <c r="D295" s="570">
        <v>10969</v>
      </c>
      <c r="E295" s="571">
        <f>SUM(D295/C295)</f>
        <v>1.3368677635588055</v>
      </c>
    </row>
    <row r="296" spans="1:5" ht="12.75">
      <c r="A296" s="563"/>
      <c r="B296" s="597" t="s">
        <v>392</v>
      </c>
      <c r="C296" s="570">
        <v>18238</v>
      </c>
      <c r="D296" s="570">
        <v>18760</v>
      </c>
      <c r="E296" s="571">
        <f>SUM(D296/C296)</f>
        <v>1.0286215593815111</v>
      </c>
    </row>
    <row r="297" spans="1:5" ht="12.75">
      <c r="A297" s="563"/>
      <c r="B297" s="598" t="s">
        <v>394</v>
      </c>
      <c r="C297" s="570"/>
      <c r="D297" s="570"/>
      <c r="E297" s="571"/>
    </row>
    <row r="298" spans="1:5" ht="13.5" thickBot="1">
      <c r="A298" s="563"/>
      <c r="B298" s="599" t="s">
        <v>393</v>
      </c>
      <c r="C298" s="578"/>
      <c r="D298" s="578"/>
      <c r="E298" s="579"/>
    </row>
    <row r="299" spans="1:5" ht="13.5" thickBot="1">
      <c r="A299" s="563"/>
      <c r="B299" s="600" t="s">
        <v>910</v>
      </c>
      <c r="C299" s="581">
        <f>SUM(C294:C298)</f>
        <v>57491</v>
      </c>
      <c r="D299" s="581">
        <f>SUM(D294:D298)</f>
        <v>70068</v>
      </c>
      <c r="E299" s="586">
        <f>SUM(D299/C299)</f>
        <v>1.2187646762101894</v>
      </c>
    </row>
    <row r="300" spans="1:5" ht="12.75">
      <c r="A300" s="563"/>
      <c r="B300" s="597" t="s">
        <v>258</v>
      </c>
      <c r="C300" s="570"/>
      <c r="D300" s="570"/>
      <c r="E300" s="571"/>
    </row>
    <row r="301" spans="1:5" ht="12.75">
      <c r="A301" s="563"/>
      <c r="B301" s="597" t="s">
        <v>259</v>
      </c>
      <c r="C301" s="570"/>
      <c r="D301" s="570"/>
      <c r="E301" s="571"/>
    </row>
    <row r="302" spans="1:5" ht="13.5" thickBot="1">
      <c r="A302" s="563"/>
      <c r="B302" s="599" t="s">
        <v>402</v>
      </c>
      <c r="C302" s="578"/>
      <c r="D302" s="578"/>
      <c r="E302" s="579"/>
    </row>
    <row r="303" spans="1:5" ht="13.5" thickBot="1">
      <c r="A303" s="563"/>
      <c r="B303" s="601" t="s">
        <v>917</v>
      </c>
      <c r="C303" s="602"/>
      <c r="D303" s="602"/>
      <c r="E303" s="589"/>
    </row>
    <row r="304" spans="1:5" ht="13.5" thickBot="1">
      <c r="A304" s="563"/>
      <c r="B304" s="603" t="s">
        <v>935</v>
      </c>
      <c r="C304" s="602"/>
      <c r="D304" s="602"/>
      <c r="E304" s="589"/>
    </row>
    <row r="305" spans="1:5" ht="15.75" thickBot="1">
      <c r="A305" s="558"/>
      <c r="B305" s="604" t="s">
        <v>32</v>
      </c>
      <c r="C305" s="596">
        <f>SUM(C299+C303)</f>
        <v>57491</v>
      </c>
      <c r="D305" s="596">
        <f>SUM(D299+D303+D304)</f>
        <v>70068</v>
      </c>
      <c r="E305" s="586">
        <f>SUM(D305/C305)</f>
        <v>1.2187646762101894</v>
      </c>
    </row>
    <row r="306" spans="1:5" ht="15">
      <c r="A306" s="608">
        <v>2499</v>
      </c>
      <c r="B306" s="607" t="s">
        <v>410</v>
      </c>
      <c r="C306" s="611"/>
      <c r="D306" s="611"/>
      <c r="E306" s="571"/>
    </row>
    <row r="307" spans="1:5" ht="12.75" customHeight="1">
      <c r="A307" s="608"/>
      <c r="B307" s="565" t="s">
        <v>166</v>
      </c>
      <c r="C307" s="563"/>
      <c r="D307" s="563"/>
      <c r="E307" s="564"/>
    </row>
    <row r="308" spans="1:5" ht="12.75" customHeight="1" thickBot="1">
      <c r="A308" s="608"/>
      <c r="B308" s="566" t="s">
        <v>167</v>
      </c>
      <c r="C308" s="558"/>
      <c r="D308" s="558"/>
      <c r="E308" s="567"/>
    </row>
    <row r="309" spans="1:5" ht="12.75" customHeight="1" thickBot="1">
      <c r="A309" s="608"/>
      <c r="B309" s="568" t="s">
        <v>181</v>
      </c>
      <c r="C309" s="558"/>
      <c r="D309" s="558"/>
      <c r="E309" s="567"/>
    </row>
    <row r="310" spans="1:5" ht="12.75" customHeight="1">
      <c r="A310" s="608"/>
      <c r="B310" s="565" t="s">
        <v>169</v>
      </c>
      <c r="C310" s="570">
        <f aca="true" t="shared" si="0" ref="C310:D317">SUM(C13+C46+C79+C112+C145+C178+C211+C244+C277)</f>
        <v>1950</v>
      </c>
      <c r="D310" s="570">
        <f t="shared" si="0"/>
        <v>2155</v>
      </c>
      <c r="E310" s="571">
        <f>SUM(D310/C310)</f>
        <v>1.1051282051282052</v>
      </c>
    </row>
    <row r="311" spans="1:5" ht="12.75" customHeight="1">
      <c r="A311" s="608"/>
      <c r="B311" s="572" t="s">
        <v>170</v>
      </c>
      <c r="C311" s="573">
        <f t="shared" si="0"/>
        <v>600</v>
      </c>
      <c r="D311" s="573">
        <f t="shared" si="0"/>
        <v>1455</v>
      </c>
      <c r="E311" s="574">
        <f>SUM(D311/C311)</f>
        <v>2.425</v>
      </c>
    </row>
    <row r="312" spans="1:5" ht="12.75" customHeight="1">
      <c r="A312" s="608"/>
      <c r="B312" s="572" t="s">
        <v>171</v>
      </c>
      <c r="C312" s="573">
        <f t="shared" si="0"/>
        <v>1350</v>
      </c>
      <c r="D312" s="573">
        <f t="shared" si="0"/>
        <v>700</v>
      </c>
      <c r="E312" s="574">
        <f>SUM(D312/C312)</f>
        <v>0.5185185185185185</v>
      </c>
    </row>
    <row r="313" spans="1:5" ht="12.75" customHeight="1">
      <c r="A313" s="608"/>
      <c r="B313" s="575" t="s">
        <v>172</v>
      </c>
      <c r="C313" s="570">
        <f t="shared" si="0"/>
        <v>0</v>
      </c>
      <c r="D313" s="570">
        <f t="shared" si="0"/>
        <v>0</v>
      </c>
      <c r="E313" s="571"/>
    </row>
    <row r="314" spans="1:5" ht="12.75" customHeight="1">
      <c r="A314" s="608"/>
      <c r="B314" s="575" t="s">
        <v>173</v>
      </c>
      <c r="C314" s="570">
        <f t="shared" si="0"/>
        <v>50577</v>
      </c>
      <c r="D314" s="570">
        <f t="shared" si="0"/>
        <v>53232</v>
      </c>
      <c r="E314" s="571">
        <f>SUM(D314/C314)</f>
        <v>1.0524942167388338</v>
      </c>
    </row>
    <row r="315" spans="1:5" ht="12.75" customHeight="1">
      <c r="A315" s="608"/>
      <c r="B315" s="575" t="s">
        <v>174</v>
      </c>
      <c r="C315" s="570">
        <f t="shared" si="0"/>
        <v>13594</v>
      </c>
      <c r="D315" s="570">
        <f t="shared" si="0"/>
        <v>13808</v>
      </c>
      <c r="E315" s="571">
        <f>SUM(D315/C315)</f>
        <v>1.0157422392231867</v>
      </c>
    </row>
    <row r="316" spans="1:5" ht="12.75" customHeight="1">
      <c r="A316" s="608"/>
      <c r="B316" s="576" t="s">
        <v>175</v>
      </c>
      <c r="C316" s="570">
        <f t="shared" si="0"/>
        <v>0</v>
      </c>
      <c r="D316" s="570">
        <f t="shared" si="0"/>
        <v>0</v>
      </c>
      <c r="E316" s="571"/>
    </row>
    <row r="317" spans="1:5" ht="12.75" customHeight="1" thickBot="1">
      <c r="A317" s="608"/>
      <c r="B317" s="577" t="s">
        <v>176</v>
      </c>
      <c r="C317" s="570">
        <f t="shared" si="0"/>
        <v>0</v>
      </c>
      <c r="D317" s="570">
        <f t="shared" si="0"/>
        <v>2705</v>
      </c>
      <c r="E317" s="579"/>
    </row>
    <row r="318" spans="1:5" ht="12.75" customHeight="1" thickBot="1">
      <c r="A318" s="608"/>
      <c r="B318" s="580" t="s">
        <v>420</v>
      </c>
      <c r="C318" s="581">
        <f>SUM(C310+C313+C314+C315+C316)</f>
        <v>66121</v>
      </c>
      <c r="D318" s="581">
        <f>SUM(D310+D313+D314+D315+D317)</f>
        <v>71900</v>
      </c>
      <c r="E318" s="582">
        <f>SUM(D318/C318)</f>
        <v>1.08740037204519</v>
      </c>
    </row>
    <row r="319" spans="1:5" ht="12.75" customHeight="1" thickBot="1">
      <c r="A319" s="608"/>
      <c r="B319" s="584" t="s">
        <v>918</v>
      </c>
      <c r="C319" s="585">
        <f>SUM(C318+C309)</f>
        <v>66121</v>
      </c>
      <c r="D319" s="585">
        <f>SUM(D318+D309)</f>
        <v>71900</v>
      </c>
      <c r="E319" s="586">
        <f>SUM(D319/C319)</f>
        <v>1.08740037204519</v>
      </c>
    </row>
    <row r="320" spans="1:5" ht="12.75" customHeight="1" thickBot="1">
      <c r="A320" s="608"/>
      <c r="B320" s="587" t="s">
        <v>919</v>
      </c>
      <c r="C320" s="588"/>
      <c r="D320" s="588"/>
      <c r="E320" s="589"/>
    </row>
    <row r="321" spans="1:5" ht="12.75" customHeight="1">
      <c r="A321" s="608"/>
      <c r="B321" s="349" t="s">
        <v>177</v>
      </c>
      <c r="C321" s="590"/>
      <c r="D321" s="590"/>
      <c r="E321" s="571"/>
    </row>
    <row r="322" spans="1:5" ht="12.75" customHeight="1">
      <c r="A322" s="608"/>
      <c r="B322" s="281" t="s">
        <v>178</v>
      </c>
      <c r="C322" s="570">
        <f>SUM(C25+C58+C91+C124+C157+C190+C223+C256+C289)</f>
        <v>844635</v>
      </c>
      <c r="D322" s="570">
        <f>SUM(D25+D58+D91+D124+D157+D190+D223+D256+D289)</f>
        <v>1050976</v>
      </c>
      <c r="E322" s="571">
        <f>SUM(D322/C322)</f>
        <v>1.244296056876639</v>
      </c>
    </row>
    <row r="323" spans="1:5" ht="12.75" customHeight="1" thickBot="1">
      <c r="A323" s="608"/>
      <c r="B323" s="304" t="s">
        <v>179</v>
      </c>
      <c r="C323" s="578">
        <f>SUM(C26+C59+C92+C125+C158+C191+C224+C257+C290)</f>
        <v>45955</v>
      </c>
      <c r="D323" s="578">
        <f>SUM(D26+D59+D92+D125+D158+D191+D224+D257+D290)</f>
        <v>46676</v>
      </c>
      <c r="E323" s="579">
        <f>SUM(D323/C323)</f>
        <v>1.0156892612338158</v>
      </c>
    </row>
    <row r="324" spans="1:5" ht="12.75" customHeight="1" thickBot="1">
      <c r="A324" s="608"/>
      <c r="B324" s="591" t="s">
        <v>911</v>
      </c>
      <c r="C324" s="592">
        <f>SUM(C322:C323)</f>
        <v>890590</v>
      </c>
      <c r="D324" s="592">
        <f>SUM(D322:D323)</f>
        <v>1097652</v>
      </c>
      <c r="E324" s="586">
        <f>SUM(D324/C324)</f>
        <v>1.23249980350105</v>
      </c>
    </row>
    <row r="325" spans="1:5" ht="12.75" customHeight="1" thickBot="1">
      <c r="A325" s="608"/>
      <c r="B325" s="593" t="s">
        <v>934</v>
      </c>
      <c r="C325" s="592"/>
      <c r="D325" s="592"/>
      <c r="E325" s="589"/>
    </row>
    <row r="326" spans="1:5" ht="12.75" customHeight="1" thickBot="1">
      <c r="A326" s="608"/>
      <c r="B326" s="612" t="s">
        <v>932</v>
      </c>
      <c r="C326" s="613">
        <f>SUM(C319+C320+C324)</f>
        <v>956711</v>
      </c>
      <c r="D326" s="613">
        <f>SUM(D319+D320+D324)</f>
        <v>1169552</v>
      </c>
      <c r="E326" s="582">
        <f>SUM(D326/C326)</f>
        <v>1.2224715718748922</v>
      </c>
    </row>
    <row r="327" spans="1:5" ht="15">
      <c r="A327" s="608"/>
      <c r="B327" s="597" t="s">
        <v>390</v>
      </c>
      <c r="C327" s="570">
        <f aca="true" t="shared" si="1" ref="C327:D331">SUM(C30+C63+C96+C129+C162+C195+C228+C261+C294)</f>
        <v>512109</v>
      </c>
      <c r="D327" s="570">
        <f t="shared" si="1"/>
        <v>663135</v>
      </c>
      <c r="E327" s="571">
        <f>SUM(D327/C327)</f>
        <v>1.2949098727028816</v>
      </c>
    </row>
    <row r="328" spans="1:5" ht="12.75">
      <c r="A328" s="563"/>
      <c r="B328" s="597" t="s">
        <v>391</v>
      </c>
      <c r="C328" s="570">
        <f t="shared" si="1"/>
        <v>134563</v>
      </c>
      <c r="D328" s="570">
        <f t="shared" si="1"/>
        <v>188388</v>
      </c>
      <c r="E328" s="571">
        <f>SUM(D328/C328)</f>
        <v>1.399998513707334</v>
      </c>
    </row>
    <row r="329" spans="1:5" ht="12.75">
      <c r="A329" s="563"/>
      <c r="B329" s="597" t="s">
        <v>392</v>
      </c>
      <c r="C329" s="570">
        <f t="shared" si="1"/>
        <v>310039</v>
      </c>
      <c r="D329" s="570">
        <f t="shared" si="1"/>
        <v>318029</v>
      </c>
      <c r="E329" s="571">
        <f>SUM(D329/C329)</f>
        <v>1.0257709513964373</v>
      </c>
    </row>
    <row r="330" spans="1:5" ht="12.75">
      <c r="A330" s="563"/>
      <c r="B330" s="598" t="s">
        <v>394</v>
      </c>
      <c r="C330" s="570">
        <f t="shared" si="1"/>
        <v>0</v>
      </c>
      <c r="D330" s="570">
        <f t="shared" si="1"/>
        <v>0</v>
      </c>
      <c r="E330" s="571"/>
    </row>
    <row r="331" spans="1:5" ht="13.5" thickBot="1">
      <c r="A331" s="563"/>
      <c r="B331" s="599" t="s">
        <v>393</v>
      </c>
      <c r="C331" s="570">
        <f t="shared" si="1"/>
        <v>0</v>
      </c>
      <c r="D331" s="570">
        <f t="shared" si="1"/>
        <v>0</v>
      </c>
      <c r="E331" s="579"/>
    </row>
    <row r="332" spans="1:5" ht="13.5" thickBot="1">
      <c r="A332" s="563"/>
      <c r="B332" s="600" t="s">
        <v>910</v>
      </c>
      <c r="C332" s="581">
        <f>SUM(C327:C331)</f>
        <v>956711</v>
      </c>
      <c r="D332" s="581">
        <f>SUM(D327:D331)</f>
        <v>1169552</v>
      </c>
      <c r="E332" s="586">
        <f>SUM(D332/C332)</f>
        <v>1.2224715718748922</v>
      </c>
    </row>
    <row r="333" spans="1:5" ht="12.75">
      <c r="A333" s="563"/>
      <c r="B333" s="597" t="s">
        <v>258</v>
      </c>
      <c r="C333" s="570"/>
      <c r="D333" s="570"/>
      <c r="E333" s="571"/>
    </row>
    <row r="334" spans="1:5" ht="12.75">
      <c r="A334" s="563"/>
      <c r="B334" s="597" t="s">
        <v>259</v>
      </c>
      <c r="C334" s="570"/>
      <c r="D334" s="570"/>
      <c r="E334" s="571"/>
    </row>
    <row r="335" spans="1:5" ht="13.5" thickBot="1">
      <c r="A335" s="563"/>
      <c r="B335" s="599" t="s">
        <v>402</v>
      </c>
      <c r="C335" s="578"/>
      <c r="D335" s="578"/>
      <c r="E335" s="579"/>
    </row>
    <row r="336" spans="1:5" ht="13.5" thickBot="1">
      <c r="A336" s="563"/>
      <c r="B336" s="601" t="s">
        <v>917</v>
      </c>
      <c r="C336" s="602"/>
      <c r="D336" s="602"/>
      <c r="E336" s="589"/>
    </row>
    <row r="337" spans="1:5" ht="13.5" thickBot="1">
      <c r="A337" s="563"/>
      <c r="B337" s="603" t="s">
        <v>935</v>
      </c>
      <c r="C337" s="602"/>
      <c r="D337" s="602"/>
      <c r="E337" s="589"/>
    </row>
    <row r="338" spans="1:5" ht="15.75" thickBot="1">
      <c r="A338" s="558"/>
      <c r="B338" s="604" t="s">
        <v>32</v>
      </c>
      <c r="C338" s="596">
        <f>SUM(C332+C336)</f>
        <v>956711</v>
      </c>
      <c r="D338" s="596">
        <f>SUM(D332+D336+D337)</f>
        <v>1169552</v>
      </c>
      <c r="E338" s="586">
        <f>SUM(D338/C338)</f>
        <v>1.2224715718748922</v>
      </c>
    </row>
    <row r="339" spans="1:5" ht="15">
      <c r="A339" s="614">
        <v>2795</v>
      </c>
      <c r="B339" s="615" t="s">
        <v>841</v>
      </c>
      <c r="C339" s="616"/>
      <c r="D339" s="616"/>
      <c r="E339" s="571"/>
    </row>
    <row r="340" spans="1:5" ht="12.75">
      <c r="A340" s="563"/>
      <c r="B340" s="565" t="s">
        <v>166</v>
      </c>
      <c r="C340" s="563"/>
      <c r="D340" s="563"/>
      <c r="E340" s="564"/>
    </row>
    <row r="341" spans="1:5" ht="13.5" thickBot="1">
      <c r="A341" s="563"/>
      <c r="B341" s="566" t="s">
        <v>167</v>
      </c>
      <c r="C341" s="558"/>
      <c r="D341" s="558"/>
      <c r="E341" s="567"/>
    </row>
    <row r="342" spans="1:5" ht="13.5" thickBot="1">
      <c r="A342" s="563"/>
      <c r="B342" s="568" t="s">
        <v>181</v>
      </c>
      <c r="C342" s="558"/>
      <c r="D342" s="558"/>
      <c r="E342" s="567"/>
    </row>
    <row r="343" spans="1:5" ht="12.75">
      <c r="A343" s="563"/>
      <c r="B343" s="565" t="s">
        <v>169</v>
      </c>
      <c r="C343" s="570">
        <v>27336</v>
      </c>
      <c r="D343" s="570">
        <v>35000</v>
      </c>
      <c r="E343" s="571"/>
    </row>
    <row r="344" spans="1:5" ht="12.75">
      <c r="A344" s="563"/>
      <c r="B344" s="572" t="s">
        <v>170</v>
      </c>
      <c r="C344" s="573">
        <v>8660</v>
      </c>
      <c r="D344" s="573"/>
      <c r="E344" s="571"/>
    </row>
    <row r="345" spans="1:5" ht="12.75">
      <c r="A345" s="563"/>
      <c r="B345" s="572" t="s">
        <v>171</v>
      </c>
      <c r="C345" s="573">
        <v>18676</v>
      </c>
      <c r="D345" s="573">
        <v>35000</v>
      </c>
      <c r="E345" s="571">
        <f>SUM(D345/C345)</f>
        <v>1.8740629685157422</v>
      </c>
    </row>
    <row r="346" spans="1:5" ht="12.75">
      <c r="A346" s="563"/>
      <c r="B346" s="575" t="s">
        <v>172</v>
      </c>
      <c r="C346" s="570">
        <v>6094</v>
      </c>
      <c r="D346" s="570">
        <v>22000</v>
      </c>
      <c r="E346" s="571">
        <f>SUM(D346/C346)</f>
        <v>3.6101083032490973</v>
      </c>
    </row>
    <row r="347" spans="1:5" ht="12.75">
      <c r="A347" s="563"/>
      <c r="B347" s="575" t="s">
        <v>173</v>
      </c>
      <c r="C347" s="570">
        <v>99679</v>
      </c>
      <c r="D347" s="570">
        <v>103500</v>
      </c>
      <c r="E347" s="571">
        <f>SUM(D347/C347)</f>
        <v>1.038333049087571</v>
      </c>
    </row>
    <row r="348" spans="1:5" ht="12.75">
      <c r="A348" s="563"/>
      <c r="B348" s="575" t="s">
        <v>174</v>
      </c>
      <c r="C348" s="570">
        <v>31253</v>
      </c>
      <c r="D348" s="570">
        <v>33000</v>
      </c>
      <c r="E348" s="571">
        <f>SUM(D348/C348)</f>
        <v>1.0558986337311618</v>
      </c>
    </row>
    <row r="349" spans="1:5" ht="12.75">
      <c r="A349" s="563"/>
      <c r="B349" s="576" t="s">
        <v>175</v>
      </c>
      <c r="C349" s="570"/>
      <c r="D349" s="570"/>
      <c r="E349" s="571"/>
    </row>
    <row r="350" spans="1:5" ht="13.5" thickBot="1">
      <c r="A350" s="563"/>
      <c r="B350" s="577" t="s">
        <v>176</v>
      </c>
      <c r="C350" s="578"/>
      <c r="D350" s="578">
        <v>6000</v>
      </c>
      <c r="E350" s="579"/>
    </row>
    <row r="351" spans="1:5" ht="13.5" thickBot="1">
      <c r="A351" s="563"/>
      <c r="B351" s="580" t="s">
        <v>420</v>
      </c>
      <c r="C351" s="581">
        <f>SUM(C343+C346+C347+C348+C349)</f>
        <v>164362</v>
      </c>
      <c r="D351" s="581">
        <f>SUM(D343+D346+D347+D348+D350)</f>
        <v>199500</v>
      </c>
      <c r="E351" s="582">
        <f>SUM(D351/C351)</f>
        <v>1.2137842080286199</v>
      </c>
    </row>
    <row r="352" spans="1:5" ht="13.5" thickBot="1">
      <c r="A352" s="563"/>
      <c r="B352" s="584" t="s">
        <v>918</v>
      </c>
      <c r="C352" s="585">
        <f>SUM(C351+C342)</f>
        <v>164362</v>
      </c>
      <c r="D352" s="585">
        <f>SUM(D351+D342)</f>
        <v>199500</v>
      </c>
      <c r="E352" s="586">
        <f>SUM(D352/C352)</f>
        <v>1.2137842080286199</v>
      </c>
    </row>
    <row r="353" spans="1:5" ht="13.5" thickBot="1">
      <c r="A353" s="563"/>
      <c r="B353" s="587" t="s">
        <v>919</v>
      </c>
      <c r="C353" s="588"/>
      <c r="D353" s="588"/>
      <c r="E353" s="589"/>
    </row>
    <row r="354" spans="1:5" ht="12.75">
      <c r="A354" s="563"/>
      <c r="B354" s="349" t="s">
        <v>177</v>
      </c>
      <c r="C354" s="590"/>
      <c r="D354" s="590"/>
      <c r="E354" s="571"/>
    </row>
    <row r="355" spans="1:5" ht="12.75">
      <c r="A355" s="563"/>
      <c r="B355" s="281" t="s">
        <v>178</v>
      </c>
      <c r="C355" s="570">
        <v>1013601</v>
      </c>
      <c r="D355" s="570">
        <v>935563</v>
      </c>
      <c r="E355" s="571">
        <f>SUM(D355/C355)</f>
        <v>0.9230091525166214</v>
      </c>
    </row>
    <row r="356" spans="1:5" ht="13.5" thickBot="1">
      <c r="A356" s="563"/>
      <c r="B356" s="304" t="s">
        <v>179</v>
      </c>
      <c r="C356" s="578">
        <v>164868</v>
      </c>
      <c r="D356" s="578">
        <v>178754</v>
      </c>
      <c r="E356" s="579">
        <f>SUM(D356/C356)</f>
        <v>1.0842249557221535</v>
      </c>
    </row>
    <row r="357" spans="1:5" ht="13.5" thickBot="1">
      <c r="A357" s="563"/>
      <c r="B357" s="591" t="s">
        <v>911</v>
      </c>
      <c r="C357" s="592">
        <f>SUM(C355:C356)</f>
        <v>1178469</v>
      </c>
      <c r="D357" s="592">
        <f>SUM(D355:D356)</f>
        <v>1114317</v>
      </c>
      <c r="E357" s="586">
        <f>SUM(D357/C357)</f>
        <v>0.9455632689531926</v>
      </c>
    </row>
    <row r="358" spans="1:5" ht="13.5" thickBot="1">
      <c r="A358" s="563"/>
      <c r="B358" s="593" t="s">
        <v>934</v>
      </c>
      <c r="C358" s="592"/>
      <c r="D358" s="592"/>
      <c r="E358" s="589"/>
    </row>
    <row r="359" spans="1:5" ht="15.75" thickBot="1">
      <c r="A359" s="563"/>
      <c r="B359" s="595" t="s">
        <v>932</v>
      </c>
      <c r="C359" s="596">
        <f>SUM(C352+C353+C357)</f>
        <v>1342831</v>
      </c>
      <c r="D359" s="596">
        <f>SUM(D352+D353+D357)</f>
        <v>1313817</v>
      </c>
      <c r="E359" s="582">
        <f>SUM(D359/C359)</f>
        <v>0.9783934091482844</v>
      </c>
    </row>
    <row r="360" spans="1:5" ht="12.75">
      <c r="A360" s="563"/>
      <c r="B360" s="597" t="s">
        <v>390</v>
      </c>
      <c r="C360" s="570">
        <v>378341</v>
      </c>
      <c r="D360" s="570">
        <v>375041</v>
      </c>
      <c r="E360" s="571">
        <f>SUM(D360/C360)</f>
        <v>0.9912777097909029</v>
      </c>
    </row>
    <row r="361" spans="1:5" ht="12.75">
      <c r="A361" s="563"/>
      <c r="B361" s="597" t="s">
        <v>391</v>
      </c>
      <c r="C361" s="570">
        <v>99083</v>
      </c>
      <c r="D361" s="570">
        <v>103190</v>
      </c>
      <c r="E361" s="571">
        <f>SUM(D361/C361)</f>
        <v>1.0414500973930947</v>
      </c>
    </row>
    <row r="362" spans="1:5" ht="12.75">
      <c r="A362" s="563"/>
      <c r="B362" s="597" t="s">
        <v>392</v>
      </c>
      <c r="C362" s="570">
        <v>865407</v>
      </c>
      <c r="D362" s="570">
        <v>835586</v>
      </c>
      <c r="E362" s="571">
        <f>SUM(D362/C362)</f>
        <v>0.9655410691154567</v>
      </c>
    </row>
    <row r="363" spans="1:5" ht="12.75">
      <c r="A363" s="563"/>
      <c r="B363" s="598" t="s">
        <v>394</v>
      </c>
      <c r="C363" s="570"/>
      <c r="D363" s="570"/>
      <c r="E363" s="571"/>
    </row>
    <row r="364" spans="1:5" ht="13.5" thickBot="1">
      <c r="A364" s="563"/>
      <c r="B364" s="599" t="s">
        <v>393</v>
      </c>
      <c r="C364" s="578"/>
      <c r="D364" s="578"/>
      <c r="E364" s="579"/>
    </row>
    <row r="365" spans="1:5" ht="13.5" thickBot="1">
      <c r="A365" s="563"/>
      <c r="B365" s="600" t="s">
        <v>910</v>
      </c>
      <c r="C365" s="581">
        <f>SUM(C360:C364)</f>
        <v>1342831</v>
      </c>
      <c r="D365" s="581">
        <f>SUM(D360:D364)</f>
        <v>1313817</v>
      </c>
      <c r="E365" s="586">
        <f>SUM(D365/C365)</f>
        <v>0.9783934091482844</v>
      </c>
    </row>
    <row r="366" spans="1:5" ht="12.75">
      <c r="A366" s="563"/>
      <c r="B366" s="597" t="s">
        <v>258</v>
      </c>
      <c r="C366" s="570"/>
      <c r="D366" s="570"/>
      <c r="E366" s="571"/>
    </row>
    <row r="367" spans="1:5" ht="12.75">
      <c r="A367" s="563"/>
      <c r="B367" s="597" t="s">
        <v>259</v>
      </c>
      <c r="C367" s="570"/>
      <c r="D367" s="570"/>
      <c r="E367" s="571"/>
    </row>
    <row r="368" spans="1:5" ht="13.5" thickBot="1">
      <c r="A368" s="563"/>
      <c r="B368" s="599" t="s">
        <v>402</v>
      </c>
      <c r="C368" s="578"/>
      <c r="D368" s="578"/>
      <c r="E368" s="579"/>
    </row>
    <row r="369" spans="1:5" ht="13.5" thickBot="1">
      <c r="A369" s="563"/>
      <c r="B369" s="601" t="s">
        <v>917</v>
      </c>
      <c r="C369" s="602"/>
      <c r="D369" s="602"/>
      <c r="E369" s="589"/>
    </row>
    <row r="370" spans="1:5" ht="13.5" thickBot="1">
      <c r="A370" s="563"/>
      <c r="B370" s="603" t="s">
        <v>935</v>
      </c>
      <c r="C370" s="602"/>
      <c r="D370" s="602"/>
      <c r="E370" s="589"/>
    </row>
    <row r="371" spans="1:5" ht="15.75" thickBot="1">
      <c r="A371" s="558"/>
      <c r="B371" s="604" t="s">
        <v>32</v>
      </c>
      <c r="C371" s="596">
        <f>SUM(C365+C369)</f>
        <v>1342831</v>
      </c>
      <c r="D371" s="596">
        <f>SUM(D365+D369+D370)</f>
        <v>1313817</v>
      </c>
      <c r="E371" s="586">
        <f>SUM(D371/C371)</f>
        <v>0.9783934091482844</v>
      </c>
    </row>
    <row r="372" spans="1:5" ht="15">
      <c r="A372" s="617">
        <v>2799</v>
      </c>
      <c r="B372" s="607" t="s">
        <v>959</v>
      </c>
      <c r="C372" s="611"/>
      <c r="D372" s="611"/>
      <c r="E372" s="571"/>
    </row>
    <row r="373" spans="1:5" ht="12.75">
      <c r="A373" s="563"/>
      <c r="B373" s="565" t="s">
        <v>166</v>
      </c>
      <c r="C373" s="563"/>
      <c r="D373" s="563"/>
      <c r="E373" s="564"/>
    </row>
    <row r="374" spans="1:5" ht="13.5" thickBot="1">
      <c r="A374" s="563"/>
      <c r="B374" s="566" t="s">
        <v>167</v>
      </c>
      <c r="C374" s="558"/>
      <c r="D374" s="558"/>
      <c r="E374" s="567"/>
    </row>
    <row r="375" spans="1:5" ht="13.5" thickBot="1">
      <c r="A375" s="563"/>
      <c r="B375" s="568" t="s">
        <v>181</v>
      </c>
      <c r="C375" s="558"/>
      <c r="D375" s="558"/>
      <c r="E375" s="567"/>
    </row>
    <row r="376" spans="1:5" ht="12.75">
      <c r="A376" s="563"/>
      <c r="B376" s="565" t="s">
        <v>169</v>
      </c>
      <c r="C376" s="570">
        <f aca="true" t="shared" si="2" ref="C376:D383">SUM(C343+C310)</f>
        <v>29286</v>
      </c>
      <c r="D376" s="570">
        <f t="shared" si="2"/>
        <v>37155</v>
      </c>
      <c r="E376" s="571">
        <f aca="true" t="shared" si="3" ref="E376:E381">SUM(D376/C376)</f>
        <v>1.2686949395615652</v>
      </c>
    </row>
    <row r="377" spans="1:5" ht="12.75">
      <c r="A377" s="563"/>
      <c r="B377" s="572" t="s">
        <v>170</v>
      </c>
      <c r="C377" s="573">
        <f t="shared" si="2"/>
        <v>9260</v>
      </c>
      <c r="D377" s="573">
        <f t="shared" si="2"/>
        <v>1455</v>
      </c>
      <c r="E377" s="574">
        <f t="shared" si="3"/>
        <v>0.15712742980561556</v>
      </c>
    </row>
    <row r="378" spans="1:5" ht="12.75">
      <c r="A378" s="563"/>
      <c r="B378" s="572" t="s">
        <v>171</v>
      </c>
      <c r="C378" s="573">
        <f t="shared" si="2"/>
        <v>20026</v>
      </c>
      <c r="D378" s="573">
        <f t="shared" si="2"/>
        <v>35700</v>
      </c>
      <c r="E378" s="574">
        <f t="shared" si="3"/>
        <v>1.7826825127334465</v>
      </c>
    </row>
    <row r="379" spans="1:5" ht="12.75">
      <c r="A379" s="563"/>
      <c r="B379" s="575" t="s">
        <v>172</v>
      </c>
      <c r="C379" s="570">
        <f t="shared" si="2"/>
        <v>6094</v>
      </c>
      <c r="D379" s="570">
        <f t="shared" si="2"/>
        <v>22000</v>
      </c>
      <c r="E379" s="571">
        <f t="shared" si="3"/>
        <v>3.6101083032490973</v>
      </c>
    </row>
    <row r="380" spans="1:5" ht="12.75">
      <c r="A380" s="563"/>
      <c r="B380" s="575" t="s">
        <v>173</v>
      </c>
      <c r="C380" s="570">
        <f t="shared" si="2"/>
        <v>150256</v>
      </c>
      <c r="D380" s="570">
        <f t="shared" si="2"/>
        <v>156732</v>
      </c>
      <c r="E380" s="571">
        <f t="shared" si="3"/>
        <v>1.043099776381642</v>
      </c>
    </row>
    <row r="381" spans="1:5" ht="12.75">
      <c r="A381" s="563"/>
      <c r="B381" s="575" t="s">
        <v>174</v>
      </c>
      <c r="C381" s="570">
        <f t="shared" si="2"/>
        <v>44847</v>
      </c>
      <c r="D381" s="570">
        <f t="shared" si="2"/>
        <v>46808</v>
      </c>
      <c r="E381" s="571">
        <f t="shared" si="3"/>
        <v>1.0437264476999577</v>
      </c>
    </row>
    <row r="382" spans="1:5" ht="12.75">
      <c r="A382" s="563"/>
      <c r="B382" s="576" t="s">
        <v>175</v>
      </c>
      <c r="C382" s="570">
        <f t="shared" si="2"/>
        <v>0</v>
      </c>
      <c r="D382" s="570">
        <f t="shared" si="2"/>
        <v>0</v>
      </c>
      <c r="E382" s="571"/>
    </row>
    <row r="383" spans="1:5" ht="13.5" thickBot="1">
      <c r="A383" s="563"/>
      <c r="B383" s="577" t="s">
        <v>176</v>
      </c>
      <c r="C383" s="570">
        <f t="shared" si="2"/>
        <v>0</v>
      </c>
      <c r="D383" s="570">
        <f t="shared" si="2"/>
        <v>8705</v>
      </c>
      <c r="E383" s="579"/>
    </row>
    <row r="384" spans="1:5" ht="13.5" thickBot="1">
      <c r="A384" s="563"/>
      <c r="B384" s="580" t="s">
        <v>420</v>
      </c>
      <c r="C384" s="581">
        <f>SUM(C376+C379+C380+C381+C382)</f>
        <v>230483</v>
      </c>
      <c r="D384" s="581">
        <f>SUM(D376+D379+D380+D381+D383)</f>
        <v>271400</v>
      </c>
      <c r="E384" s="582">
        <f>SUM(D384/C384)</f>
        <v>1.1775271928949207</v>
      </c>
    </row>
    <row r="385" spans="1:5" ht="13.5" thickBot="1">
      <c r="A385" s="563"/>
      <c r="B385" s="584" t="s">
        <v>918</v>
      </c>
      <c r="C385" s="585">
        <f>SUM(C384+C375)</f>
        <v>230483</v>
      </c>
      <c r="D385" s="585">
        <f>SUM(D384+D375)</f>
        <v>271400</v>
      </c>
      <c r="E385" s="586">
        <f>SUM(D385/C385)</f>
        <v>1.1775271928949207</v>
      </c>
    </row>
    <row r="386" spans="1:5" ht="13.5" thickBot="1">
      <c r="A386" s="563"/>
      <c r="B386" s="587" t="s">
        <v>919</v>
      </c>
      <c r="C386" s="588"/>
      <c r="D386" s="588"/>
      <c r="E386" s="589"/>
    </row>
    <row r="387" spans="1:5" ht="12.75">
      <c r="A387" s="563"/>
      <c r="B387" s="349" t="s">
        <v>177</v>
      </c>
      <c r="C387" s="590"/>
      <c r="D387" s="590"/>
      <c r="E387" s="571"/>
    </row>
    <row r="388" spans="1:5" ht="12.75">
      <c r="A388" s="563"/>
      <c r="B388" s="281" t="s">
        <v>178</v>
      </c>
      <c r="C388" s="570">
        <f>SUM(C355+C322)</f>
        <v>1858236</v>
      </c>
      <c r="D388" s="570">
        <f>SUM(D355+D322)</f>
        <v>1986539</v>
      </c>
      <c r="E388" s="571">
        <f>SUM(D388/C388)</f>
        <v>1.069045589473027</v>
      </c>
    </row>
    <row r="389" spans="1:5" ht="13.5" thickBot="1">
      <c r="A389" s="563"/>
      <c r="B389" s="304" t="s">
        <v>179</v>
      </c>
      <c r="C389" s="578">
        <f>SUM(C356+C323)</f>
        <v>210823</v>
      </c>
      <c r="D389" s="578">
        <f>SUM(D356+D323)</f>
        <v>225430</v>
      </c>
      <c r="E389" s="579">
        <f>SUM(D389/C389)</f>
        <v>1.0692856092551573</v>
      </c>
    </row>
    <row r="390" spans="1:5" ht="13.5" thickBot="1">
      <c r="A390" s="563"/>
      <c r="B390" s="591" t="s">
        <v>911</v>
      </c>
      <c r="C390" s="592">
        <f>SUM(C388:C389)</f>
        <v>2069059</v>
      </c>
      <c r="D390" s="592">
        <f>SUM(D388:D389)</f>
        <v>2211969</v>
      </c>
      <c r="E390" s="586">
        <f>SUM(D390/C390)</f>
        <v>1.0690700458517617</v>
      </c>
    </row>
    <row r="391" spans="1:5" ht="13.5" thickBot="1">
      <c r="A391" s="563"/>
      <c r="B391" s="593" t="s">
        <v>934</v>
      </c>
      <c r="C391" s="592"/>
      <c r="D391" s="592"/>
      <c r="E391" s="589"/>
    </row>
    <row r="392" spans="1:5" ht="15.75" thickBot="1">
      <c r="A392" s="563"/>
      <c r="B392" s="595" t="s">
        <v>932</v>
      </c>
      <c r="C392" s="596">
        <f>SUM(C385+C386+C390)</f>
        <v>2299542</v>
      </c>
      <c r="D392" s="596">
        <f>SUM(D385+D386+D390)</f>
        <v>2483369</v>
      </c>
      <c r="E392" s="582">
        <f>SUM(D392/C392)</f>
        <v>1.0799407012352895</v>
      </c>
    </row>
    <row r="393" spans="1:5" ht="12.75">
      <c r="A393" s="563"/>
      <c r="B393" s="597" t="s">
        <v>390</v>
      </c>
      <c r="C393" s="570">
        <f aca="true" t="shared" si="4" ref="C393:D397">SUM(C360+C327)</f>
        <v>890450</v>
      </c>
      <c r="D393" s="570">
        <f t="shared" si="4"/>
        <v>1038176</v>
      </c>
      <c r="E393" s="571">
        <f>SUM(D393/C393)</f>
        <v>1.1659003874445506</v>
      </c>
    </row>
    <row r="394" spans="1:5" ht="12.75">
      <c r="A394" s="563"/>
      <c r="B394" s="597" t="s">
        <v>391</v>
      </c>
      <c r="C394" s="570">
        <f t="shared" si="4"/>
        <v>233646</v>
      </c>
      <c r="D394" s="570">
        <f t="shared" si="4"/>
        <v>291578</v>
      </c>
      <c r="E394" s="571">
        <f>SUM(D394/C394)</f>
        <v>1.2479477500149798</v>
      </c>
    </row>
    <row r="395" spans="1:5" ht="12.75">
      <c r="A395" s="563"/>
      <c r="B395" s="597" t="s">
        <v>392</v>
      </c>
      <c r="C395" s="570">
        <f t="shared" si="4"/>
        <v>1175446</v>
      </c>
      <c r="D395" s="570">
        <f t="shared" si="4"/>
        <v>1153615</v>
      </c>
      <c r="E395" s="571">
        <f>SUM(D395/C395)</f>
        <v>0.9814274751881413</v>
      </c>
    </row>
    <row r="396" spans="1:5" ht="12.75">
      <c r="A396" s="563"/>
      <c r="B396" s="598" t="s">
        <v>394</v>
      </c>
      <c r="C396" s="570">
        <f t="shared" si="4"/>
        <v>0</v>
      </c>
      <c r="D396" s="570">
        <f t="shared" si="4"/>
        <v>0</v>
      </c>
      <c r="E396" s="571"/>
    </row>
    <row r="397" spans="1:5" ht="13.5" thickBot="1">
      <c r="A397" s="563"/>
      <c r="B397" s="599" t="s">
        <v>393</v>
      </c>
      <c r="C397" s="570">
        <f t="shared" si="4"/>
        <v>0</v>
      </c>
      <c r="D397" s="570">
        <f t="shared" si="4"/>
        <v>0</v>
      </c>
      <c r="E397" s="579"/>
    </row>
    <row r="398" spans="1:5" ht="13.5" thickBot="1">
      <c r="A398" s="563"/>
      <c r="B398" s="600" t="s">
        <v>910</v>
      </c>
      <c r="C398" s="581">
        <f>SUM(C393:C397)</f>
        <v>2299542</v>
      </c>
      <c r="D398" s="581">
        <f>SUM(D393:D397)</f>
        <v>2483369</v>
      </c>
      <c r="E398" s="586">
        <f>SUM(D398/C398)</f>
        <v>1.0799407012352895</v>
      </c>
    </row>
    <row r="399" spans="1:5" ht="12.75">
      <c r="A399" s="563"/>
      <c r="B399" s="597" t="s">
        <v>258</v>
      </c>
      <c r="C399" s="570"/>
      <c r="D399" s="570"/>
      <c r="E399" s="571"/>
    </row>
    <row r="400" spans="1:5" ht="12.75">
      <c r="A400" s="563"/>
      <c r="B400" s="597" t="s">
        <v>259</v>
      </c>
      <c r="C400" s="570"/>
      <c r="D400" s="570"/>
      <c r="E400" s="571"/>
    </row>
    <row r="401" spans="1:5" ht="13.5" thickBot="1">
      <c r="A401" s="563"/>
      <c r="B401" s="599" t="s">
        <v>402</v>
      </c>
      <c r="C401" s="578"/>
      <c r="D401" s="578"/>
      <c r="E401" s="579"/>
    </row>
    <row r="402" spans="1:5" ht="13.5" thickBot="1">
      <c r="A402" s="563"/>
      <c r="B402" s="601" t="s">
        <v>917</v>
      </c>
      <c r="C402" s="602"/>
      <c r="D402" s="602"/>
      <c r="E402" s="589"/>
    </row>
    <row r="403" spans="1:5" ht="13.5" thickBot="1">
      <c r="A403" s="563"/>
      <c r="B403" s="603" t="s">
        <v>935</v>
      </c>
      <c r="C403" s="602"/>
      <c r="D403" s="602"/>
      <c r="E403" s="589"/>
    </row>
    <row r="404" spans="1:5" ht="15.75" thickBot="1">
      <c r="A404" s="558"/>
      <c r="B404" s="604" t="s">
        <v>32</v>
      </c>
      <c r="C404" s="596">
        <f>SUM(C398+C402)</f>
        <v>2299542</v>
      </c>
      <c r="D404" s="596">
        <f>SUM(D398+D402+D403)</f>
        <v>2483369</v>
      </c>
      <c r="E404" s="586">
        <f>SUM(D404/C404)</f>
        <v>1.0799407012352895</v>
      </c>
    </row>
    <row r="405" spans="1:5" ht="15">
      <c r="A405" s="606">
        <v>2850</v>
      </c>
      <c r="B405" s="607" t="s">
        <v>411</v>
      </c>
      <c r="C405" s="570"/>
      <c r="D405" s="570"/>
      <c r="E405" s="571"/>
    </row>
    <row r="406" spans="1:5" ht="12.75">
      <c r="A406" s="563"/>
      <c r="B406" s="565" t="s">
        <v>166</v>
      </c>
      <c r="C406" s="563"/>
      <c r="D406" s="563"/>
      <c r="E406" s="564"/>
    </row>
    <row r="407" spans="1:5" ht="13.5" thickBot="1">
      <c r="A407" s="563"/>
      <c r="B407" s="566" t="s">
        <v>167</v>
      </c>
      <c r="C407" s="558"/>
      <c r="D407" s="558"/>
      <c r="E407" s="567"/>
    </row>
    <row r="408" spans="1:5" ht="13.5" thickBot="1">
      <c r="A408" s="563"/>
      <c r="B408" s="568" t="s">
        <v>181</v>
      </c>
      <c r="C408" s="558"/>
      <c r="D408" s="558"/>
      <c r="E408" s="567"/>
    </row>
    <row r="409" spans="1:5" ht="12.75">
      <c r="A409" s="563"/>
      <c r="B409" s="565" t="s">
        <v>169</v>
      </c>
      <c r="C409" s="570">
        <v>5000</v>
      </c>
      <c r="D409" s="570"/>
      <c r="E409" s="571"/>
    </row>
    <row r="410" spans="1:5" ht="12.75">
      <c r="A410" s="563"/>
      <c r="B410" s="572" t="s">
        <v>170</v>
      </c>
      <c r="C410" s="573">
        <v>5000</v>
      </c>
      <c r="D410" s="573"/>
      <c r="E410" s="571"/>
    </row>
    <row r="411" spans="1:5" ht="12.75">
      <c r="A411" s="563"/>
      <c r="B411" s="572" t="s">
        <v>171</v>
      </c>
      <c r="C411" s="573"/>
      <c r="D411" s="573"/>
      <c r="E411" s="571"/>
    </row>
    <row r="412" spans="1:5" ht="12.75">
      <c r="A412" s="563"/>
      <c r="B412" s="575" t="s">
        <v>172</v>
      </c>
      <c r="C412" s="570">
        <v>3100</v>
      </c>
      <c r="D412" s="570">
        <v>3100</v>
      </c>
      <c r="E412" s="571">
        <f>SUM(D412/C412)</f>
        <v>1</v>
      </c>
    </row>
    <row r="413" spans="1:5" ht="12.75">
      <c r="A413" s="563"/>
      <c r="B413" s="575" t="s">
        <v>173</v>
      </c>
      <c r="C413" s="570">
        <v>17000</v>
      </c>
      <c r="D413" s="570">
        <v>20527</v>
      </c>
      <c r="E413" s="571">
        <f>SUM(D413/C413)</f>
        <v>1.207470588235294</v>
      </c>
    </row>
    <row r="414" spans="1:5" ht="12.75">
      <c r="A414" s="563"/>
      <c r="B414" s="575" t="s">
        <v>174</v>
      </c>
      <c r="C414" s="570">
        <v>5100</v>
      </c>
      <c r="D414" s="570">
        <v>6379</v>
      </c>
      <c r="E414" s="571">
        <f>SUM(D414/C414)</f>
        <v>1.2507843137254901</v>
      </c>
    </row>
    <row r="415" spans="1:5" ht="12.75">
      <c r="A415" s="563"/>
      <c r="B415" s="576" t="s">
        <v>175</v>
      </c>
      <c r="C415" s="570"/>
      <c r="D415" s="570"/>
      <c r="E415" s="571"/>
    </row>
    <row r="416" spans="1:5" ht="13.5" thickBot="1">
      <c r="A416" s="563"/>
      <c r="B416" s="577" t="s">
        <v>176</v>
      </c>
      <c r="C416" s="578"/>
      <c r="D416" s="578">
        <v>6316</v>
      </c>
      <c r="E416" s="579"/>
    </row>
    <row r="417" spans="1:5" ht="13.5" thickBot="1">
      <c r="A417" s="563"/>
      <c r="B417" s="580" t="s">
        <v>420</v>
      </c>
      <c r="C417" s="581">
        <f>SUM(C409+C412+C413+C414+C415)</f>
        <v>30200</v>
      </c>
      <c r="D417" s="581">
        <f>SUM(D409+D412+D413+D414+D416)</f>
        <v>36322</v>
      </c>
      <c r="E417" s="582">
        <f>SUM(D417/C417)</f>
        <v>1.2027152317880794</v>
      </c>
    </row>
    <row r="418" spans="1:5" ht="13.5" thickBot="1">
      <c r="A418" s="563"/>
      <c r="B418" s="584" t="s">
        <v>918</v>
      </c>
      <c r="C418" s="585">
        <f>SUM(C417+C408)</f>
        <v>30200</v>
      </c>
      <c r="D418" s="585">
        <f>SUM(D417+D408)</f>
        <v>36322</v>
      </c>
      <c r="E418" s="586">
        <f>SUM(D418/C418)</f>
        <v>1.2027152317880794</v>
      </c>
    </row>
    <row r="419" spans="1:5" ht="13.5" thickBot="1">
      <c r="A419" s="563"/>
      <c r="B419" s="587" t="s">
        <v>919</v>
      </c>
      <c r="C419" s="588"/>
      <c r="D419" s="588"/>
      <c r="E419" s="589"/>
    </row>
    <row r="420" spans="1:5" ht="12.75">
      <c r="A420" s="563"/>
      <c r="B420" s="349" t="s">
        <v>177</v>
      </c>
      <c r="C420" s="590"/>
      <c r="D420" s="590"/>
      <c r="E420" s="571"/>
    </row>
    <row r="421" spans="1:5" ht="12.75">
      <c r="A421" s="563"/>
      <c r="B421" s="281" t="s">
        <v>178</v>
      </c>
      <c r="C421" s="570">
        <v>270126</v>
      </c>
      <c r="D421" s="570">
        <v>370967</v>
      </c>
      <c r="E421" s="571">
        <f>SUM(D421/C421)</f>
        <v>1.3733109733975997</v>
      </c>
    </row>
    <row r="422" spans="1:5" ht="13.5" thickBot="1">
      <c r="A422" s="563"/>
      <c r="B422" s="304" t="s">
        <v>179</v>
      </c>
      <c r="C422" s="578">
        <v>2100</v>
      </c>
      <c r="D422" s="578">
        <v>2100</v>
      </c>
      <c r="E422" s="579">
        <f>SUM(D422/C422)</f>
        <v>1</v>
      </c>
    </row>
    <row r="423" spans="1:5" ht="13.5" thickBot="1">
      <c r="A423" s="563"/>
      <c r="B423" s="591" t="s">
        <v>911</v>
      </c>
      <c r="C423" s="592">
        <f>SUM(C421:C422)</f>
        <v>272226</v>
      </c>
      <c r="D423" s="592">
        <f>SUM(D421:D422)</f>
        <v>373067</v>
      </c>
      <c r="E423" s="586">
        <f>SUM(D423/C423)</f>
        <v>1.370431185852931</v>
      </c>
    </row>
    <row r="424" spans="1:5" ht="13.5" thickBot="1">
      <c r="A424" s="563"/>
      <c r="B424" s="593" t="s">
        <v>934</v>
      </c>
      <c r="C424" s="592"/>
      <c r="D424" s="592"/>
      <c r="E424" s="589"/>
    </row>
    <row r="425" spans="1:5" ht="15.75" thickBot="1">
      <c r="A425" s="563"/>
      <c r="B425" s="595" t="s">
        <v>932</v>
      </c>
      <c r="C425" s="596">
        <f>SUM(C418+C419+C423)</f>
        <v>302426</v>
      </c>
      <c r="D425" s="596">
        <f>SUM(D418+D419+D423)</f>
        <v>409389</v>
      </c>
      <c r="E425" s="582">
        <f>SUM(D425/C425)</f>
        <v>1.3536832150674876</v>
      </c>
    </row>
    <row r="426" spans="1:5" ht="12.75">
      <c r="A426" s="563"/>
      <c r="B426" s="597" t="s">
        <v>390</v>
      </c>
      <c r="C426" s="570">
        <v>171736</v>
      </c>
      <c r="D426" s="570">
        <v>232749</v>
      </c>
      <c r="E426" s="571">
        <f>SUM(D426/C426)</f>
        <v>1.3552720454651326</v>
      </c>
    </row>
    <row r="427" spans="1:5" ht="12.75">
      <c r="A427" s="563"/>
      <c r="B427" s="597" t="s">
        <v>391</v>
      </c>
      <c r="C427" s="570">
        <v>45357</v>
      </c>
      <c r="D427" s="570">
        <v>69234</v>
      </c>
      <c r="E427" s="571">
        <f>SUM(D427/C427)</f>
        <v>1.5264237052715126</v>
      </c>
    </row>
    <row r="428" spans="1:5" ht="12.75">
      <c r="A428" s="563"/>
      <c r="B428" s="597" t="s">
        <v>392</v>
      </c>
      <c r="C428" s="570">
        <v>85333</v>
      </c>
      <c r="D428" s="570">
        <v>107406</v>
      </c>
      <c r="E428" s="571">
        <f>SUM(D428/C428)</f>
        <v>1.2586689791757</v>
      </c>
    </row>
    <row r="429" spans="1:5" ht="12.75">
      <c r="A429" s="563"/>
      <c r="B429" s="598" t="s">
        <v>394</v>
      </c>
      <c r="C429" s="570"/>
      <c r="D429" s="570"/>
      <c r="E429" s="571"/>
    </row>
    <row r="430" spans="1:5" ht="13.5" thickBot="1">
      <c r="A430" s="563"/>
      <c r="B430" s="599" t="s">
        <v>393</v>
      </c>
      <c r="C430" s="578"/>
      <c r="D430" s="578"/>
      <c r="E430" s="579"/>
    </row>
    <row r="431" spans="1:5" ht="13.5" thickBot="1">
      <c r="A431" s="563"/>
      <c r="B431" s="600" t="s">
        <v>910</v>
      </c>
      <c r="C431" s="581">
        <f>SUM(C426:C430)</f>
        <v>302426</v>
      </c>
      <c r="D431" s="581">
        <f>SUM(D426:D430)</f>
        <v>409389</v>
      </c>
      <c r="E431" s="586">
        <f>SUM(D431/C431)</f>
        <v>1.3536832150674876</v>
      </c>
    </row>
    <row r="432" spans="1:5" ht="12.75">
      <c r="A432" s="563"/>
      <c r="B432" s="597" t="s">
        <v>258</v>
      </c>
      <c r="C432" s="570"/>
      <c r="D432" s="570"/>
      <c r="E432" s="571"/>
    </row>
    <row r="433" spans="1:5" ht="12.75">
      <c r="A433" s="563"/>
      <c r="B433" s="597" t="s">
        <v>259</v>
      </c>
      <c r="C433" s="570"/>
      <c r="D433" s="570"/>
      <c r="E433" s="571"/>
    </row>
    <row r="434" spans="1:5" ht="13.5" thickBot="1">
      <c r="A434" s="563"/>
      <c r="B434" s="599" t="s">
        <v>402</v>
      </c>
      <c r="C434" s="578"/>
      <c r="D434" s="578"/>
      <c r="E434" s="579"/>
    </row>
    <row r="435" spans="1:5" ht="13.5" thickBot="1">
      <c r="A435" s="563"/>
      <c r="B435" s="601" t="s">
        <v>917</v>
      </c>
      <c r="C435" s="602"/>
      <c r="D435" s="602"/>
      <c r="E435" s="589"/>
    </row>
    <row r="436" spans="1:5" ht="13.5" thickBot="1">
      <c r="A436" s="563"/>
      <c r="B436" s="603" t="s">
        <v>935</v>
      </c>
      <c r="C436" s="602"/>
      <c r="D436" s="602"/>
      <c r="E436" s="589"/>
    </row>
    <row r="437" spans="1:5" ht="15.75" thickBot="1">
      <c r="A437" s="558"/>
      <c r="B437" s="604" t="s">
        <v>32</v>
      </c>
      <c r="C437" s="596">
        <f>SUM(C431+C435)</f>
        <v>302426</v>
      </c>
      <c r="D437" s="596">
        <f>SUM(D431+D435+D436)</f>
        <v>409389</v>
      </c>
      <c r="E437" s="586">
        <f>SUM(D437/C437)</f>
        <v>1.3536832150674876</v>
      </c>
    </row>
    <row r="438" spans="1:5" ht="15">
      <c r="A438" s="606">
        <v>2875</v>
      </c>
      <c r="B438" s="618" t="s">
        <v>361</v>
      </c>
      <c r="C438" s="570"/>
      <c r="D438" s="570"/>
      <c r="E438" s="571"/>
    </row>
    <row r="439" spans="1:5" ht="12.75">
      <c r="A439" s="563"/>
      <c r="B439" s="565" t="s">
        <v>166</v>
      </c>
      <c r="C439" s="563"/>
      <c r="D439" s="563"/>
      <c r="E439" s="564"/>
    </row>
    <row r="440" spans="1:5" ht="13.5" thickBot="1">
      <c r="A440" s="563"/>
      <c r="B440" s="566" t="s">
        <v>167</v>
      </c>
      <c r="C440" s="558"/>
      <c r="D440" s="558"/>
      <c r="E440" s="567"/>
    </row>
    <row r="441" spans="1:5" ht="13.5" thickBot="1">
      <c r="A441" s="563"/>
      <c r="B441" s="568" t="s">
        <v>181</v>
      </c>
      <c r="C441" s="558"/>
      <c r="D441" s="558"/>
      <c r="E441" s="567"/>
    </row>
    <row r="442" spans="1:5" ht="12.75">
      <c r="A442" s="563"/>
      <c r="B442" s="565" t="s">
        <v>169</v>
      </c>
      <c r="C442" s="570">
        <v>1380</v>
      </c>
      <c r="D442" s="570">
        <v>304</v>
      </c>
      <c r="E442" s="571"/>
    </row>
    <row r="443" spans="1:5" ht="12.75">
      <c r="A443" s="563"/>
      <c r="B443" s="572" t="s">
        <v>170</v>
      </c>
      <c r="C443" s="573"/>
      <c r="D443" s="573"/>
      <c r="E443" s="571"/>
    </row>
    <row r="444" spans="1:5" ht="12.75">
      <c r="A444" s="563"/>
      <c r="B444" s="572" t="s">
        <v>171</v>
      </c>
      <c r="C444" s="573">
        <v>1380</v>
      </c>
      <c r="D444" s="573">
        <v>304</v>
      </c>
      <c r="E444" s="571"/>
    </row>
    <row r="445" spans="1:5" ht="12.75">
      <c r="A445" s="563"/>
      <c r="B445" s="575" t="s">
        <v>172</v>
      </c>
      <c r="C445" s="570">
        <v>2685</v>
      </c>
      <c r="D445" s="570">
        <v>2759</v>
      </c>
      <c r="E445" s="571">
        <f>SUM(D445/C445)</f>
        <v>1.02756052141527</v>
      </c>
    </row>
    <row r="446" spans="1:5" ht="12.75">
      <c r="A446" s="563"/>
      <c r="B446" s="575" t="s">
        <v>173</v>
      </c>
      <c r="C446" s="570">
        <v>40403</v>
      </c>
      <c r="D446" s="570">
        <v>38688</v>
      </c>
      <c r="E446" s="571">
        <f>SUM(D446/C446)</f>
        <v>0.9575526569809173</v>
      </c>
    </row>
    <row r="447" spans="1:5" ht="12.75">
      <c r="A447" s="563"/>
      <c r="B447" s="575" t="s">
        <v>174</v>
      </c>
      <c r="C447" s="570">
        <v>10244</v>
      </c>
      <c r="D447" s="570">
        <v>10246</v>
      </c>
      <c r="E447" s="571">
        <f>SUM(D447/C447)</f>
        <v>1.0001952362358453</v>
      </c>
    </row>
    <row r="448" spans="1:5" ht="12.75">
      <c r="A448" s="563"/>
      <c r="B448" s="576" t="s">
        <v>175</v>
      </c>
      <c r="C448" s="570"/>
      <c r="D448" s="570"/>
      <c r="E448" s="571"/>
    </row>
    <row r="449" spans="1:5" ht="13.5" thickBot="1">
      <c r="A449" s="563"/>
      <c r="B449" s="577" t="s">
        <v>176</v>
      </c>
      <c r="C449" s="578"/>
      <c r="D449" s="578"/>
      <c r="E449" s="579"/>
    </row>
    <row r="450" spans="1:5" ht="13.5" thickBot="1">
      <c r="A450" s="563"/>
      <c r="B450" s="580" t="s">
        <v>420</v>
      </c>
      <c r="C450" s="581">
        <f>SUM(C442+C445+C446+C447+C448)</f>
        <v>54712</v>
      </c>
      <c r="D450" s="581">
        <f>SUM(D442+D445+D446+D447+D449)</f>
        <v>51997</v>
      </c>
      <c r="E450" s="582">
        <f>SUM(D450/C450)</f>
        <v>0.9503765170346542</v>
      </c>
    </row>
    <row r="451" spans="1:5" ht="13.5" thickBot="1">
      <c r="A451" s="563"/>
      <c r="B451" s="584" t="s">
        <v>918</v>
      </c>
      <c r="C451" s="585">
        <f>SUM(C450+C441)</f>
        <v>54712</v>
      </c>
      <c r="D451" s="585">
        <f>SUM(D450+D441)</f>
        <v>51997</v>
      </c>
      <c r="E451" s="586">
        <f>SUM(D451/C451)</f>
        <v>0.9503765170346542</v>
      </c>
    </row>
    <row r="452" spans="1:5" ht="13.5" thickBot="1">
      <c r="A452" s="563"/>
      <c r="B452" s="587" t="s">
        <v>919</v>
      </c>
      <c r="C452" s="588"/>
      <c r="D452" s="588"/>
      <c r="E452" s="589"/>
    </row>
    <row r="453" spans="1:5" ht="12.75">
      <c r="A453" s="563"/>
      <c r="B453" s="349" t="s">
        <v>177</v>
      </c>
      <c r="C453" s="590"/>
      <c r="D453" s="590"/>
      <c r="E453" s="571"/>
    </row>
    <row r="454" spans="1:5" ht="12.75">
      <c r="A454" s="563"/>
      <c r="B454" s="281" t="s">
        <v>178</v>
      </c>
      <c r="C454" s="570">
        <v>452690</v>
      </c>
      <c r="D454" s="570">
        <v>464124</v>
      </c>
      <c r="E454" s="571">
        <f>SUM(D454/C454)</f>
        <v>1.0252579027590625</v>
      </c>
    </row>
    <row r="455" spans="1:5" ht="13.5" thickBot="1">
      <c r="A455" s="563"/>
      <c r="B455" s="304" t="s">
        <v>179</v>
      </c>
      <c r="C455" s="578"/>
      <c r="D455" s="578"/>
      <c r="E455" s="579"/>
    </row>
    <row r="456" spans="1:5" ht="13.5" thickBot="1">
      <c r="A456" s="563"/>
      <c r="B456" s="591" t="s">
        <v>911</v>
      </c>
      <c r="C456" s="592">
        <f>SUM(C454:C455)</f>
        <v>452690</v>
      </c>
      <c r="D456" s="592">
        <f>SUM(D454:D455)</f>
        <v>464124</v>
      </c>
      <c r="E456" s="586">
        <f>SUM(D456/C456)</f>
        <v>1.0252579027590625</v>
      </c>
    </row>
    <row r="457" spans="1:5" ht="13.5" thickBot="1">
      <c r="A457" s="563"/>
      <c r="B457" s="593" t="s">
        <v>934</v>
      </c>
      <c r="C457" s="592"/>
      <c r="D457" s="592"/>
      <c r="E457" s="589"/>
    </row>
    <row r="458" spans="1:5" ht="15.75" thickBot="1">
      <c r="A458" s="563"/>
      <c r="B458" s="595" t="s">
        <v>932</v>
      </c>
      <c r="C458" s="596">
        <f>SUM(C451+C452+C456)</f>
        <v>507402</v>
      </c>
      <c r="D458" s="596">
        <f>SUM(D451+D452+D456)</f>
        <v>516121</v>
      </c>
      <c r="E458" s="582">
        <f>SUM(D458/C458)</f>
        <v>1.0171836137815775</v>
      </c>
    </row>
    <row r="459" spans="1:5" ht="12.75">
      <c r="A459" s="563"/>
      <c r="B459" s="597" t="s">
        <v>390</v>
      </c>
      <c r="C459" s="570">
        <v>275998</v>
      </c>
      <c r="D459" s="570">
        <v>282517</v>
      </c>
      <c r="E459" s="571">
        <f>SUM(D459/C459)</f>
        <v>1.0236197363749013</v>
      </c>
    </row>
    <row r="460" spans="1:5" ht="12.75">
      <c r="A460" s="563"/>
      <c r="B460" s="597" t="s">
        <v>391</v>
      </c>
      <c r="C460" s="570">
        <v>73044</v>
      </c>
      <c r="D460" s="570">
        <v>81837</v>
      </c>
      <c r="E460" s="571">
        <f>SUM(D460/C460)</f>
        <v>1.120379497289305</v>
      </c>
    </row>
    <row r="461" spans="1:5" ht="12.75">
      <c r="A461" s="563"/>
      <c r="B461" s="597" t="s">
        <v>392</v>
      </c>
      <c r="C461" s="570">
        <v>158360</v>
      </c>
      <c r="D461" s="570">
        <v>151767</v>
      </c>
      <c r="E461" s="571">
        <f>SUM(D461/C461)</f>
        <v>0.9583670118716847</v>
      </c>
    </row>
    <row r="462" spans="1:5" ht="12.75">
      <c r="A462" s="563"/>
      <c r="B462" s="598" t="s">
        <v>394</v>
      </c>
      <c r="C462" s="570"/>
      <c r="D462" s="570"/>
      <c r="E462" s="571"/>
    </row>
    <row r="463" spans="1:5" ht="13.5" thickBot="1">
      <c r="A463" s="563"/>
      <c r="B463" s="599" t="s">
        <v>393</v>
      </c>
      <c r="C463" s="578"/>
      <c r="D463" s="578"/>
      <c r="E463" s="579"/>
    </row>
    <row r="464" spans="1:5" ht="13.5" thickBot="1">
      <c r="A464" s="563"/>
      <c r="B464" s="600" t="s">
        <v>910</v>
      </c>
      <c r="C464" s="581">
        <f>SUM(C459:C463)</f>
        <v>507402</v>
      </c>
      <c r="D464" s="581">
        <f>SUM(D459:D463)</f>
        <v>516121</v>
      </c>
      <c r="E464" s="586">
        <f>SUM(D464/C464)</f>
        <v>1.0171836137815775</v>
      </c>
    </row>
    <row r="465" spans="1:5" ht="12.75">
      <c r="A465" s="563"/>
      <c r="B465" s="597" t="s">
        <v>258</v>
      </c>
      <c r="C465" s="570"/>
      <c r="D465" s="570"/>
      <c r="E465" s="571"/>
    </row>
    <row r="466" spans="1:5" ht="12.75">
      <c r="A466" s="563"/>
      <c r="B466" s="597" t="s">
        <v>259</v>
      </c>
      <c r="C466" s="570"/>
      <c r="D466" s="570"/>
      <c r="E466" s="571"/>
    </row>
    <row r="467" spans="1:5" ht="13.5" thickBot="1">
      <c r="A467" s="563"/>
      <c r="B467" s="599" t="s">
        <v>402</v>
      </c>
      <c r="C467" s="578"/>
      <c r="D467" s="578"/>
      <c r="E467" s="579"/>
    </row>
    <row r="468" spans="1:5" ht="13.5" thickBot="1">
      <c r="A468" s="563"/>
      <c r="B468" s="601" t="s">
        <v>917</v>
      </c>
      <c r="C468" s="602"/>
      <c r="D468" s="602"/>
      <c r="E468" s="589"/>
    </row>
    <row r="469" spans="1:5" ht="13.5" thickBot="1">
      <c r="A469" s="563"/>
      <c r="B469" s="603" t="s">
        <v>935</v>
      </c>
      <c r="C469" s="602"/>
      <c r="D469" s="602"/>
      <c r="E469" s="589"/>
    </row>
    <row r="470" spans="1:5" ht="15.75" thickBot="1">
      <c r="A470" s="558"/>
      <c r="B470" s="604" t="s">
        <v>32</v>
      </c>
      <c r="C470" s="596">
        <f>SUM(C464+C468)</f>
        <v>507402</v>
      </c>
      <c r="D470" s="596">
        <f>SUM(D464+D468+D469)</f>
        <v>516121</v>
      </c>
      <c r="E470" s="586">
        <f>SUM(D470/C470)</f>
        <v>1.0171836137815775</v>
      </c>
    </row>
    <row r="471" spans="1:5" ht="15">
      <c r="A471" s="617">
        <v>2898</v>
      </c>
      <c r="B471" s="608" t="s">
        <v>412</v>
      </c>
      <c r="C471" s="611"/>
      <c r="D471" s="611"/>
      <c r="E471" s="571"/>
    </row>
    <row r="472" spans="1:5" ht="12.75">
      <c r="A472" s="563"/>
      <c r="B472" s="565" t="s">
        <v>166</v>
      </c>
      <c r="C472" s="563"/>
      <c r="D472" s="563"/>
      <c r="E472" s="564"/>
    </row>
    <row r="473" spans="1:5" ht="13.5" thickBot="1">
      <c r="A473" s="563"/>
      <c r="B473" s="566" t="s">
        <v>167</v>
      </c>
      <c r="C473" s="558"/>
      <c r="D473" s="558"/>
      <c r="E473" s="567"/>
    </row>
    <row r="474" spans="1:5" ht="13.5" thickBot="1">
      <c r="A474" s="563"/>
      <c r="B474" s="568" t="s">
        <v>181</v>
      </c>
      <c r="C474" s="558"/>
      <c r="D474" s="558"/>
      <c r="E474" s="567"/>
    </row>
    <row r="475" spans="1:5" ht="12.75">
      <c r="A475" s="563"/>
      <c r="B475" s="565" t="s">
        <v>169</v>
      </c>
      <c r="C475" s="570">
        <f aca="true" t="shared" si="5" ref="C475:D482">SUM(C442+C409)</f>
        <v>6380</v>
      </c>
      <c r="D475" s="570">
        <f t="shared" si="5"/>
        <v>304</v>
      </c>
      <c r="E475" s="571">
        <f>SUM(D475/C475)</f>
        <v>0.04764890282131661</v>
      </c>
    </row>
    <row r="476" spans="1:5" ht="12.75">
      <c r="A476" s="563"/>
      <c r="B476" s="572" t="s">
        <v>170</v>
      </c>
      <c r="C476" s="573">
        <f t="shared" si="5"/>
        <v>5000</v>
      </c>
      <c r="D476" s="573">
        <f t="shared" si="5"/>
        <v>0</v>
      </c>
      <c r="E476" s="574"/>
    </row>
    <row r="477" spans="1:5" ht="12.75">
      <c r="A477" s="563"/>
      <c r="B477" s="572" t="s">
        <v>171</v>
      </c>
      <c r="C477" s="573">
        <f t="shared" si="5"/>
        <v>1380</v>
      </c>
      <c r="D477" s="573">
        <f t="shared" si="5"/>
        <v>304</v>
      </c>
      <c r="E477" s="574">
        <f>SUM(D477/C477)</f>
        <v>0.22028985507246376</v>
      </c>
    </row>
    <row r="478" spans="1:5" ht="12.75">
      <c r="A478" s="563"/>
      <c r="B478" s="575" t="s">
        <v>172</v>
      </c>
      <c r="C478" s="570">
        <f t="shared" si="5"/>
        <v>5785</v>
      </c>
      <c r="D478" s="570">
        <f t="shared" si="5"/>
        <v>5859</v>
      </c>
      <c r="E478" s="571">
        <f>SUM(D478/C478)</f>
        <v>1.0127917026793432</v>
      </c>
    </row>
    <row r="479" spans="1:5" ht="12.75">
      <c r="A479" s="563"/>
      <c r="B479" s="575" t="s">
        <v>173</v>
      </c>
      <c r="C479" s="570">
        <f t="shared" si="5"/>
        <v>57403</v>
      </c>
      <c r="D479" s="570">
        <f t="shared" si="5"/>
        <v>59215</v>
      </c>
      <c r="E479" s="571">
        <f>SUM(D479/C479)</f>
        <v>1.0315662944445412</v>
      </c>
    </row>
    <row r="480" spans="1:5" ht="12.75">
      <c r="A480" s="563"/>
      <c r="B480" s="575" t="s">
        <v>174</v>
      </c>
      <c r="C480" s="570">
        <f t="shared" si="5"/>
        <v>15344</v>
      </c>
      <c r="D480" s="570">
        <f t="shared" si="5"/>
        <v>16625</v>
      </c>
      <c r="E480" s="571">
        <f>SUM(D480/C480)</f>
        <v>1.083485401459854</v>
      </c>
    </row>
    <row r="481" spans="1:5" ht="12.75">
      <c r="A481" s="563"/>
      <c r="B481" s="576" t="s">
        <v>175</v>
      </c>
      <c r="C481" s="570">
        <f t="shared" si="5"/>
        <v>0</v>
      </c>
      <c r="D481" s="570">
        <f t="shared" si="5"/>
        <v>0</v>
      </c>
      <c r="E481" s="571"/>
    </row>
    <row r="482" spans="1:5" ht="13.5" thickBot="1">
      <c r="A482" s="563"/>
      <c r="B482" s="577" t="s">
        <v>176</v>
      </c>
      <c r="C482" s="570">
        <f t="shared" si="5"/>
        <v>0</v>
      </c>
      <c r="D482" s="570">
        <f t="shared" si="5"/>
        <v>6316</v>
      </c>
      <c r="E482" s="579"/>
    </row>
    <row r="483" spans="1:5" ht="13.5" thickBot="1">
      <c r="A483" s="563"/>
      <c r="B483" s="580" t="s">
        <v>420</v>
      </c>
      <c r="C483" s="581">
        <f>SUM(C475+C478+C479+C480+C481)</f>
        <v>84912</v>
      </c>
      <c r="D483" s="581">
        <f>SUM(D475+D478+D479+D480+D482)</f>
        <v>88319</v>
      </c>
      <c r="E483" s="582">
        <f>SUM(D483/C483)</f>
        <v>1.040123892971547</v>
      </c>
    </row>
    <row r="484" spans="1:5" ht="13.5" thickBot="1">
      <c r="A484" s="563"/>
      <c r="B484" s="584" t="s">
        <v>918</v>
      </c>
      <c r="C484" s="585">
        <f>SUM(C483+C474)</f>
        <v>84912</v>
      </c>
      <c r="D484" s="585">
        <f>SUM(D483+D474)</f>
        <v>88319</v>
      </c>
      <c r="E484" s="586">
        <f>SUM(D484/C484)</f>
        <v>1.040123892971547</v>
      </c>
    </row>
    <row r="485" spans="1:5" ht="13.5" thickBot="1">
      <c r="A485" s="563"/>
      <c r="B485" s="587" t="s">
        <v>919</v>
      </c>
      <c r="C485" s="588"/>
      <c r="D485" s="588"/>
      <c r="E485" s="589"/>
    </row>
    <row r="486" spans="1:5" ht="12.75">
      <c r="A486" s="563"/>
      <c r="B486" s="349" t="s">
        <v>177</v>
      </c>
      <c r="C486" s="590"/>
      <c r="D486" s="590"/>
      <c r="E486" s="571"/>
    </row>
    <row r="487" spans="1:5" ht="12.75">
      <c r="A487" s="563"/>
      <c r="B487" s="281" t="s">
        <v>178</v>
      </c>
      <c r="C487" s="570">
        <f>SUM(C454+C421)</f>
        <v>722816</v>
      </c>
      <c r="D487" s="570">
        <f>SUM(D454+D421)</f>
        <v>835091</v>
      </c>
      <c r="E487" s="571">
        <f>SUM(D487/C487)</f>
        <v>1.1553299871613245</v>
      </c>
    </row>
    <row r="488" spans="1:5" ht="13.5" thickBot="1">
      <c r="A488" s="563"/>
      <c r="B488" s="304" t="s">
        <v>179</v>
      </c>
      <c r="C488" s="578">
        <f>SUM(C455+C422)</f>
        <v>2100</v>
      </c>
      <c r="D488" s="578">
        <f>SUM(D455+D422)</f>
        <v>2100</v>
      </c>
      <c r="E488" s="571">
        <f>SUM(D488/C488)</f>
        <v>1</v>
      </c>
    </row>
    <row r="489" spans="1:5" ht="13.5" thickBot="1">
      <c r="A489" s="563"/>
      <c r="B489" s="591" t="s">
        <v>911</v>
      </c>
      <c r="C489" s="592">
        <f>SUM(C487:C488)</f>
        <v>724916</v>
      </c>
      <c r="D489" s="592">
        <f>SUM(D487:D488)</f>
        <v>837191</v>
      </c>
      <c r="E489" s="586">
        <f>SUM(D489/C489)</f>
        <v>1.154880013684344</v>
      </c>
    </row>
    <row r="490" spans="1:5" ht="13.5" thickBot="1">
      <c r="A490" s="563"/>
      <c r="B490" s="593" t="s">
        <v>934</v>
      </c>
      <c r="C490" s="592"/>
      <c r="D490" s="592"/>
      <c r="E490" s="589"/>
    </row>
    <row r="491" spans="1:5" ht="15.75" thickBot="1">
      <c r="A491" s="563"/>
      <c r="B491" s="595" t="s">
        <v>932</v>
      </c>
      <c r="C491" s="596">
        <f>SUM(C484+C485+C489)</f>
        <v>809828</v>
      </c>
      <c r="D491" s="596">
        <f>SUM(D484+D485+D489)</f>
        <v>925510</v>
      </c>
      <c r="E491" s="582">
        <f>SUM(D491/C491)</f>
        <v>1.1428476170248498</v>
      </c>
    </row>
    <row r="492" spans="1:5" ht="12.75">
      <c r="A492" s="563"/>
      <c r="B492" s="597" t="s">
        <v>390</v>
      </c>
      <c r="C492" s="570">
        <f aca="true" t="shared" si="6" ref="C492:D496">SUM(C459+C426)</f>
        <v>447734</v>
      </c>
      <c r="D492" s="570">
        <f t="shared" si="6"/>
        <v>515266</v>
      </c>
      <c r="E492" s="571">
        <f>SUM(D492/C492)</f>
        <v>1.15083062711342</v>
      </c>
    </row>
    <row r="493" spans="1:5" ht="12.75">
      <c r="A493" s="563"/>
      <c r="B493" s="597" t="s">
        <v>391</v>
      </c>
      <c r="C493" s="570">
        <f t="shared" si="6"/>
        <v>118401</v>
      </c>
      <c r="D493" s="570">
        <f t="shared" si="6"/>
        <v>151071</v>
      </c>
      <c r="E493" s="571">
        <f>SUM(D493/C493)</f>
        <v>1.2759267235918617</v>
      </c>
    </row>
    <row r="494" spans="1:5" ht="12.75">
      <c r="A494" s="563"/>
      <c r="B494" s="597" t="s">
        <v>392</v>
      </c>
      <c r="C494" s="570">
        <f t="shared" si="6"/>
        <v>243693</v>
      </c>
      <c r="D494" s="570">
        <f t="shared" si="6"/>
        <v>259173</v>
      </c>
      <c r="E494" s="571">
        <f>SUM(D494/C494)</f>
        <v>1.0635225468109466</v>
      </c>
    </row>
    <row r="495" spans="1:5" ht="12.75">
      <c r="A495" s="563"/>
      <c r="B495" s="598" t="s">
        <v>394</v>
      </c>
      <c r="C495" s="570">
        <f t="shared" si="6"/>
        <v>0</v>
      </c>
      <c r="D495" s="570">
        <f t="shared" si="6"/>
        <v>0</v>
      </c>
      <c r="E495" s="571"/>
    </row>
    <row r="496" spans="1:5" ht="13.5" thickBot="1">
      <c r="A496" s="563"/>
      <c r="B496" s="599" t="s">
        <v>393</v>
      </c>
      <c r="C496" s="570">
        <f t="shared" si="6"/>
        <v>0</v>
      </c>
      <c r="D496" s="570">
        <f t="shared" si="6"/>
        <v>0</v>
      </c>
      <c r="E496" s="579"/>
    </row>
    <row r="497" spans="1:5" ht="13.5" thickBot="1">
      <c r="A497" s="563"/>
      <c r="B497" s="600" t="s">
        <v>910</v>
      </c>
      <c r="C497" s="581">
        <f>SUM(C492:C496)</f>
        <v>809828</v>
      </c>
      <c r="D497" s="581">
        <f>SUM(D492:D496)</f>
        <v>925510</v>
      </c>
      <c r="E497" s="586">
        <f>SUM(D497/C497)</f>
        <v>1.1428476170248498</v>
      </c>
    </row>
    <row r="498" spans="1:5" ht="12.75">
      <c r="A498" s="563"/>
      <c r="B498" s="597" t="s">
        <v>258</v>
      </c>
      <c r="C498" s="570"/>
      <c r="D498" s="570"/>
      <c r="E498" s="571"/>
    </row>
    <row r="499" spans="1:5" ht="12.75">
      <c r="A499" s="563"/>
      <c r="B499" s="597" t="s">
        <v>259</v>
      </c>
      <c r="C499" s="570"/>
      <c r="D499" s="570"/>
      <c r="E499" s="571"/>
    </row>
    <row r="500" spans="1:5" ht="13.5" thickBot="1">
      <c r="A500" s="563"/>
      <c r="B500" s="599" t="s">
        <v>402</v>
      </c>
      <c r="C500" s="578"/>
      <c r="D500" s="578"/>
      <c r="E500" s="579"/>
    </row>
    <row r="501" spans="1:5" ht="13.5" thickBot="1">
      <c r="A501" s="563"/>
      <c r="B501" s="601" t="s">
        <v>917</v>
      </c>
      <c r="C501" s="602"/>
      <c r="D501" s="602"/>
      <c r="E501" s="589"/>
    </row>
    <row r="502" spans="1:5" ht="13.5" thickBot="1">
      <c r="A502" s="563"/>
      <c r="B502" s="603" t="s">
        <v>935</v>
      </c>
      <c r="C502" s="602"/>
      <c r="D502" s="602"/>
      <c r="E502" s="589"/>
    </row>
    <row r="503" spans="1:5" ht="15.75" thickBot="1">
      <c r="A503" s="558"/>
      <c r="B503" s="604" t="s">
        <v>32</v>
      </c>
      <c r="C503" s="596">
        <f>SUM(C497+C501)</f>
        <v>809828</v>
      </c>
      <c r="D503" s="596">
        <f>SUM(D497+D501+D502)</f>
        <v>925510</v>
      </c>
      <c r="E503" s="586">
        <f>SUM(D503/C503)</f>
        <v>1.1428476170248498</v>
      </c>
    </row>
    <row r="504" spans="1:5" ht="15">
      <c r="A504" s="606">
        <v>2985</v>
      </c>
      <c r="B504" s="607" t="s">
        <v>413</v>
      </c>
      <c r="C504" s="570"/>
      <c r="D504" s="570"/>
      <c r="E504" s="571"/>
    </row>
    <row r="505" spans="1:5" ht="12.75">
      <c r="A505" s="563"/>
      <c r="B505" s="565" t="s">
        <v>166</v>
      </c>
      <c r="C505" s="563"/>
      <c r="D505" s="563"/>
      <c r="E505" s="564"/>
    </row>
    <row r="506" spans="1:5" ht="13.5" thickBot="1">
      <c r="A506" s="563"/>
      <c r="B506" s="566" t="s">
        <v>167</v>
      </c>
      <c r="C506" s="558"/>
      <c r="D506" s="558"/>
      <c r="E506" s="567"/>
    </row>
    <row r="507" spans="1:5" ht="13.5" thickBot="1">
      <c r="A507" s="563"/>
      <c r="B507" s="568" t="s">
        <v>181</v>
      </c>
      <c r="C507" s="558"/>
      <c r="D507" s="558"/>
      <c r="E507" s="567"/>
    </row>
    <row r="508" spans="1:5" ht="12.75">
      <c r="A508" s="563"/>
      <c r="B508" s="565" t="s">
        <v>169</v>
      </c>
      <c r="C508" s="570">
        <v>60000</v>
      </c>
      <c r="D508" s="570">
        <v>65000</v>
      </c>
      <c r="E508" s="571">
        <f>SUM(D508/C508)</f>
        <v>1.0833333333333333</v>
      </c>
    </row>
    <row r="509" spans="1:5" ht="12.75">
      <c r="A509" s="563"/>
      <c r="B509" s="572" t="s">
        <v>170</v>
      </c>
      <c r="C509" s="573">
        <v>40000</v>
      </c>
      <c r="D509" s="573">
        <v>40000</v>
      </c>
      <c r="E509" s="574">
        <f>SUM(D509/C509)</f>
        <v>1</v>
      </c>
    </row>
    <row r="510" spans="1:5" ht="12.75">
      <c r="A510" s="563"/>
      <c r="B510" s="572" t="s">
        <v>171</v>
      </c>
      <c r="C510" s="573">
        <v>20000</v>
      </c>
      <c r="D510" s="573">
        <v>25000</v>
      </c>
      <c r="E510" s="574">
        <f>SUM(D510/C510)</f>
        <v>1.25</v>
      </c>
    </row>
    <row r="511" spans="1:5" ht="12.75">
      <c r="A511" s="563"/>
      <c r="B511" s="575" t="s">
        <v>172</v>
      </c>
      <c r="C511" s="570"/>
      <c r="D511" s="570"/>
      <c r="E511" s="571"/>
    </row>
    <row r="512" spans="1:5" ht="12.75">
      <c r="A512" s="563"/>
      <c r="B512" s="575" t="s">
        <v>173</v>
      </c>
      <c r="C512" s="570"/>
      <c r="D512" s="570"/>
      <c r="E512" s="571"/>
    </row>
    <row r="513" spans="1:5" ht="12.75">
      <c r="A513" s="563"/>
      <c r="B513" s="575" t="s">
        <v>174</v>
      </c>
      <c r="C513" s="570">
        <v>15000</v>
      </c>
      <c r="D513" s="570">
        <v>15000</v>
      </c>
      <c r="E513" s="571">
        <f>SUM(D513/C513)</f>
        <v>1</v>
      </c>
    </row>
    <row r="514" spans="1:5" ht="12.75">
      <c r="A514" s="563"/>
      <c r="B514" s="576" t="s">
        <v>175</v>
      </c>
      <c r="C514" s="570"/>
      <c r="D514" s="570"/>
      <c r="E514" s="571"/>
    </row>
    <row r="515" spans="1:5" ht="13.5" thickBot="1">
      <c r="A515" s="563"/>
      <c r="B515" s="577" t="s">
        <v>176</v>
      </c>
      <c r="C515" s="570"/>
      <c r="D515" s="570"/>
      <c r="E515" s="579"/>
    </row>
    <row r="516" spans="1:5" ht="13.5" thickBot="1">
      <c r="A516" s="563"/>
      <c r="B516" s="580" t="s">
        <v>420</v>
      </c>
      <c r="C516" s="581">
        <f>SUM(C508+C511+C512+C513+C514)</f>
        <v>75000</v>
      </c>
      <c r="D516" s="581">
        <f>SUM(D508+D511+D512+D513+D515)</f>
        <v>80000</v>
      </c>
      <c r="E516" s="582">
        <f>SUM(D516/C516)</f>
        <v>1.0666666666666667</v>
      </c>
    </row>
    <row r="517" spans="1:5" ht="13.5" thickBot="1">
      <c r="A517" s="563"/>
      <c r="B517" s="584" t="s">
        <v>918</v>
      </c>
      <c r="C517" s="585">
        <f>SUM(C516+C507)</f>
        <v>75000</v>
      </c>
      <c r="D517" s="585">
        <f>SUM(D516+D507)</f>
        <v>80000</v>
      </c>
      <c r="E517" s="586">
        <f>SUM(D517/C517)</f>
        <v>1.0666666666666667</v>
      </c>
    </row>
    <row r="518" spans="1:5" ht="13.5" thickBot="1">
      <c r="A518" s="563"/>
      <c r="B518" s="587" t="s">
        <v>919</v>
      </c>
      <c r="C518" s="588"/>
      <c r="D518" s="588"/>
      <c r="E518" s="589"/>
    </row>
    <row r="519" spans="1:5" ht="12.75">
      <c r="A519" s="563"/>
      <c r="B519" s="349" t="s">
        <v>177</v>
      </c>
      <c r="C519" s="590"/>
      <c r="D519" s="590"/>
      <c r="E519" s="571"/>
    </row>
    <row r="520" spans="1:5" ht="12.75">
      <c r="A520" s="563"/>
      <c r="B520" s="281" t="s">
        <v>178</v>
      </c>
      <c r="C520" s="570">
        <v>321284</v>
      </c>
      <c r="D520" s="570">
        <v>330896</v>
      </c>
      <c r="E520" s="571">
        <f>SUM(D520/C520)</f>
        <v>1.0299174562069695</v>
      </c>
    </row>
    <row r="521" spans="1:5" ht="13.5" thickBot="1">
      <c r="A521" s="563"/>
      <c r="B521" s="304" t="s">
        <v>179</v>
      </c>
      <c r="C521" s="578"/>
      <c r="D521" s="578"/>
      <c r="E521" s="571"/>
    </row>
    <row r="522" spans="1:5" ht="13.5" thickBot="1">
      <c r="A522" s="563"/>
      <c r="B522" s="591" t="s">
        <v>911</v>
      </c>
      <c r="C522" s="592">
        <f>SUM(C520:C521)</f>
        <v>321284</v>
      </c>
      <c r="D522" s="592">
        <f>SUM(D520:D521)</f>
        <v>330896</v>
      </c>
      <c r="E522" s="586">
        <f>SUM(D522/C522)</f>
        <v>1.0299174562069695</v>
      </c>
    </row>
    <row r="523" spans="1:5" ht="13.5" thickBot="1">
      <c r="A523" s="563"/>
      <c r="B523" s="593" t="s">
        <v>934</v>
      </c>
      <c r="C523" s="592"/>
      <c r="D523" s="592"/>
      <c r="E523" s="589"/>
    </row>
    <row r="524" spans="1:5" ht="15.75" thickBot="1">
      <c r="A524" s="563"/>
      <c r="B524" s="595" t="s">
        <v>932</v>
      </c>
      <c r="C524" s="596">
        <f>SUM(C517+C518+C522)</f>
        <v>396284</v>
      </c>
      <c r="D524" s="596">
        <f>SUM(D517+D518+D522)</f>
        <v>410896</v>
      </c>
      <c r="E524" s="582">
        <f>SUM(D524/C524)</f>
        <v>1.036872545951893</v>
      </c>
    </row>
    <row r="525" spans="1:5" ht="12.75">
      <c r="A525" s="563"/>
      <c r="B525" s="597" t="s">
        <v>390</v>
      </c>
      <c r="C525" s="570">
        <v>127452</v>
      </c>
      <c r="D525" s="570">
        <v>127883</v>
      </c>
      <c r="E525" s="571">
        <f>SUM(D525/C525)</f>
        <v>1.0033816652543703</v>
      </c>
    </row>
    <row r="526" spans="1:5" ht="12.75">
      <c r="A526" s="563"/>
      <c r="B526" s="597" t="s">
        <v>391</v>
      </c>
      <c r="C526" s="570">
        <v>33272</v>
      </c>
      <c r="D526" s="570">
        <v>33465</v>
      </c>
      <c r="E526" s="571">
        <f>SUM(D526/C526)</f>
        <v>1.0058006732387592</v>
      </c>
    </row>
    <row r="527" spans="1:5" ht="12.75">
      <c r="A527" s="563"/>
      <c r="B527" s="597" t="s">
        <v>392</v>
      </c>
      <c r="C527" s="570">
        <v>235560</v>
      </c>
      <c r="D527" s="570">
        <v>249548</v>
      </c>
      <c r="E527" s="571">
        <f>SUM(D527/C527)</f>
        <v>1.059381898454746</v>
      </c>
    </row>
    <row r="528" spans="1:5" ht="12.75">
      <c r="A528" s="563"/>
      <c r="B528" s="598" t="s">
        <v>394</v>
      </c>
      <c r="C528" s="570"/>
      <c r="D528" s="570"/>
      <c r="E528" s="571"/>
    </row>
    <row r="529" spans="1:5" ht="13.5" thickBot="1">
      <c r="A529" s="563"/>
      <c r="B529" s="599" t="s">
        <v>393</v>
      </c>
      <c r="C529" s="570"/>
      <c r="D529" s="570"/>
      <c r="E529" s="579"/>
    </row>
    <row r="530" spans="1:5" ht="13.5" thickBot="1">
      <c r="A530" s="563"/>
      <c r="B530" s="600" t="s">
        <v>910</v>
      </c>
      <c r="C530" s="581">
        <f>SUM(C525:C529)</f>
        <v>396284</v>
      </c>
      <c r="D530" s="581">
        <f>SUM(D525:D529)</f>
        <v>410896</v>
      </c>
      <c r="E530" s="586">
        <f>SUM(D530/C530)</f>
        <v>1.036872545951893</v>
      </c>
    </row>
    <row r="531" spans="1:5" ht="12.75">
      <c r="A531" s="563"/>
      <c r="B531" s="597" t="s">
        <v>258</v>
      </c>
      <c r="C531" s="570"/>
      <c r="D531" s="570"/>
      <c r="E531" s="571"/>
    </row>
    <row r="532" spans="1:5" ht="12.75">
      <c r="A532" s="563"/>
      <c r="B532" s="597" t="s">
        <v>259</v>
      </c>
      <c r="C532" s="570"/>
      <c r="D532" s="570"/>
      <c r="E532" s="571"/>
    </row>
    <row r="533" spans="1:5" ht="13.5" thickBot="1">
      <c r="A533" s="563"/>
      <c r="B533" s="599" t="s">
        <v>402</v>
      </c>
      <c r="C533" s="578"/>
      <c r="D533" s="578"/>
      <c r="E533" s="579"/>
    </row>
    <row r="534" spans="1:5" ht="13.5" thickBot="1">
      <c r="A534" s="563"/>
      <c r="B534" s="601" t="s">
        <v>917</v>
      </c>
      <c r="C534" s="602"/>
      <c r="D534" s="602"/>
      <c r="E534" s="589"/>
    </row>
    <row r="535" spans="1:5" ht="13.5" thickBot="1">
      <c r="A535" s="563"/>
      <c r="B535" s="603" t="s">
        <v>935</v>
      </c>
      <c r="C535" s="602"/>
      <c r="D535" s="602"/>
      <c r="E535" s="589"/>
    </row>
    <row r="536" spans="1:5" ht="15.75" thickBot="1">
      <c r="A536" s="558"/>
      <c r="B536" s="604" t="s">
        <v>32</v>
      </c>
      <c r="C536" s="596">
        <f>SUM(C530+C534)</f>
        <v>396284</v>
      </c>
      <c r="D536" s="596">
        <f>SUM(D530+D534+D535)</f>
        <v>410896</v>
      </c>
      <c r="E536" s="586">
        <f>SUM(D536/C536)</f>
        <v>1.036872545951893</v>
      </c>
    </row>
    <row r="537" spans="1:5" ht="15">
      <c r="A537" s="617">
        <v>2991</v>
      </c>
      <c r="B537" s="607" t="s">
        <v>182</v>
      </c>
      <c r="C537" s="611"/>
      <c r="D537" s="611"/>
      <c r="E537" s="571"/>
    </row>
    <row r="538" spans="1:5" ht="12.75">
      <c r="A538" s="563"/>
      <c r="B538" s="565" t="s">
        <v>166</v>
      </c>
      <c r="C538" s="563"/>
      <c r="D538" s="563"/>
      <c r="E538" s="564"/>
    </row>
    <row r="539" spans="1:5" ht="13.5" thickBot="1">
      <c r="A539" s="563"/>
      <c r="B539" s="566" t="s">
        <v>167</v>
      </c>
      <c r="C539" s="558"/>
      <c r="D539" s="558"/>
      <c r="E539" s="567"/>
    </row>
    <row r="540" spans="1:5" ht="13.5" thickBot="1">
      <c r="A540" s="563"/>
      <c r="B540" s="568" t="s">
        <v>181</v>
      </c>
      <c r="C540" s="558"/>
      <c r="D540" s="558"/>
      <c r="E540" s="567"/>
    </row>
    <row r="541" spans="1:5" ht="12.75">
      <c r="A541" s="563"/>
      <c r="B541" s="565" t="s">
        <v>169</v>
      </c>
      <c r="C541" s="570">
        <f aca="true" t="shared" si="7" ref="C541:D548">SUM(C508+C475+C376)</f>
        <v>95666</v>
      </c>
      <c r="D541" s="570">
        <f t="shared" si="7"/>
        <v>102459</v>
      </c>
      <c r="E541" s="571">
        <f>SUM(D541/C541)</f>
        <v>1.0710074634666444</v>
      </c>
    </row>
    <row r="542" spans="1:5" ht="12.75">
      <c r="A542" s="563"/>
      <c r="B542" s="572" t="s">
        <v>170</v>
      </c>
      <c r="C542" s="573">
        <f t="shared" si="7"/>
        <v>54260</v>
      </c>
      <c r="D542" s="573">
        <f t="shared" si="7"/>
        <v>41455</v>
      </c>
      <c r="E542" s="574">
        <f>SUM(D542/C542)</f>
        <v>0.7640066347217103</v>
      </c>
    </row>
    <row r="543" spans="1:5" ht="12.75">
      <c r="A543" s="563"/>
      <c r="B543" s="572" t="s">
        <v>171</v>
      </c>
      <c r="C543" s="573">
        <f t="shared" si="7"/>
        <v>41406</v>
      </c>
      <c r="D543" s="573">
        <f t="shared" si="7"/>
        <v>61004</v>
      </c>
      <c r="E543" s="574">
        <f>SUM(D543/C543)</f>
        <v>1.4733130464183934</v>
      </c>
    </row>
    <row r="544" spans="1:5" ht="12.75">
      <c r="A544" s="563"/>
      <c r="B544" s="575" t="s">
        <v>172</v>
      </c>
      <c r="C544" s="570">
        <f t="shared" si="7"/>
        <v>11879</v>
      </c>
      <c r="D544" s="570">
        <f t="shared" si="7"/>
        <v>27859</v>
      </c>
      <c r="E544" s="571"/>
    </row>
    <row r="545" spans="1:5" ht="12.75">
      <c r="A545" s="563"/>
      <c r="B545" s="575" t="s">
        <v>173</v>
      </c>
      <c r="C545" s="570">
        <f t="shared" si="7"/>
        <v>207659</v>
      </c>
      <c r="D545" s="570">
        <f t="shared" si="7"/>
        <v>215947</v>
      </c>
      <c r="E545" s="571"/>
    </row>
    <row r="546" spans="1:5" ht="12.75">
      <c r="A546" s="563"/>
      <c r="B546" s="575" t="s">
        <v>174</v>
      </c>
      <c r="C546" s="570">
        <f t="shared" si="7"/>
        <v>75191</v>
      </c>
      <c r="D546" s="570">
        <f t="shared" si="7"/>
        <v>78433</v>
      </c>
      <c r="E546" s="571">
        <f>SUM(D546/C546)</f>
        <v>1.0431168623904457</v>
      </c>
    </row>
    <row r="547" spans="1:5" ht="12.75">
      <c r="A547" s="563"/>
      <c r="B547" s="576" t="s">
        <v>175</v>
      </c>
      <c r="C547" s="570">
        <f t="shared" si="7"/>
        <v>0</v>
      </c>
      <c r="D547" s="570">
        <f t="shared" si="7"/>
        <v>0</v>
      </c>
      <c r="E547" s="571"/>
    </row>
    <row r="548" spans="1:5" ht="13.5" thickBot="1">
      <c r="A548" s="563"/>
      <c r="B548" s="577" t="s">
        <v>176</v>
      </c>
      <c r="C548" s="570">
        <f t="shared" si="7"/>
        <v>0</v>
      </c>
      <c r="D548" s="570">
        <f t="shared" si="7"/>
        <v>15021</v>
      </c>
      <c r="E548" s="579"/>
    </row>
    <row r="549" spans="1:5" ht="13.5" thickBot="1">
      <c r="A549" s="563"/>
      <c r="B549" s="580" t="s">
        <v>420</v>
      </c>
      <c r="C549" s="581">
        <f>SUM(C541+C544+C545+C546+C547)</f>
        <v>390395</v>
      </c>
      <c r="D549" s="581">
        <f>SUM(D541+D544+D545+D546+D548)</f>
        <v>439719</v>
      </c>
      <c r="E549" s="582">
        <f>SUM(D549/C549)</f>
        <v>1.1263438312478387</v>
      </c>
    </row>
    <row r="550" spans="1:5" ht="13.5" thickBot="1">
      <c r="A550" s="563"/>
      <c r="B550" s="584" t="s">
        <v>918</v>
      </c>
      <c r="C550" s="585">
        <f>SUM(C549+C540)</f>
        <v>390395</v>
      </c>
      <c r="D550" s="585">
        <f>SUM(D549+D540)</f>
        <v>439719</v>
      </c>
      <c r="E550" s="586">
        <f>SUM(D550/C550)</f>
        <v>1.1263438312478387</v>
      </c>
    </row>
    <row r="551" spans="1:5" ht="13.5" thickBot="1">
      <c r="A551" s="563"/>
      <c r="B551" s="587" t="s">
        <v>919</v>
      </c>
      <c r="C551" s="588"/>
      <c r="D551" s="588"/>
      <c r="E551" s="589"/>
    </row>
    <row r="552" spans="1:5" ht="12.75">
      <c r="A552" s="563"/>
      <c r="B552" s="349" t="s">
        <v>177</v>
      </c>
      <c r="C552" s="590"/>
      <c r="D552" s="590"/>
      <c r="E552" s="571"/>
    </row>
    <row r="553" spans="1:5" ht="12.75">
      <c r="A553" s="563"/>
      <c r="B553" s="281" t="s">
        <v>178</v>
      </c>
      <c r="C553" s="570">
        <f>SUM(C520+C487+C388)</f>
        <v>2902336</v>
      </c>
      <c r="D553" s="570">
        <f>SUM(D520+D487+D388)</f>
        <v>3152526</v>
      </c>
      <c r="E553" s="571">
        <f>SUM(D553/C553)</f>
        <v>1.0862029758098304</v>
      </c>
    </row>
    <row r="554" spans="1:5" ht="13.5" thickBot="1">
      <c r="A554" s="563"/>
      <c r="B554" s="304" t="s">
        <v>179</v>
      </c>
      <c r="C554" s="578">
        <f>SUM(C521+C488+C389)</f>
        <v>212923</v>
      </c>
      <c r="D554" s="578">
        <f>SUM(D521+D488+D389)</f>
        <v>227530</v>
      </c>
      <c r="E554" s="571">
        <f>SUM(D554/C554)</f>
        <v>1.0686022646684483</v>
      </c>
    </row>
    <row r="555" spans="1:5" ht="13.5" thickBot="1">
      <c r="A555" s="563"/>
      <c r="B555" s="591" t="s">
        <v>911</v>
      </c>
      <c r="C555" s="592">
        <f>SUM(C553:C554)</f>
        <v>3115259</v>
      </c>
      <c r="D555" s="592">
        <f>SUM(D553:D554)</f>
        <v>3380056</v>
      </c>
      <c r="E555" s="586">
        <f>SUM(D555/C555)</f>
        <v>1.0849999951849911</v>
      </c>
    </row>
    <row r="556" spans="1:5" ht="13.5" thickBot="1">
      <c r="A556" s="563"/>
      <c r="B556" s="593" t="s">
        <v>934</v>
      </c>
      <c r="C556" s="592"/>
      <c r="D556" s="592"/>
      <c r="E556" s="589"/>
    </row>
    <row r="557" spans="1:5" ht="15.75" thickBot="1">
      <c r="A557" s="563"/>
      <c r="B557" s="595" t="s">
        <v>932</v>
      </c>
      <c r="C557" s="596">
        <f>SUM(C550+C551+C555)</f>
        <v>3505654</v>
      </c>
      <c r="D557" s="596">
        <f>SUM(D550+D551+D555)</f>
        <v>3819775</v>
      </c>
      <c r="E557" s="582">
        <f>SUM(D557/C557)</f>
        <v>1.0896041081065044</v>
      </c>
    </row>
    <row r="558" spans="1:5" ht="12.75">
      <c r="A558" s="563"/>
      <c r="B558" s="597" t="s">
        <v>390</v>
      </c>
      <c r="C558" s="570">
        <f aca="true" t="shared" si="8" ref="C558:D562">SUM(C525+C492+C393)</f>
        <v>1465636</v>
      </c>
      <c r="D558" s="570">
        <f t="shared" si="8"/>
        <v>1681325</v>
      </c>
      <c r="E558" s="571">
        <f>SUM(D558/C558)</f>
        <v>1.1471640980434432</v>
      </c>
    </row>
    <row r="559" spans="1:5" ht="12.75">
      <c r="A559" s="563"/>
      <c r="B559" s="597" t="s">
        <v>391</v>
      </c>
      <c r="C559" s="570">
        <f t="shared" si="8"/>
        <v>385319</v>
      </c>
      <c r="D559" s="570">
        <f t="shared" si="8"/>
        <v>476114</v>
      </c>
      <c r="E559" s="571">
        <f>SUM(D559/C559)</f>
        <v>1.2356359276339863</v>
      </c>
    </row>
    <row r="560" spans="1:5" ht="12.75">
      <c r="A560" s="563"/>
      <c r="B560" s="597" t="s">
        <v>392</v>
      </c>
      <c r="C560" s="570">
        <f t="shared" si="8"/>
        <v>1654699</v>
      </c>
      <c r="D560" s="570">
        <f t="shared" si="8"/>
        <v>1662336</v>
      </c>
      <c r="E560" s="571">
        <f>SUM(D560/C560)</f>
        <v>1.0046153409169885</v>
      </c>
    </row>
    <row r="561" spans="1:5" ht="12.75">
      <c r="A561" s="563"/>
      <c r="B561" s="598" t="s">
        <v>394</v>
      </c>
      <c r="C561" s="570">
        <f t="shared" si="8"/>
        <v>0</v>
      </c>
      <c r="D561" s="570">
        <f t="shared" si="8"/>
        <v>0</v>
      </c>
      <c r="E561" s="571"/>
    </row>
    <row r="562" spans="1:5" ht="13.5" thickBot="1">
      <c r="A562" s="563"/>
      <c r="B562" s="599" t="s">
        <v>393</v>
      </c>
      <c r="C562" s="570">
        <f t="shared" si="8"/>
        <v>0</v>
      </c>
      <c r="D562" s="570">
        <f t="shared" si="8"/>
        <v>0</v>
      </c>
      <c r="E562" s="579"/>
    </row>
    <row r="563" spans="1:5" ht="13.5" thickBot="1">
      <c r="A563" s="563"/>
      <c r="B563" s="600" t="s">
        <v>910</v>
      </c>
      <c r="C563" s="581">
        <f>SUM(C558:C562)</f>
        <v>3505654</v>
      </c>
      <c r="D563" s="581">
        <f>SUM(D558:D562)</f>
        <v>3819775</v>
      </c>
      <c r="E563" s="586">
        <f>SUM(D563/C563)</f>
        <v>1.0896041081065044</v>
      </c>
    </row>
    <row r="564" spans="1:5" ht="12.75">
      <c r="A564" s="563"/>
      <c r="B564" s="597" t="s">
        <v>258</v>
      </c>
      <c r="C564" s="570"/>
      <c r="D564" s="570"/>
      <c r="E564" s="571"/>
    </row>
    <row r="565" spans="1:5" ht="12.75">
      <c r="A565" s="563"/>
      <c r="B565" s="597" t="s">
        <v>259</v>
      </c>
      <c r="C565" s="570"/>
      <c r="D565" s="570"/>
      <c r="E565" s="571"/>
    </row>
    <row r="566" spans="1:5" ht="13.5" thickBot="1">
      <c r="A566" s="563"/>
      <c r="B566" s="599" t="s">
        <v>402</v>
      </c>
      <c r="C566" s="578"/>
      <c r="D566" s="578"/>
      <c r="E566" s="579"/>
    </row>
    <row r="567" spans="1:5" ht="13.5" thickBot="1">
      <c r="A567" s="563"/>
      <c r="B567" s="601" t="s">
        <v>917</v>
      </c>
      <c r="C567" s="602"/>
      <c r="D567" s="602"/>
      <c r="E567" s="589"/>
    </row>
    <row r="568" spans="1:5" ht="13.5" thickBot="1">
      <c r="A568" s="563"/>
      <c r="B568" s="603" t="s">
        <v>935</v>
      </c>
      <c r="C568" s="602"/>
      <c r="D568" s="602"/>
      <c r="E568" s="589"/>
    </row>
    <row r="569" spans="1:5" ht="15.75" thickBot="1">
      <c r="A569" s="558"/>
      <c r="B569" s="604" t="s">
        <v>32</v>
      </c>
      <c r="C569" s="596">
        <f>SUM(C563+C567)</f>
        <v>3505654</v>
      </c>
      <c r="D569" s="596">
        <f>SUM(D563+D567+D568)</f>
        <v>3819775</v>
      </c>
      <c r="E569" s="586">
        <f>SUM(D569/C569)</f>
        <v>1.0896041081065044</v>
      </c>
    </row>
  </sheetData>
  <sheetProtection/>
  <mergeCells count="7">
    <mergeCell ref="C5:C7"/>
    <mergeCell ref="E5:E7"/>
    <mergeCell ref="A2:E2"/>
    <mergeCell ref="A1:E1"/>
    <mergeCell ref="D5:D7"/>
    <mergeCell ref="B5:B7"/>
    <mergeCell ref="A5:A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4" max="255" man="1"/>
    <brk id="140" max="255" man="1"/>
    <brk id="206" max="255" man="1"/>
    <brk id="272" max="255" man="1"/>
    <brk id="338" max="255" man="1"/>
    <brk id="404" max="255" man="1"/>
    <brk id="470" max="255" man="1"/>
    <brk id="53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Zeros="0" workbookViewId="0" topLeftCell="A13">
      <selection activeCell="B63" sqref="B63"/>
    </sheetView>
  </sheetViews>
  <sheetFormatPr defaultColWidth="9.00390625" defaultRowHeight="12.75"/>
  <cols>
    <col min="1" max="1" width="6.875" style="61" customWidth="1"/>
    <col min="2" max="2" width="50.125" style="62" customWidth="1"/>
    <col min="3" max="4" width="13.75390625" style="62" customWidth="1"/>
    <col min="5" max="5" width="8.75390625" style="62" customWidth="1"/>
    <col min="6" max="16384" width="9.125" style="62" customWidth="1"/>
  </cols>
  <sheetData>
    <row r="1" spans="1:5" ht="12">
      <c r="A1" s="989" t="s">
        <v>376</v>
      </c>
      <c r="B1" s="1023"/>
      <c r="C1" s="1024"/>
      <c r="D1" s="1024"/>
      <c r="E1" s="1024"/>
    </row>
    <row r="2" spans="1:5" ht="12.75">
      <c r="A2" s="989" t="s">
        <v>946</v>
      </c>
      <c r="B2" s="1023"/>
      <c r="C2" s="1024"/>
      <c r="D2" s="1024"/>
      <c r="E2" s="1024"/>
    </row>
    <row r="3" spans="1:2" s="1" customFormat="1" ht="11.25" customHeight="1">
      <c r="A3" s="84"/>
      <c r="B3" s="84"/>
    </row>
    <row r="4" spans="3:5" ht="11.25" customHeight="1">
      <c r="C4" s="163"/>
      <c r="D4" s="163"/>
      <c r="E4" s="163" t="s">
        <v>147</v>
      </c>
    </row>
    <row r="5" spans="1:5" s="60" customFormat="1" ht="11.25" customHeight="1">
      <c r="A5" s="14"/>
      <c r="B5" s="85"/>
      <c r="C5" s="1003" t="s">
        <v>921</v>
      </c>
      <c r="D5" s="1003" t="s">
        <v>184</v>
      </c>
      <c r="E5" s="987" t="s">
        <v>284</v>
      </c>
    </row>
    <row r="6" spans="1:5" s="60" customFormat="1" ht="12" customHeight="1">
      <c r="A6" s="80" t="s">
        <v>320</v>
      </c>
      <c r="B6" s="86" t="s">
        <v>336</v>
      </c>
      <c r="C6" s="1019"/>
      <c r="D6" s="1019"/>
      <c r="E6" s="987"/>
    </row>
    <row r="7" spans="1:5" s="60" customFormat="1" ht="12.75" customHeight="1" thickBot="1">
      <c r="A7" s="74"/>
      <c r="B7" s="87"/>
      <c r="C7" s="1020"/>
      <c r="D7" s="1020"/>
      <c r="E7" s="988"/>
    </row>
    <row r="8" spans="1:5" s="60" customFormat="1" ht="12" customHeight="1">
      <c r="A8" s="89" t="s">
        <v>121</v>
      </c>
      <c r="B8" s="118" t="s">
        <v>122</v>
      </c>
      <c r="C8" s="18" t="s">
        <v>123</v>
      </c>
      <c r="D8" s="18" t="s">
        <v>124</v>
      </c>
      <c r="E8" s="18" t="s">
        <v>125</v>
      </c>
    </row>
    <row r="9" spans="1:5" ht="12" customHeight="1">
      <c r="A9" s="14">
        <v>3010</v>
      </c>
      <c r="B9" s="90" t="s">
        <v>895</v>
      </c>
      <c r="C9" s="83">
        <f>SUM(C19)</f>
        <v>10533</v>
      </c>
      <c r="D9" s="83">
        <f>SUM(D19)</f>
        <v>10533</v>
      </c>
      <c r="E9" s="391">
        <f>SUM(D9/C9)</f>
        <v>1</v>
      </c>
    </row>
    <row r="10" spans="1:5" ht="12" customHeight="1">
      <c r="A10" s="15">
        <v>3011</v>
      </c>
      <c r="B10" s="70" t="s">
        <v>38</v>
      </c>
      <c r="C10" s="83"/>
      <c r="D10" s="83"/>
      <c r="E10" s="391"/>
    </row>
    <row r="11" spans="1:5" ht="12" customHeight="1">
      <c r="A11" s="64"/>
      <c r="B11" s="65" t="s">
        <v>39</v>
      </c>
      <c r="C11" s="71">
        <v>2830</v>
      </c>
      <c r="D11" s="71">
        <v>3100</v>
      </c>
      <c r="E11" s="499">
        <f>SUM(D11/C11)</f>
        <v>1.0954063604240283</v>
      </c>
    </row>
    <row r="12" spans="1:5" ht="12" customHeight="1">
      <c r="A12" s="64"/>
      <c r="B12" s="7" t="s">
        <v>347</v>
      </c>
      <c r="C12" s="71">
        <v>703</v>
      </c>
      <c r="D12" s="71">
        <v>900</v>
      </c>
      <c r="E12" s="499">
        <f>SUM(D12/C12)</f>
        <v>1.2802275960170697</v>
      </c>
    </row>
    <row r="13" spans="1:5" ht="12" customHeight="1">
      <c r="A13" s="78"/>
      <c r="B13" s="79" t="s">
        <v>326</v>
      </c>
      <c r="C13" s="71">
        <v>5000</v>
      </c>
      <c r="D13" s="71">
        <v>4533</v>
      </c>
      <c r="E13" s="499">
        <f>SUM(D13/C13)</f>
        <v>0.9066</v>
      </c>
    </row>
    <row r="14" spans="1:5" ht="12" customHeight="1">
      <c r="A14" s="64"/>
      <c r="B14" s="10" t="s">
        <v>47</v>
      </c>
      <c r="C14" s="71"/>
      <c r="D14" s="71"/>
      <c r="E14" s="499"/>
    </row>
    <row r="15" spans="1:5" ht="12" customHeight="1">
      <c r="A15" s="64"/>
      <c r="B15" s="7" t="s">
        <v>338</v>
      </c>
      <c r="C15" s="66"/>
      <c r="D15" s="66"/>
      <c r="E15" s="499"/>
    </row>
    <row r="16" spans="1:5" ht="12" customHeight="1">
      <c r="A16" s="78"/>
      <c r="B16" s="65" t="s">
        <v>260</v>
      </c>
      <c r="C16" s="71">
        <v>2000</v>
      </c>
      <c r="D16" s="71">
        <v>1500</v>
      </c>
      <c r="E16" s="501">
        <f>SUM(D16/C16)</f>
        <v>0.75</v>
      </c>
    </row>
    <row r="17" spans="1:5" ht="12" customHeight="1">
      <c r="A17" s="78"/>
      <c r="B17" s="68" t="s">
        <v>261</v>
      </c>
      <c r="C17" s="66"/>
      <c r="D17" s="66">
        <v>500</v>
      </c>
      <c r="E17" s="391"/>
    </row>
    <row r="18" spans="1:5" ht="12" customHeight="1" thickBot="1">
      <c r="A18" s="64"/>
      <c r="B18" s="53" t="s">
        <v>33</v>
      </c>
      <c r="C18" s="72"/>
      <c r="D18" s="72"/>
      <c r="E18" s="500"/>
    </row>
    <row r="19" spans="1:5" ht="12" customHeight="1" thickBot="1">
      <c r="A19" s="74"/>
      <c r="B19" s="52" t="s">
        <v>318</v>
      </c>
      <c r="C19" s="76">
        <f>SUM(C11:C18)</f>
        <v>10533</v>
      </c>
      <c r="D19" s="76">
        <f>SUM(D11:D18)</f>
        <v>10533</v>
      </c>
      <c r="E19" s="491">
        <f>SUM(D19/C19)</f>
        <v>1</v>
      </c>
    </row>
    <row r="20" spans="1:5" s="60" customFormat="1" ht="12" customHeight="1">
      <c r="A20" s="100">
        <v>3020</v>
      </c>
      <c r="B20" s="91" t="s">
        <v>968</v>
      </c>
      <c r="C20" s="92">
        <f>SUM(C30+C50)</f>
        <v>1679543</v>
      </c>
      <c r="D20" s="92">
        <f>SUM(D30+D50)</f>
        <v>1701940</v>
      </c>
      <c r="E20" s="492">
        <f>SUM(D20/C20)</f>
        <v>1.0133351751041801</v>
      </c>
    </row>
    <row r="21" spans="1:5" s="60" customFormat="1" ht="12" customHeight="1">
      <c r="A21" s="80">
        <v>3021</v>
      </c>
      <c r="B21" s="93" t="s">
        <v>40</v>
      </c>
      <c r="C21" s="83"/>
      <c r="D21" s="83"/>
      <c r="E21" s="391"/>
    </row>
    <row r="22" spans="1:5" ht="12" customHeight="1">
      <c r="A22" s="64"/>
      <c r="B22" s="65" t="s">
        <v>39</v>
      </c>
      <c r="C22" s="71">
        <v>929360</v>
      </c>
      <c r="D22" s="71">
        <v>921803</v>
      </c>
      <c r="E22" s="499">
        <f>SUM(D22/C22)</f>
        <v>0.9918685977446845</v>
      </c>
    </row>
    <row r="23" spans="1:5" ht="12" customHeight="1">
      <c r="A23" s="64"/>
      <c r="B23" s="7" t="s">
        <v>347</v>
      </c>
      <c r="C23" s="71">
        <v>227542</v>
      </c>
      <c r="D23" s="71">
        <v>257599</v>
      </c>
      <c r="E23" s="499">
        <f>SUM(D23/C23)</f>
        <v>1.1320942946796635</v>
      </c>
    </row>
    <row r="24" spans="1:5" ht="12" customHeight="1">
      <c r="A24" s="78"/>
      <c r="B24" s="79" t="s">
        <v>326</v>
      </c>
      <c r="C24" s="71">
        <v>323793</v>
      </c>
      <c r="D24" s="71">
        <v>301293</v>
      </c>
      <c r="E24" s="499">
        <f>SUM(D24/C24)</f>
        <v>0.9305111599077188</v>
      </c>
    </row>
    <row r="25" spans="1:5" ht="12" customHeight="1">
      <c r="A25" s="64"/>
      <c r="B25" s="10" t="s">
        <v>47</v>
      </c>
      <c r="C25" s="71"/>
      <c r="D25" s="71"/>
      <c r="E25" s="391"/>
    </row>
    <row r="26" spans="1:5" ht="12" customHeight="1">
      <c r="A26" s="64"/>
      <c r="B26" s="7" t="s">
        <v>338</v>
      </c>
      <c r="C26" s="71"/>
      <c r="D26" s="71"/>
      <c r="E26" s="391"/>
    </row>
    <row r="27" spans="1:5" ht="12" customHeight="1">
      <c r="A27" s="78"/>
      <c r="B27" s="65" t="s">
        <v>260</v>
      </c>
      <c r="C27" s="66">
        <v>45000</v>
      </c>
      <c r="D27" s="66">
        <v>96700</v>
      </c>
      <c r="E27" s="499">
        <f>SUM(D27/C27)</f>
        <v>2.148888888888889</v>
      </c>
    </row>
    <row r="28" spans="1:5" ht="12" customHeight="1">
      <c r="A28" s="78"/>
      <c r="B28" s="68" t="s">
        <v>261</v>
      </c>
      <c r="C28" s="66"/>
      <c r="D28" s="66"/>
      <c r="E28" s="391"/>
    </row>
    <row r="29" spans="1:5" ht="12" customHeight="1" thickBot="1">
      <c r="A29" s="64"/>
      <c r="B29" s="53" t="s">
        <v>33</v>
      </c>
      <c r="C29" s="72"/>
      <c r="D29" s="72"/>
      <c r="E29" s="500"/>
    </row>
    <row r="30" spans="1:5" ht="12" customHeight="1" thickBot="1">
      <c r="A30" s="74"/>
      <c r="B30" s="52" t="s">
        <v>318</v>
      </c>
      <c r="C30" s="76">
        <f>SUM(C22:C29)</f>
        <v>1525695</v>
      </c>
      <c r="D30" s="76">
        <f>SUM(D22:D29)</f>
        <v>1577395</v>
      </c>
      <c r="E30" s="491">
        <f>SUM(D30/C30)</f>
        <v>1.033886196127011</v>
      </c>
    </row>
    <row r="31" spans="1:5" ht="12" customHeight="1">
      <c r="A31" s="80">
        <v>3024</v>
      </c>
      <c r="B31" s="67" t="s">
        <v>924</v>
      </c>
      <c r="C31" s="92"/>
      <c r="D31" s="92"/>
      <c r="E31" s="531"/>
    </row>
    <row r="32" spans="1:5" ht="12" customHeight="1">
      <c r="A32" s="80"/>
      <c r="B32" s="65" t="s">
        <v>39</v>
      </c>
      <c r="C32" s="71"/>
      <c r="D32" s="71">
        <v>60000</v>
      </c>
      <c r="E32" s="499"/>
    </row>
    <row r="33" spans="1:5" ht="12" customHeight="1">
      <c r="A33" s="80"/>
      <c r="B33" s="7" t="s">
        <v>347</v>
      </c>
      <c r="C33" s="71"/>
      <c r="D33" s="71">
        <v>16000</v>
      </c>
      <c r="E33" s="499"/>
    </row>
    <row r="34" spans="1:5" ht="12" customHeight="1">
      <c r="A34" s="80"/>
      <c r="B34" s="79" t="s">
        <v>326</v>
      </c>
      <c r="C34" s="71"/>
      <c r="D34" s="71">
        <v>30000</v>
      </c>
      <c r="E34" s="499"/>
    </row>
    <row r="35" spans="1:5" ht="12" customHeight="1">
      <c r="A35" s="80"/>
      <c r="B35" s="10" t="s">
        <v>47</v>
      </c>
      <c r="C35" s="71"/>
      <c r="D35" s="71"/>
      <c r="E35" s="391"/>
    </row>
    <row r="36" spans="1:5" ht="12" customHeight="1">
      <c r="A36" s="80"/>
      <c r="B36" s="7" t="s">
        <v>338</v>
      </c>
      <c r="C36" s="71"/>
      <c r="D36" s="71"/>
      <c r="E36" s="391"/>
    </row>
    <row r="37" spans="1:5" ht="12" customHeight="1">
      <c r="A37" s="80"/>
      <c r="B37" s="65" t="s">
        <v>260</v>
      </c>
      <c r="C37" s="66"/>
      <c r="D37" s="66"/>
      <c r="E37" s="499"/>
    </row>
    <row r="38" spans="1:5" ht="12" customHeight="1">
      <c r="A38" s="80"/>
      <c r="B38" s="68" t="s">
        <v>261</v>
      </c>
      <c r="C38" s="66"/>
      <c r="D38" s="66"/>
      <c r="E38" s="391"/>
    </row>
    <row r="39" spans="1:5" ht="12" customHeight="1" thickBot="1">
      <c r="A39" s="80"/>
      <c r="B39" s="53" t="s">
        <v>33</v>
      </c>
      <c r="C39" s="72"/>
      <c r="D39" s="72"/>
      <c r="E39" s="500"/>
    </row>
    <row r="40" spans="1:5" ht="12" customHeight="1" thickBot="1">
      <c r="A40" s="49"/>
      <c r="B40" s="52" t="s">
        <v>318</v>
      </c>
      <c r="C40" s="76">
        <f>SUM(C32:C39)</f>
        <v>0</v>
      </c>
      <c r="D40" s="76">
        <f>SUM(D32:D39)</f>
        <v>106000</v>
      </c>
      <c r="E40" s="491"/>
    </row>
    <row r="41" spans="1:5" ht="12" customHeight="1">
      <c r="A41" s="63">
        <v>3026</v>
      </c>
      <c r="B41" s="95" t="s">
        <v>343</v>
      </c>
      <c r="C41" s="83"/>
      <c r="D41" s="83"/>
      <c r="E41" s="492"/>
    </row>
    <row r="42" spans="1:5" ht="12" customHeight="1">
      <c r="A42" s="15"/>
      <c r="B42" s="65" t="s">
        <v>39</v>
      </c>
      <c r="C42" s="71"/>
      <c r="D42" s="71"/>
      <c r="E42" s="391"/>
    </row>
    <row r="43" spans="1:5" ht="12" customHeight="1">
      <c r="A43" s="15"/>
      <c r="B43" s="7" t="s">
        <v>347</v>
      </c>
      <c r="C43" s="71"/>
      <c r="D43" s="71"/>
      <c r="E43" s="391"/>
    </row>
    <row r="44" spans="1:5" ht="12" customHeight="1">
      <c r="A44" s="15"/>
      <c r="B44" s="79" t="s">
        <v>326</v>
      </c>
      <c r="C44" s="71">
        <v>88606</v>
      </c>
      <c r="D44" s="71">
        <v>60645</v>
      </c>
      <c r="E44" s="499">
        <f>SUM(D44/C44)</f>
        <v>0.6844344626774711</v>
      </c>
    </row>
    <row r="45" spans="1:5" ht="12" customHeight="1">
      <c r="A45" s="15"/>
      <c r="B45" s="10" t="s">
        <v>47</v>
      </c>
      <c r="C45" s="43"/>
      <c r="D45" s="43"/>
      <c r="E45" s="499"/>
    </row>
    <row r="46" spans="1:5" ht="12" customHeight="1">
      <c r="A46" s="15"/>
      <c r="B46" s="7" t="s">
        <v>338</v>
      </c>
      <c r="C46" s="97"/>
      <c r="D46" s="97"/>
      <c r="E46" s="499"/>
    </row>
    <row r="47" spans="1:5" ht="12" customHeight="1">
      <c r="A47" s="15"/>
      <c r="B47" s="65" t="s">
        <v>260</v>
      </c>
      <c r="C47" s="152">
        <v>65242</v>
      </c>
      <c r="D47" s="152">
        <v>63900</v>
      </c>
      <c r="E47" s="499">
        <f>SUM(D47/C47)</f>
        <v>0.9794304282517396</v>
      </c>
    </row>
    <row r="48" spans="1:5" ht="12" customHeight="1">
      <c r="A48" s="15"/>
      <c r="B48" s="68" t="s">
        <v>261</v>
      </c>
      <c r="C48" s="152"/>
      <c r="D48" s="152"/>
      <c r="E48" s="499"/>
    </row>
    <row r="49" spans="1:5" ht="12" customHeight="1" thickBot="1">
      <c r="A49" s="15"/>
      <c r="B49" s="53" t="s">
        <v>33</v>
      </c>
      <c r="C49" s="423"/>
      <c r="D49" s="423"/>
      <c r="E49" s="530"/>
    </row>
    <row r="50" spans="1:5" ht="12" customHeight="1" thickBot="1">
      <c r="A50" s="49"/>
      <c r="B50" s="52" t="s">
        <v>318</v>
      </c>
      <c r="C50" s="76">
        <f>SUM(C41:C47)</f>
        <v>153848</v>
      </c>
      <c r="D50" s="76">
        <f>SUM(D41:D47)</f>
        <v>124545</v>
      </c>
      <c r="E50" s="491">
        <f>SUM(D50/C50)</f>
        <v>0.8095327856065727</v>
      </c>
    </row>
    <row r="51" spans="1:5" ht="12" customHeight="1">
      <c r="A51" s="80">
        <v>3000</v>
      </c>
      <c r="B51" s="101" t="s">
        <v>42</v>
      </c>
      <c r="C51" s="71"/>
      <c r="D51" s="71"/>
      <c r="E51" s="492"/>
    </row>
    <row r="52" spans="1:5" ht="12" customHeight="1">
      <c r="A52" s="80"/>
      <c r="B52" s="191" t="s">
        <v>925</v>
      </c>
      <c r="C52" s="71"/>
      <c r="D52" s="71"/>
      <c r="E52" s="391"/>
    </row>
    <row r="53" spans="1:5" ht="12" customHeight="1">
      <c r="A53" s="64"/>
      <c r="B53" s="65" t="s">
        <v>39</v>
      </c>
      <c r="C53" s="71">
        <f>SUM(C22+C11)</f>
        <v>932190</v>
      </c>
      <c r="D53" s="71">
        <f>SUM(D22+D11+D32)</f>
        <v>984903</v>
      </c>
      <c r="E53" s="499">
        <f>SUM(D53/C53)</f>
        <v>1.0565474849547838</v>
      </c>
    </row>
    <row r="54" spans="1:5" ht="12" customHeight="1">
      <c r="A54" s="64"/>
      <c r="B54" s="7" t="s">
        <v>347</v>
      </c>
      <c r="C54" s="71">
        <f>SUM(C23+C12)</f>
        <v>228245</v>
      </c>
      <c r="D54" s="71">
        <f>SUM(D23+D12+D33)</f>
        <v>274499</v>
      </c>
      <c r="E54" s="499">
        <f>SUM(D54/C54)</f>
        <v>1.2026506604744902</v>
      </c>
    </row>
    <row r="55" spans="1:5" ht="12" customHeight="1">
      <c r="A55" s="78"/>
      <c r="B55" s="10" t="s">
        <v>344</v>
      </c>
      <c r="C55" s="71">
        <f>SUM(C24+C13+C44)</f>
        <v>417399</v>
      </c>
      <c r="D55" s="71">
        <f>SUM(D24+D13+D44+D34)</f>
        <v>396471</v>
      </c>
      <c r="E55" s="499">
        <f>SUM(D55/C55)</f>
        <v>0.9498609244392057</v>
      </c>
    </row>
    <row r="56" spans="1:5" ht="12" customHeight="1">
      <c r="A56" s="64"/>
      <c r="B56" s="10" t="s">
        <v>47</v>
      </c>
      <c r="C56" s="71">
        <f>SUM(C14)</f>
        <v>0</v>
      </c>
      <c r="D56" s="71">
        <f>SUM(D14)</f>
        <v>0</v>
      </c>
      <c r="E56" s="391"/>
    </row>
    <row r="57" spans="1:5" ht="12" customHeight="1">
      <c r="A57" s="64"/>
      <c r="B57" s="7" t="s">
        <v>338</v>
      </c>
      <c r="C57" s="71">
        <f>SUM(C25+C15)</f>
        <v>0</v>
      </c>
      <c r="D57" s="71">
        <f>SUM(D25+D15)</f>
        <v>0</v>
      </c>
      <c r="E57" s="391"/>
    </row>
    <row r="58" spans="1:5" ht="12" customHeight="1">
      <c r="A58" s="64"/>
      <c r="B58" s="156" t="s">
        <v>910</v>
      </c>
      <c r="C58" s="242">
        <f>SUM(C53:C57)</f>
        <v>1577834</v>
      </c>
      <c r="D58" s="242">
        <f>SUM(D53:D57)</f>
        <v>1655873</v>
      </c>
      <c r="E58" s="391">
        <f>SUM(D58/C58)</f>
        <v>1.0494595755954048</v>
      </c>
    </row>
    <row r="59" spans="1:5" ht="12" customHeight="1">
      <c r="A59" s="64"/>
      <c r="B59" s="241" t="s">
        <v>926</v>
      </c>
      <c r="C59" s="71"/>
      <c r="D59" s="71"/>
      <c r="E59" s="492"/>
    </row>
    <row r="60" spans="1:5" ht="12" customHeight="1">
      <c r="A60" s="64"/>
      <c r="B60" s="65" t="s">
        <v>262</v>
      </c>
      <c r="C60" s="71"/>
      <c r="D60" s="71">
        <f>SUM(D28+D17)</f>
        <v>500</v>
      </c>
      <c r="E60" s="499"/>
    </row>
    <row r="61" spans="1:5" ht="12" customHeight="1">
      <c r="A61" s="64"/>
      <c r="B61" s="68" t="s">
        <v>263</v>
      </c>
      <c r="C61" s="71">
        <f>SUM(C27+C16+C47)</f>
        <v>112242</v>
      </c>
      <c r="D61" s="71">
        <f>SUM(D27+D16+D47)</f>
        <v>162100</v>
      </c>
      <c r="E61" s="499">
        <f>SUM(D61/C61)</f>
        <v>1.4442009230056485</v>
      </c>
    </row>
    <row r="62" spans="1:5" ht="12" customHeight="1">
      <c r="A62" s="64"/>
      <c r="B62" s="10" t="s">
        <v>264</v>
      </c>
      <c r="C62" s="71"/>
      <c r="D62" s="71"/>
      <c r="E62" s="391"/>
    </row>
    <row r="63" spans="1:5" ht="12" customHeight="1" thickBot="1">
      <c r="A63" s="64"/>
      <c r="B63" s="156" t="s">
        <v>927</v>
      </c>
      <c r="C63" s="242">
        <f>SUM(C61:C62)</f>
        <v>112242</v>
      </c>
      <c r="D63" s="242">
        <f>SUM(D60:D62)</f>
        <v>162600</v>
      </c>
      <c r="E63" s="391">
        <f>SUM(D63/C63)</f>
        <v>1.4486555834714279</v>
      </c>
    </row>
    <row r="64" spans="1:5" ht="12" customHeight="1" thickBot="1">
      <c r="A64" s="74"/>
      <c r="B64" s="52" t="s">
        <v>289</v>
      </c>
      <c r="C64" s="76">
        <f>SUM(C58+C63)</f>
        <v>1690076</v>
      </c>
      <c r="D64" s="76">
        <f>SUM(D58+D63)</f>
        <v>1818473</v>
      </c>
      <c r="E64" s="491">
        <f>SUM(D64/C64)</f>
        <v>1.0759711397593954</v>
      </c>
    </row>
    <row r="65" spans="1:5" ht="12.75" thickBot="1">
      <c r="A65" s="64"/>
      <c r="B65" s="53" t="s">
        <v>66</v>
      </c>
      <c r="C65" s="53"/>
      <c r="D65" s="53"/>
      <c r="E65" s="491"/>
    </row>
    <row r="66" spans="1:5" ht="12.75" thickBot="1">
      <c r="A66" s="490"/>
      <c r="B66" s="207" t="s">
        <v>952</v>
      </c>
      <c r="C66" s="238">
        <f>SUM(C64+C65)</f>
        <v>1690076</v>
      </c>
      <c r="D66" s="238">
        <f>SUM(D64+D65)</f>
        <v>1818473</v>
      </c>
      <c r="E66" s="491">
        <f>SUM(D66/C66)</f>
        <v>1.0759711397593954</v>
      </c>
    </row>
    <row r="68" ht="12">
      <c r="D68" s="26"/>
    </row>
  </sheetData>
  <mergeCells count="5">
    <mergeCell ref="C5:C7"/>
    <mergeCell ref="E5:E7"/>
    <mergeCell ref="A2:E2"/>
    <mergeCell ref="A1:E1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A25">
      <selection activeCell="B42" sqref="B42"/>
    </sheetView>
  </sheetViews>
  <sheetFormatPr defaultColWidth="9.00390625" defaultRowHeight="12.75"/>
  <cols>
    <col min="1" max="1" width="9.125" style="220" customWidth="1"/>
    <col min="2" max="2" width="60.00390625" style="220" customWidth="1"/>
    <col min="3" max="4" width="10.875" style="220" customWidth="1"/>
    <col min="5" max="5" width="9.375" style="220" customWidth="1"/>
    <col min="6" max="16384" width="9.125" style="220" customWidth="1"/>
  </cols>
  <sheetData>
    <row r="2" spans="1:5" ht="15">
      <c r="A2" s="1027" t="s">
        <v>374</v>
      </c>
      <c r="B2" s="1024"/>
      <c r="C2" s="1024"/>
      <c r="D2" s="1024"/>
      <c r="E2" s="1024"/>
    </row>
    <row r="3" spans="1:5" ht="12.75">
      <c r="A3" s="1026" t="s">
        <v>240</v>
      </c>
      <c r="B3" s="1024"/>
      <c r="C3" s="1024"/>
      <c r="D3" s="1024"/>
      <c r="E3" s="1024"/>
    </row>
    <row r="4" ht="12.75">
      <c r="B4" s="221"/>
    </row>
    <row r="5" ht="12.75">
      <c r="B5" s="221"/>
    </row>
    <row r="6" spans="3:5" ht="12.75">
      <c r="C6" s="243"/>
      <c r="D6" s="397"/>
      <c r="E6" s="397" t="s">
        <v>147</v>
      </c>
    </row>
    <row r="7" spans="1:5" ht="12.75" customHeight="1">
      <c r="A7" s="228"/>
      <c r="B7" s="222" t="s">
        <v>120</v>
      </c>
      <c r="C7" s="1003" t="s">
        <v>242</v>
      </c>
      <c r="D7" s="1028" t="s">
        <v>241</v>
      </c>
      <c r="E7" s="1025" t="s">
        <v>239</v>
      </c>
    </row>
    <row r="8" spans="1:5" ht="12.75">
      <c r="A8" s="227"/>
      <c r="B8" s="223" t="s">
        <v>321</v>
      </c>
      <c r="C8" s="1019"/>
      <c r="D8" s="1029"/>
      <c r="E8" s="1022"/>
    </row>
    <row r="9" spans="1:5" ht="13.5" thickBot="1">
      <c r="A9" s="484"/>
      <c r="B9" s="225"/>
      <c r="C9" s="1020"/>
      <c r="D9" s="1030"/>
      <c r="E9" s="998"/>
    </row>
    <row r="10" spans="1:5" ht="13.5" thickBot="1">
      <c r="A10" s="483" t="s">
        <v>121</v>
      </c>
      <c r="B10" s="225" t="s">
        <v>122</v>
      </c>
      <c r="C10" s="226" t="s">
        <v>123</v>
      </c>
      <c r="D10" s="226" t="s">
        <v>124</v>
      </c>
      <c r="E10" s="396" t="s">
        <v>125</v>
      </c>
    </row>
    <row r="11" spans="1:5" ht="15" customHeight="1">
      <c r="A11" s="229">
        <v>3030</v>
      </c>
      <c r="B11" s="230" t="s">
        <v>933</v>
      </c>
      <c r="C11" s="224"/>
      <c r="D11" s="224"/>
      <c r="E11" s="489"/>
    </row>
    <row r="12" spans="1:5" ht="15" customHeight="1">
      <c r="A12" s="229"/>
      <c r="B12" s="565" t="s">
        <v>166</v>
      </c>
      <c r="C12" s="224"/>
      <c r="D12" s="224"/>
      <c r="E12" s="227"/>
    </row>
    <row r="13" spans="1:5" ht="15" customHeight="1" thickBot="1">
      <c r="A13" s="229"/>
      <c r="B13" s="566" t="s">
        <v>167</v>
      </c>
      <c r="C13" s="226"/>
      <c r="D13" s="226"/>
      <c r="E13" s="484"/>
    </row>
    <row r="14" spans="1:5" ht="15" customHeight="1" thickBot="1">
      <c r="A14" s="695"/>
      <c r="B14" s="568" t="s">
        <v>181</v>
      </c>
      <c r="C14" s="683"/>
      <c r="D14" s="683"/>
      <c r="E14" s="684"/>
    </row>
    <row r="15" spans="1:5" ht="15" customHeight="1">
      <c r="A15" s="229"/>
      <c r="B15" s="565" t="s">
        <v>169</v>
      </c>
      <c r="C15" s="224"/>
      <c r="D15" s="682">
        <f>SUM(D16)</f>
        <v>2000</v>
      </c>
      <c r="E15" s="227"/>
    </row>
    <row r="16" spans="1:5" ht="15" customHeight="1">
      <c r="A16" s="229"/>
      <c r="B16" s="572" t="s">
        <v>170</v>
      </c>
      <c r="C16" s="682"/>
      <c r="D16" s="248">
        <v>2000</v>
      </c>
      <c r="E16" s="227"/>
    </row>
    <row r="17" spans="1:5" ht="15" customHeight="1">
      <c r="A17" s="229"/>
      <c r="B17" s="572" t="s">
        <v>171</v>
      </c>
      <c r="C17" s="682"/>
      <c r="D17" s="682"/>
      <c r="E17" s="227"/>
    </row>
    <row r="18" spans="1:5" ht="15" customHeight="1">
      <c r="A18" s="229"/>
      <c r="B18" s="575" t="s">
        <v>172</v>
      </c>
      <c r="C18" s="682"/>
      <c r="D18" s="682"/>
      <c r="E18" s="227"/>
    </row>
    <row r="19" spans="1:5" ht="15" customHeight="1">
      <c r="A19" s="229"/>
      <c r="B19" s="575" t="s">
        <v>173</v>
      </c>
      <c r="C19" s="682"/>
      <c r="D19" s="682"/>
      <c r="E19" s="227"/>
    </row>
    <row r="20" spans="1:5" ht="15" customHeight="1">
      <c r="A20" s="229"/>
      <c r="B20" s="575" t="s">
        <v>174</v>
      </c>
      <c r="C20" s="682"/>
      <c r="D20" s="682"/>
      <c r="E20" s="227"/>
    </row>
    <row r="21" spans="1:5" ht="15" customHeight="1">
      <c r="A21" s="229"/>
      <c r="B21" s="576" t="s">
        <v>175</v>
      </c>
      <c r="C21" s="682"/>
      <c r="D21" s="682"/>
      <c r="E21" s="227"/>
    </row>
    <row r="22" spans="1:5" ht="15" customHeight="1" thickBot="1">
      <c r="A22" s="694"/>
      <c r="B22" s="577" t="s">
        <v>176</v>
      </c>
      <c r="C22" s="685"/>
      <c r="D22" s="685"/>
      <c r="E22" s="484"/>
    </row>
    <row r="23" spans="1:5" ht="15" customHeight="1" thickBot="1">
      <c r="A23" s="695"/>
      <c r="B23" s="580" t="s">
        <v>420</v>
      </c>
      <c r="C23" s="685"/>
      <c r="D23" s="685">
        <f>SUM(D16:D22)</f>
        <v>2000</v>
      </c>
      <c r="E23" s="484"/>
    </row>
    <row r="24" spans="1:5" ht="15" customHeight="1" thickBot="1">
      <c r="A24" s="695"/>
      <c r="B24" s="584" t="s">
        <v>918</v>
      </c>
      <c r="C24" s="686"/>
      <c r="D24" s="686">
        <f>SUM(D23)</f>
        <v>2000</v>
      </c>
      <c r="E24" s="684"/>
    </row>
    <row r="25" spans="1:5" ht="15" customHeight="1" thickBot="1">
      <c r="A25" s="695"/>
      <c r="B25" s="587" t="s">
        <v>919</v>
      </c>
      <c r="C25" s="686"/>
      <c r="D25" s="686"/>
      <c r="E25" s="684"/>
    </row>
    <row r="26" spans="1:5" ht="15" customHeight="1">
      <c r="A26" s="229"/>
      <c r="B26" s="349" t="s">
        <v>177</v>
      </c>
      <c r="C26" s="682"/>
      <c r="D26" s="682"/>
      <c r="E26" s="227"/>
    </row>
    <row r="27" spans="1:5" ht="15" customHeight="1" thickBot="1">
      <c r="A27" s="229"/>
      <c r="B27" s="304" t="s">
        <v>178</v>
      </c>
      <c r="C27" s="687">
        <v>244410</v>
      </c>
      <c r="D27" s="687">
        <v>378982</v>
      </c>
      <c r="E27" s="691">
        <f aca="true" t="shared" si="0" ref="E27:E40">SUM(D27/C27)</f>
        <v>1.5505994026430998</v>
      </c>
    </row>
    <row r="28" spans="1:5" ht="15" customHeight="1" thickBot="1">
      <c r="A28" s="695"/>
      <c r="B28" s="591" t="s">
        <v>911</v>
      </c>
      <c r="C28" s="686">
        <f>SUM(C27)</f>
        <v>244410</v>
      </c>
      <c r="D28" s="686">
        <f>SUM(D27)</f>
        <v>378982</v>
      </c>
      <c r="E28" s="690">
        <f t="shared" si="0"/>
        <v>1.5505994026430998</v>
      </c>
    </row>
    <row r="29" spans="1:5" ht="15" customHeight="1">
      <c r="A29" s="229"/>
      <c r="B29" s="349" t="s">
        <v>177</v>
      </c>
      <c r="C29" s="682"/>
      <c r="D29" s="682"/>
      <c r="E29" s="541"/>
    </row>
    <row r="30" spans="1:5" ht="15" customHeight="1" thickBot="1">
      <c r="A30" s="229"/>
      <c r="B30" s="304" t="s">
        <v>178</v>
      </c>
      <c r="C30" s="687">
        <v>20500</v>
      </c>
      <c r="D30" s="687">
        <v>14000</v>
      </c>
      <c r="E30" s="691">
        <f t="shared" si="0"/>
        <v>0.6829268292682927</v>
      </c>
    </row>
    <row r="31" spans="1:5" ht="15" customHeight="1" thickBot="1">
      <c r="A31" s="695"/>
      <c r="B31" s="591" t="s">
        <v>914</v>
      </c>
      <c r="C31" s="686">
        <f>SUM(C30)</f>
        <v>20500</v>
      </c>
      <c r="D31" s="686">
        <f>SUM(D30)</f>
        <v>14000</v>
      </c>
      <c r="E31" s="689">
        <f t="shared" si="0"/>
        <v>0.6829268292682927</v>
      </c>
    </row>
    <row r="32" spans="1:5" ht="15" customHeight="1" thickBot="1">
      <c r="A32" s="229"/>
      <c r="B32" s="593" t="s">
        <v>934</v>
      </c>
      <c r="C32" s="686"/>
      <c r="D32" s="686"/>
      <c r="E32" s="689"/>
    </row>
    <row r="33" spans="1:5" ht="15" customHeight="1" thickBot="1">
      <c r="A33" s="695"/>
      <c r="B33" s="595" t="s">
        <v>932</v>
      </c>
      <c r="C33" s="685">
        <f>SUM(C31+C28)</f>
        <v>264910</v>
      </c>
      <c r="D33" s="685">
        <f>SUM(D31+D28+D24)</f>
        <v>394982</v>
      </c>
      <c r="E33" s="690">
        <f t="shared" si="0"/>
        <v>1.4910044920916539</v>
      </c>
    </row>
    <row r="34" spans="1:5" ht="15" customHeight="1">
      <c r="A34" s="229"/>
      <c r="B34" s="597" t="s">
        <v>390</v>
      </c>
      <c r="C34" s="248">
        <v>142053</v>
      </c>
      <c r="D34" s="248">
        <v>208450</v>
      </c>
      <c r="E34" s="693">
        <f t="shared" si="0"/>
        <v>1.4674100511780814</v>
      </c>
    </row>
    <row r="35" spans="1:5" ht="15" customHeight="1">
      <c r="A35" s="229"/>
      <c r="B35" s="597" t="s">
        <v>391</v>
      </c>
      <c r="C35" s="248">
        <v>35207</v>
      </c>
      <c r="D35" s="248">
        <v>56282</v>
      </c>
      <c r="E35" s="688">
        <f t="shared" si="0"/>
        <v>1.5986025506291361</v>
      </c>
    </row>
    <row r="36" spans="1:5" ht="15" customHeight="1">
      <c r="A36" s="229"/>
      <c r="B36" s="597" t="s">
        <v>392</v>
      </c>
      <c r="C36" s="248">
        <v>67150</v>
      </c>
      <c r="D36" s="248">
        <v>116250</v>
      </c>
      <c r="E36" s="688">
        <f t="shared" si="0"/>
        <v>1.731198808637379</v>
      </c>
    </row>
    <row r="37" spans="1:5" ht="15" customHeight="1">
      <c r="A37" s="229"/>
      <c r="B37" s="598" t="s">
        <v>394</v>
      </c>
      <c r="C37" s="682"/>
      <c r="D37" s="682"/>
      <c r="E37" s="688"/>
    </row>
    <row r="38" spans="1:5" ht="15" customHeight="1" thickBot="1">
      <c r="A38" s="229"/>
      <c r="B38" s="599" t="s">
        <v>393</v>
      </c>
      <c r="C38" s="685"/>
      <c r="D38" s="685"/>
      <c r="E38" s="691"/>
    </row>
    <row r="39" spans="1:5" ht="15" customHeight="1" thickBot="1">
      <c r="A39" s="695"/>
      <c r="B39" s="600" t="s">
        <v>910</v>
      </c>
      <c r="C39" s="686">
        <f>SUM(C34:C38)</f>
        <v>244410</v>
      </c>
      <c r="D39" s="686">
        <f>SUM(D34:D38)</f>
        <v>380982</v>
      </c>
      <c r="E39" s="690">
        <f t="shared" si="0"/>
        <v>1.5587823738799558</v>
      </c>
    </row>
    <row r="40" spans="1:5" ht="15" customHeight="1">
      <c r="A40" s="229"/>
      <c r="B40" s="597" t="s">
        <v>258</v>
      </c>
      <c r="C40" s="692">
        <v>20500</v>
      </c>
      <c r="D40" s="692">
        <v>14000</v>
      </c>
      <c r="E40" s="693">
        <f t="shared" si="0"/>
        <v>0.6829268292682927</v>
      </c>
    </row>
    <row r="41" spans="1:5" ht="15" customHeight="1">
      <c r="A41" s="229"/>
      <c r="B41" s="597" t="s">
        <v>259</v>
      </c>
      <c r="C41" s="682"/>
      <c r="D41" s="682"/>
      <c r="E41" s="541"/>
    </row>
    <row r="42" spans="1:5" ht="15" customHeight="1" thickBot="1">
      <c r="A42" s="229"/>
      <c r="B42" s="599" t="s">
        <v>402</v>
      </c>
      <c r="C42" s="685"/>
      <c r="D42" s="685"/>
      <c r="E42" s="689"/>
    </row>
    <row r="43" spans="1:5" ht="15" customHeight="1" thickBot="1">
      <c r="A43" s="695"/>
      <c r="B43" s="601" t="s">
        <v>917</v>
      </c>
      <c r="C43" s="686">
        <f>SUM(C40:C42)</f>
        <v>20500</v>
      </c>
      <c r="D43" s="686">
        <f>SUM(D40:D42)</f>
        <v>14000</v>
      </c>
      <c r="E43" s="690">
        <f>SUM(D43/C43)</f>
        <v>0.6829268292682927</v>
      </c>
    </row>
    <row r="44" spans="1:5" ht="15" customHeight="1" thickBot="1">
      <c r="A44" s="695"/>
      <c r="B44" s="603" t="s">
        <v>935</v>
      </c>
      <c r="C44" s="686"/>
      <c r="D44" s="686"/>
      <c r="E44" s="690"/>
    </row>
    <row r="45" spans="1:5" ht="15" customHeight="1" thickBot="1">
      <c r="A45" s="694"/>
      <c r="B45" s="604" t="s">
        <v>32</v>
      </c>
      <c r="C45" s="686">
        <f>SUM(C43,C39)</f>
        <v>264910</v>
      </c>
      <c r="D45" s="686">
        <f>SUM(D43,D39)</f>
        <v>394982</v>
      </c>
      <c r="E45" s="690">
        <f>SUM(D45/C45)</f>
        <v>1.4910044920916539</v>
      </c>
    </row>
  </sheetData>
  <mergeCells count="5">
    <mergeCell ref="C7:C9"/>
    <mergeCell ref="E7:E9"/>
    <mergeCell ref="A3:E3"/>
    <mergeCell ref="A2:E2"/>
    <mergeCell ref="D7:D9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11"/>
  <sheetViews>
    <sheetView showZeros="0" zoomScaleSheetLayoutView="100" workbookViewId="0" topLeftCell="A706">
      <selection activeCell="B779" sqref="B779"/>
    </sheetView>
  </sheetViews>
  <sheetFormatPr defaultColWidth="9.00390625" defaultRowHeight="12.75"/>
  <cols>
    <col min="1" max="1" width="6.125" style="46" customWidth="1"/>
    <col min="2" max="2" width="50.875" style="62" customWidth="1"/>
    <col min="3" max="4" width="14.625" style="105" customWidth="1"/>
    <col min="5" max="5" width="9.375" style="105" customWidth="1"/>
    <col min="6" max="6" width="39.75390625" style="105" customWidth="1"/>
    <col min="7" max="7" width="11.375" style="105" customWidth="1"/>
    <col min="8" max="8" width="12.375" style="105" customWidth="1"/>
    <col min="9" max="16384" width="9.125" style="62" customWidth="1"/>
  </cols>
  <sheetData>
    <row r="1" spans="1:8" ht="12.75">
      <c r="A1" s="1031" t="s">
        <v>375</v>
      </c>
      <c r="B1" s="1032"/>
      <c r="C1" s="1032"/>
      <c r="D1" s="1032"/>
      <c r="E1" s="1032"/>
      <c r="F1" s="1032"/>
      <c r="G1" s="1032"/>
      <c r="H1" s="129"/>
    </row>
    <row r="2" spans="1:8" ht="12.75">
      <c r="A2" s="1033" t="s">
        <v>896</v>
      </c>
      <c r="B2" s="1034"/>
      <c r="C2" s="1034"/>
      <c r="D2" s="1034"/>
      <c r="E2" s="1034"/>
      <c r="F2" s="1034"/>
      <c r="G2" s="1034"/>
      <c r="H2" s="136"/>
    </row>
    <row r="3" spans="1:8" ht="12.75">
      <c r="A3" s="136"/>
      <c r="B3" s="136"/>
      <c r="C3" s="136"/>
      <c r="D3" s="136"/>
      <c r="E3" s="136"/>
      <c r="F3" s="136"/>
      <c r="G3" s="136"/>
      <c r="H3" s="136"/>
    </row>
    <row r="4" spans="3:11" ht="12">
      <c r="C4" s="135"/>
      <c r="D4" s="400"/>
      <c r="E4" s="400"/>
      <c r="F4" s="187" t="s">
        <v>147</v>
      </c>
      <c r="G4" s="135"/>
      <c r="H4" s="135"/>
      <c r="I4" s="47"/>
      <c r="J4" s="47"/>
      <c r="K4" s="47"/>
    </row>
    <row r="5" spans="1:6" s="60" customFormat="1" ht="12" customHeight="1">
      <c r="A5" s="14"/>
      <c r="B5" s="85"/>
      <c r="C5" s="1003" t="s">
        <v>242</v>
      </c>
      <c r="D5" s="1003" t="s">
        <v>184</v>
      </c>
      <c r="E5" s="1035" t="s">
        <v>285</v>
      </c>
      <c r="F5" s="3" t="s">
        <v>98</v>
      </c>
    </row>
    <row r="6" spans="1:6" s="60" customFormat="1" ht="12" customHeight="1">
      <c r="A6" s="80" t="s">
        <v>320</v>
      </c>
      <c r="B6" s="86" t="s">
        <v>336</v>
      </c>
      <c r="C6" s="1019"/>
      <c r="D6" s="1019"/>
      <c r="E6" s="1029"/>
      <c r="F6" s="15" t="s">
        <v>99</v>
      </c>
    </row>
    <row r="7" spans="1:6" s="60" customFormat="1" ht="12.75" customHeight="1" thickBot="1">
      <c r="A7" s="80"/>
      <c r="B7" s="87"/>
      <c r="C7" s="1020"/>
      <c r="D7" s="1020"/>
      <c r="E7" s="1030"/>
      <c r="F7" s="49"/>
    </row>
    <row r="8" spans="1:6" s="60" customFormat="1" ht="12">
      <c r="A8" s="89" t="s">
        <v>121</v>
      </c>
      <c r="B8" s="30" t="s">
        <v>122</v>
      </c>
      <c r="C8" s="18" t="s">
        <v>123</v>
      </c>
      <c r="D8" s="18" t="s">
        <v>124</v>
      </c>
      <c r="E8" s="18" t="s">
        <v>125</v>
      </c>
      <c r="F8" s="30" t="s">
        <v>878</v>
      </c>
    </row>
    <row r="9" spans="1:7" s="60" customFormat="1" ht="12" customHeight="1">
      <c r="A9" s="80">
        <v>3050</v>
      </c>
      <c r="B9" s="194" t="s">
        <v>290</v>
      </c>
      <c r="C9" s="195">
        <f>SUM(C17)</f>
        <v>10000</v>
      </c>
      <c r="D9" s="195">
        <f>SUM(D17+D25)</f>
        <v>2000</v>
      </c>
      <c r="E9" s="368"/>
      <c r="F9" s="4"/>
      <c r="G9" s="192"/>
    </row>
    <row r="10" spans="1:6" s="60" customFormat="1" ht="12" customHeight="1">
      <c r="A10" s="425">
        <v>3051</v>
      </c>
      <c r="B10" s="459" t="s">
        <v>45</v>
      </c>
      <c r="C10" s="427"/>
      <c r="D10" s="427"/>
      <c r="E10" s="368"/>
      <c r="F10" s="401"/>
    </row>
    <row r="11" spans="1:8" ht="12" customHeight="1">
      <c r="A11" s="428"/>
      <c r="B11" s="429" t="s">
        <v>39</v>
      </c>
      <c r="C11" s="430"/>
      <c r="D11" s="430"/>
      <c r="E11" s="368"/>
      <c r="F11" s="402"/>
      <c r="G11" s="62"/>
      <c r="H11" s="62"/>
    </row>
    <row r="12" spans="1:8" ht="12" customHeight="1">
      <c r="A12" s="428"/>
      <c r="B12" s="432" t="s">
        <v>347</v>
      </c>
      <c r="C12" s="430"/>
      <c r="D12" s="430"/>
      <c r="E12" s="368"/>
      <c r="F12" s="402"/>
      <c r="G12" s="62"/>
      <c r="H12" s="62"/>
    </row>
    <row r="13" spans="1:8" ht="12" customHeight="1">
      <c r="A13" s="428"/>
      <c r="B13" s="433" t="s">
        <v>326</v>
      </c>
      <c r="C13" s="430">
        <v>10000</v>
      </c>
      <c r="D13" s="430"/>
      <c r="E13" s="527">
        <f>SUM(D13/C13)</f>
        <v>0</v>
      </c>
      <c r="F13" s="402"/>
      <c r="G13" s="62"/>
      <c r="H13" s="62"/>
    </row>
    <row r="14" spans="1:8" ht="12" customHeight="1">
      <c r="A14" s="428"/>
      <c r="B14" s="434" t="s">
        <v>47</v>
      </c>
      <c r="C14" s="430"/>
      <c r="D14" s="430"/>
      <c r="E14" s="527"/>
      <c r="F14" s="402"/>
      <c r="G14" s="62"/>
      <c r="H14" s="62"/>
    </row>
    <row r="15" spans="1:8" ht="12" customHeight="1">
      <c r="A15" s="428"/>
      <c r="B15" s="434" t="s">
        <v>338</v>
      </c>
      <c r="C15" s="430"/>
      <c r="D15" s="430"/>
      <c r="E15" s="368"/>
      <c r="F15" s="402"/>
      <c r="G15" s="62"/>
      <c r="H15" s="62"/>
    </row>
    <row r="16" spans="1:8" ht="12" customHeight="1" thickBot="1">
      <c r="A16" s="428"/>
      <c r="B16" s="435" t="s">
        <v>966</v>
      </c>
      <c r="C16" s="430"/>
      <c r="D16" s="462"/>
      <c r="E16" s="497"/>
      <c r="F16" s="402"/>
      <c r="G16" s="62"/>
      <c r="H16" s="62"/>
    </row>
    <row r="17" spans="1:8" ht="13.5" customHeight="1" thickBot="1">
      <c r="A17" s="463"/>
      <c r="B17" s="437" t="s">
        <v>86</v>
      </c>
      <c r="C17" s="438">
        <f>SUM(C11:C16)</f>
        <v>10000</v>
      </c>
      <c r="D17" s="438">
        <f>SUM(D11:D16)</f>
        <v>0</v>
      </c>
      <c r="E17" s="533">
        <f>SUM(D17/C17)</f>
        <v>0</v>
      </c>
      <c r="F17" s="403"/>
      <c r="G17" s="62"/>
      <c r="H17" s="62"/>
    </row>
    <row r="18" spans="1:8" ht="12" customHeight="1">
      <c r="A18" s="425">
        <v>3052</v>
      </c>
      <c r="B18" s="459" t="s">
        <v>839</v>
      </c>
      <c r="C18" s="427"/>
      <c r="D18" s="465"/>
      <c r="E18" s="546"/>
      <c r="F18" s="547"/>
      <c r="G18" s="62"/>
      <c r="H18" s="62"/>
    </row>
    <row r="19" spans="1:8" ht="12" customHeight="1">
      <c r="A19" s="428"/>
      <c r="B19" s="429" t="s">
        <v>39</v>
      </c>
      <c r="C19" s="430"/>
      <c r="D19" s="471"/>
      <c r="E19" s="548"/>
      <c r="F19" s="549"/>
      <c r="G19" s="62"/>
      <c r="H19" s="62"/>
    </row>
    <row r="20" spans="1:8" ht="12" customHeight="1">
      <c r="A20" s="428"/>
      <c r="B20" s="432" t="s">
        <v>347</v>
      </c>
      <c r="C20" s="430"/>
      <c r="D20" s="471"/>
      <c r="E20" s="548"/>
      <c r="F20" s="549"/>
      <c r="G20" s="62"/>
      <c r="H20" s="62"/>
    </row>
    <row r="21" spans="1:8" ht="12" customHeight="1">
      <c r="A21" s="428"/>
      <c r="B21" s="433" t="s">
        <v>326</v>
      </c>
      <c r="C21" s="430"/>
      <c r="D21" s="466">
        <v>2000</v>
      </c>
      <c r="E21" s="548"/>
      <c r="F21" s="549"/>
      <c r="G21" s="62"/>
      <c r="H21" s="62"/>
    </row>
    <row r="22" spans="1:8" ht="12" customHeight="1">
      <c r="A22" s="428"/>
      <c r="B22" s="434" t="s">
        <v>47</v>
      </c>
      <c r="C22" s="430"/>
      <c r="D22" s="466"/>
      <c r="E22" s="548"/>
      <c r="F22" s="549"/>
      <c r="G22" s="62"/>
      <c r="H22" s="62"/>
    </row>
    <row r="23" spans="1:8" ht="12" customHeight="1">
      <c r="A23" s="428"/>
      <c r="B23" s="434" t="s">
        <v>338</v>
      </c>
      <c r="C23" s="430"/>
      <c r="D23" s="471"/>
      <c r="E23" s="548"/>
      <c r="F23" s="549"/>
      <c r="G23" s="62"/>
      <c r="H23" s="62"/>
    </row>
    <row r="24" spans="1:8" ht="12" customHeight="1" thickBot="1">
      <c r="A24" s="428"/>
      <c r="B24" s="435" t="s">
        <v>966</v>
      </c>
      <c r="C24" s="430"/>
      <c r="D24" s="473"/>
      <c r="E24" s="528"/>
      <c r="F24" s="550"/>
      <c r="G24" s="62"/>
      <c r="H24" s="62"/>
    </row>
    <row r="25" spans="1:8" ht="13.5" customHeight="1" thickBot="1">
      <c r="A25" s="463"/>
      <c r="B25" s="437" t="s">
        <v>86</v>
      </c>
      <c r="C25" s="438">
        <f>SUM(C19:C24)</f>
        <v>0</v>
      </c>
      <c r="D25" s="485">
        <f>SUM(D21:D24)</f>
        <v>2000</v>
      </c>
      <c r="E25" s="551"/>
      <c r="F25" s="552"/>
      <c r="G25" s="62"/>
      <c r="H25" s="62"/>
    </row>
    <row r="26" spans="1:8" ht="12">
      <c r="A26" s="425">
        <v>3060</v>
      </c>
      <c r="B26" s="464" t="s">
        <v>964</v>
      </c>
      <c r="C26" s="465">
        <f>SUM(C34+C42)</f>
        <v>4000</v>
      </c>
      <c r="D26" s="465">
        <f>SUM(D34+D42)</f>
        <v>5000</v>
      </c>
      <c r="E26" s="535">
        <f>SUM(D26/C26)</f>
        <v>1.25</v>
      </c>
      <c r="F26" s="545"/>
      <c r="G26" s="62"/>
      <c r="H26" s="62"/>
    </row>
    <row r="27" spans="1:8" ht="12" customHeight="1">
      <c r="A27" s="425">
        <v>3061</v>
      </c>
      <c r="B27" s="459" t="s">
        <v>48</v>
      </c>
      <c r="C27" s="427"/>
      <c r="D27" s="427"/>
      <c r="E27" s="368"/>
      <c r="F27" s="402"/>
      <c r="G27" s="62"/>
      <c r="H27" s="62"/>
    </row>
    <row r="28" spans="1:8" ht="12" customHeight="1">
      <c r="A28" s="428"/>
      <c r="B28" s="429" t="s">
        <v>39</v>
      </c>
      <c r="C28" s="430"/>
      <c r="D28" s="430"/>
      <c r="E28" s="368"/>
      <c r="F28" s="402"/>
      <c r="G28" s="62"/>
      <c r="H28" s="62"/>
    </row>
    <row r="29" spans="1:8" ht="12" customHeight="1">
      <c r="A29" s="428"/>
      <c r="B29" s="432" t="s">
        <v>347</v>
      </c>
      <c r="C29" s="430"/>
      <c r="D29" s="430"/>
      <c r="E29" s="368"/>
      <c r="F29" s="402"/>
      <c r="G29" s="62"/>
      <c r="H29" s="62"/>
    </row>
    <row r="30" spans="1:8" ht="12" customHeight="1">
      <c r="A30" s="141"/>
      <c r="B30" s="433" t="s">
        <v>326</v>
      </c>
      <c r="C30" s="430">
        <v>1500</v>
      </c>
      <c r="D30" s="430">
        <v>2000</v>
      </c>
      <c r="E30" s="527">
        <f>SUM(D30/C30)</f>
        <v>1.3333333333333333</v>
      </c>
      <c r="F30" s="402"/>
      <c r="G30" s="62"/>
      <c r="H30" s="62"/>
    </row>
    <row r="31" spans="1:8" ht="12" customHeight="1">
      <c r="A31" s="141"/>
      <c r="B31" s="434" t="s">
        <v>47</v>
      </c>
      <c r="C31" s="430"/>
      <c r="D31" s="430"/>
      <c r="E31" s="527"/>
      <c r="F31" s="402"/>
      <c r="G31" s="62"/>
      <c r="H31" s="62"/>
    </row>
    <row r="32" spans="1:8" ht="12" customHeight="1">
      <c r="A32" s="141"/>
      <c r="B32" s="434" t="s">
        <v>338</v>
      </c>
      <c r="C32" s="430"/>
      <c r="D32" s="430"/>
      <c r="E32" s="368"/>
      <c r="F32" s="402"/>
      <c r="G32" s="62"/>
      <c r="H32" s="62"/>
    </row>
    <row r="33" spans="1:8" ht="12" customHeight="1" thickBot="1">
      <c r="A33" s="141"/>
      <c r="B33" s="435" t="s">
        <v>966</v>
      </c>
      <c r="C33" s="430"/>
      <c r="D33" s="462"/>
      <c r="E33" s="497"/>
      <c r="F33" s="404"/>
      <c r="G33" s="62"/>
      <c r="H33" s="62"/>
    </row>
    <row r="34" spans="1:8" ht="12" customHeight="1" thickBot="1">
      <c r="A34" s="436"/>
      <c r="B34" s="437" t="s">
        <v>86</v>
      </c>
      <c r="C34" s="438">
        <f>SUM(C28:C33)</f>
        <v>1500</v>
      </c>
      <c r="D34" s="438">
        <f>SUM(D28:D33)</f>
        <v>2000</v>
      </c>
      <c r="E34" s="534">
        <f>SUM(D34/C34)</f>
        <v>1.3333333333333333</v>
      </c>
      <c r="F34" s="405"/>
      <c r="G34" s="62"/>
      <c r="H34" s="62"/>
    </row>
    <row r="35" spans="1:8" ht="12" customHeight="1">
      <c r="A35" s="440">
        <v>3071</v>
      </c>
      <c r="B35" s="426" t="s">
        <v>91</v>
      </c>
      <c r="C35" s="427"/>
      <c r="D35" s="427"/>
      <c r="E35" s="368"/>
      <c r="F35" s="4" t="s">
        <v>116</v>
      </c>
      <c r="G35" s="62"/>
      <c r="H35" s="62"/>
    </row>
    <row r="36" spans="1:8" ht="12" customHeight="1">
      <c r="A36" s="141"/>
      <c r="B36" s="429" t="s">
        <v>39</v>
      </c>
      <c r="C36" s="430"/>
      <c r="D36" s="430"/>
      <c r="E36" s="368"/>
      <c r="F36" s="5" t="s">
        <v>117</v>
      </c>
      <c r="G36" s="62"/>
      <c r="H36" s="62"/>
    </row>
    <row r="37" spans="1:8" ht="12" customHeight="1">
      <c r="A37" s="428"/>
      <c r="B37" s="432" t="s">
        <v>347</v>
      </c>
      <c r="C37" s="430"/>
      <c r="D37" s="430"/>
      <c r="E37" s="368"/>
      <c r="F37" s="5"/>
      <c r="G37" s="62"/>
      <c r="H37" s="62"/>
    </row>
    <row r="38" spans="1:8" ht="12" customHeight="1">
      <c r="A38" s="428"/>
      <c r="B38" s="433" t="s">
        <v>326</v>
      </c>
      <c r="C38" s="430">
        <v>2500</v>
      </c>
      <c r="D38" s="430">
        <v>3000</v>
      </c>
      <c r="E38" s="527">
        <f>SUM(D38/C38)</f>
        <v>1.2</v>
      </c>
      <c r="F38" s="170"/>
      <c r="G38" s="62"/>
      <c r="H38" s="62"/>
    </row>
    <row r="39" spans="1:8" ht="12" customHeight="1">
      <c r="A39" s="428"/>
      <c r="B39" s="434" t="s">
        <v>47</v>
      </c>
      <c r="C39" s="430"/>
      <c r="D39" s="430"/>
      <c r="E39" s="527"/>
      <c r="F39" s="170"/>
      <c r="G39" s="62"/>
      <c r="H39" s="62"/>
    </row>
    <row r="40" spans="1:8" ht="12" customHeight="1">
      <c r="A40" s="428"/>
      <c r="B40" s="434" t="s">
        <v>338</v>
      </c>
      <c r="C40" s="430"/>
      <c r="D40" s="430"/>
      <c r="E40" s="368"/>
      <c r="F40" s="175"/>
      <c r="G40" s="62"/>
      <c r="H40" s="62"/>
    </row>
    <row r="41" spans="1:8" ht="12" customHeight="1" thickBot="1">
      <c r="A41" s="428"/>
      <c r="B41" s="435" t="s">
        <v>966</v>
      </c>
      <c r="C41" s="430"/>
      <c r="D41" s="462"/>
      <c r="E41" s="497"/>
      <c r="F41" s="172"/>
      <c r="G41" s="62"/>
      <c r="H41" s="62"/>
    </row>
    <row r="42" spans="1:8" ht="12" customHeight="1" thickBot="1">
      <c r="A42" s="460"/>
      <c r="B42" s="437" t="s">
        <v>86</v>
      </c>
      <c r="C42" s="438">
        <f>SUM(C36:C41)</f>
        <v>2500</v>
      </c>
      <c r="D42" s="438">
        <f>SUM(D36:D41)</f>
        <v>3000</v>
      </c>
      <c r="E42" s="534">
        <f>SUM(D42/C42)</f>
        <v>1.2</v>
      </c>
      <c r="F42" s="171"/>
      <c r="G42" s="62"/>
      <c r="H42" s="62"/>
    </row>
    <row r="43" spans="1:8" ht="12" customHeight="1">
      <c r="A43" s="440">
        <v>3080</v>
      </c>
      <c r="B43" s="458" t="s">
        <v>967</v>
      </c>
      <c r="C43" s="427">
        <f>SUM(C51)</f>
        <v>18500</v>
      </c>
      <c r="D43" s="427">
        <f>SUM(D51)</f>
        <v>21500</v>
      </c>
      <c r="E43" s="535">
        <f>SUM(D43/C43)</f>
        <v>1.162162162162162</v>
      </c>
      <c r="F43" s="4"/>
      <c r="G43" s="62"/>
      <c r="H43" s="62"/>
    </row>
    <row r="44" spans="1:8" ht="12" customHeight="1">
      <c r="A44" s="440">
        <v>3081</v>
      </c>
      <c r="B44" s="459" t="s">
        <v>96</v>
      </c>
      <c r="C44" s="427"/>
      <c r="D44" s="427"/>
      <c r="E44" s="368"/>
      <c r="F44" s="5"/>
      <c r="G44" s="62"/>
      <c r="H44" s="62"/>
    </row>
    <row r="45" spans="1:8" ht="12" customHeight="1">
      <c r="A45" s="141"/>
      <c r="B45" s="429" t="s">
        <v>39</v>
      </c>
      <c r="C45" s="430"/>
      <c r="D45" s="430"/>
      <c r="E45" s="368"/>
      <c r="F45" s="5"/>
      <c r="G45" s="62"/>
      <c r="H45" s="62"/>
    </row>
    <row r="46" spans="1:8" ht="12" customHeight="1">
      <c r="A46" s="141"/>
      <c r="B46" s="432" t="s">
        <v>347</v>
      </c>
      <c r="C46" s="430"/>
      <c r="D46" s="430"/>
      <c r="E46" s="368"/>
      <c r="F46" s="5"/>
      <c r="G46" s="62"/>
      <c r="H46" s="62"/>
    </row>
    <row r="47" spans="1:8" ht="12" customHeight="1">
      <c r="A47" s="141"/>
      <c r="B47" s="433" t="s">
        <v>326</v>
      </c>
      <c r="C47" s="430">
        <v>10700</v>
      </c>
      <c r="D47" s="430">
        <v>13700</v>
      </c>
      <c r="E47" s="527">
        <f>SUM(D47/C47)</f>
        <v>1.280373831775701</v>
      </c>
      <c r="F47" s="342"/>
      <c r="G47" s="62"/>
      <c r="H47" s="62"/>
    </row>
    <row r="48" spans="1:8" ht="12" customHeight="1">
      <c r="A48" s="141"/>
      <c r="B48" s="433" t="s">
        <v>965</v>
      </c>
      <c r="C48" s="430"/>
      <c r="D48" s="430">
        <v>7800</v>
      </c>
      <c r="E48" s="527"/>
      <c r="F48" s="342"/>
      <c r="G48" s="62"/>
      <c r="H48" s="62"/>
    </row>
    <row r="49" spans="1:8" ht="12" customHeight="1">
      <c r="A49" s="141"/>
      <c r="B49" s="434" t="s">
        <v>338</v>
      </c>
      <c r="C49" s="430">
        <v>7800</v>
      </c>
      <c r="D49" s="430"/>
      <c r="E49" s="368"/>
      <c r="F49" s="5"/>
      <c r="G49" s="62"/>
      <c r="H49" s="62"/>
    </row>
    <row r="50" spans="1:8" ht="12" customHeight="1" thickBot="1">
      <c r="A50" s="428"/>
      <c r="B50" s="435" t="s">
        <v>966</v>
      </c>
      <c r="C50" s="430"/>
      <c r="D50" s="462"/>
      <c r="E50" s="497"/>
      <c r="F50" s="172"/>
      <c r="G50" s="62"/>
      <c r="H50" s="62"/>
    </row>
    <row r="51" spans="1:8" ht="12" customHeight="1" thickBot="1">
      <c r="A51" s="460"/>
      <c r="B51" s="437" t="s">
        <v>86</v>
      </c>
      <c r="C51" s="438">
        <f>SUM(C45:C50)</f>
        <v>18500</v>
      </c>
      <c r="D51" s="438">
        <f>SUM(D45:D50)</f>
        <v>21500</v>
      </c>
      <c r="E51" s="534">
        <f>SUM(D51/C51)</f>
        <v>1.162162162162162</v>
      </c>
      <c r="F51" s="171"/>
      <c r="G51" s="62"/>
      <c r="H51" s="62"/>
    </row>
    <row r="52" spans="1:8" ht="12" customHeight="1" thickBot="1">
      <c r="A52" s="450">
        <v>3130</v>
      </c>
      <c r="B52" s="309" t="s">
        <v>451</v>
      </c>
      <c r="C52" s="438">
        <f>SUM(C53+C86)</f>
        <v>951500</v>
      </c>
      <c r="D52" s="438">
        <f>SUM(D53+D86)</f>
        <v>683500</v>
      </c>
      <c r="E52" s="534">
        <f>SUM(D52/C52)</f>
        <v>0.7183394640042039</v>
      </c>
      <c r="F52" s="171"/>
      <c r="G52" s="62"/>
      <c r="H52" s="62"/>
    </row>
    <row r="53" spans="1:8" ht="12" customHeight="1" thickBot="1">
      <c r="A53" s="440">
        <v>3110</v>
      </c>
      <c r="B53" s="309" t="s">
        <v>450</v>
      </c>
      <c r="C53" s="438">
        <f>SUM(C61+C69+C77+C85)</f>
        <v>896500</v>
      </c>
      <c r="D53" s="438">
        <f>SUM(D61+D69+D77+D85)</f>
        <v>619500</v>
      </c>
      <c r="E53" s="534">
        <f>SUM(D53/C53)</f>
        <v>0.6910206358059119</v>
      </c>
      <c r="F53" s="171"/>
      <c r="G53" s="62"/>
      <c r="H53" s="62"/>
    </row>
    <row r="54" spans="1:8" ht="12" customHeight="1">
      <c r="A54" s="453">
        <v>3111</v>
      </c>
      <c r="B54" s="461" t="s">
        <v>115</v>
      </c>
      <c r="C54" s="427"/>
      <c r="D54" s="427"/>
      <c r="E54" s="527"/>
      <c r="F54" s="18" t="s">
        <v>118</v>
      </c>
      <c r="G54" s="62"/>
      <c r="H54" s="62"/>
    </row>
    <row r="55" spans="1:8" ht="12" customHeight="1">
      <c r="A55" s="428"/>
      <c r="B55" s="429" t="s">
        <v>39</v>
      </c>
      <c r="C55" s="430"/>
      <c r="D55" s="430"/>
      <c r="E55" s="527"/>
      <c r="F55" s="170"/>
      <c r="G55" s="62"/>
      <c r="H55" s="62"/>
    </row>
    <row r="56" spans="1:8" ht="12" customHeight="1">
      <c r="A56" s="428"/>
      <c r="B56" s="432" t="s">
        <v>347</v>
      </c>
      <c r="C56" s="430"/>
      <c r="D56" s="430"/>
      <c r="E56" s="527"/>
      <c r="F56" s="170"/>
      <c r="G56" s="62"/>
      <c r="H56" s="62"/>
    </row>
    <row r="57" spans="1:8" ht="12" customHeight="1">
      <c r="A57" s="428"/>
      <c r="B57" s="433" t="s">
        <v>326</v>
      </c>
      <c r="C57" s="430"/>
      <c r="D57" s="430"/>
      <c r="E57" s="527"/>
      <c r="F57" s="170"/>
      <c r="G57" s="62"/>
      <c r="H57" s="62"/>
    </row>
    <row r="58" spans="1:8" ht="12" customHeight="1">
      <c r="A58" s="428"/>
      <c r="B58" s="434" t="s">
        <v>47</v>
      </c>
      <c r="C58" s="430"/>
      <c r="D58" s="430"/>
      <c r="E58" s="527"/>
      <c r="F58" s="170"/>
      <c r="G58" s="62"/>
      <c r="H58" s="62"/>
    </row>
    <row r="59" spans="1:8" ht="12" customHeight="1">
      <c r="A59" s="428"/>
      <c r="B59" s="434" t="s">
        <v>338</v>
      </c>
      <c r="C59" s="430"/>
      <c r="D59" s="430"/>
      <c r="E59" s="527"/>
      <c r="F59" s="170"/>
      <c r="G59" s="62"/>
      <c r="H59" s="62"/>
    </row>
    <row r="60" spans="1:8" ht="12" customHeight="1" thickBot="1">
      <c r="A60" s="428"/>
      <c r="B60" s="435" t="s">
        <v>33</v>
      </c>
      <c r="C60" s="430">
        <v>700000</v>
      </c>
      <c r="D60" s="430">
        <v>500000</v>
      </c>
      <c r="E60" s="527">
        <f>SUM(D60/C60)</f>
        <v>0.7142857142857143</v>
      </c>
      <c r="F60" s="170"/>
      <c r="G60" s="62"/>
      <c r="H60" s="62"/>
    </row>
    <row r="61" spans="1:8" ht="12" customHeight="1" thickBot="1">
      <c r="A61" s="460"/>
      <c r="B61" s="437" t="s">
        <v>86</v>
      </c>
      <c r="C61" s="438">
        <f>SUM(C55:C60)</f>
        <v>700000</v>
      </c>
      <c r="D61" s="438">
        <f>SUM(D55:D60)</f>
        <v>500000</v>
      </c>
      <c r="E61" s="534">
        <f>SUM(D61/C61)</f>
        <v>0.7142857142857143</v>
      </c>
      <c r="F61" s="171"/>
      <c r="G61" s="62"/>
      <c r="H61" s="62"/>
    </row>
    <row r="62" spans="1:8" ht="12" customHeight="1">
      <c r="A62" s="80">
        <v>3112</v>
      </c>
      <c r="B62" s="96" t="s">
        <v>145</v>
      </c>
      <c r="C62" s="83"/>
      <c r="D62" s="83"/>
      <c r="E62" s="527"/>
      <c r="F62" s="30"/>
      <c r="G62" s="62"/>
      <c r="H62" s="62"/>
    </row>
    <row r="63" spans="1:8" ht="12" customHeight="1">
      <c r="A63" s="78"/>
      <c r="B63" s="65" t="s">
        <v>39</v>
      </c>
      <c r="C63" s="71"/>
      <c r="D63" s="71"/>
      <c r="E63" s="527"/>
      <c r="F63" s="170"/>
      <c r="G63" s="62"/>
      <c r="H63" s="62"/>
    </row>
    <row r="64" spans="1:8" ht="12" customHeight="1">
      <c r="A64" s="78"/>
      <c r="B64" s="7" t="s">
        <v>347</v>
      </c>
      <c r="C64" s="71"/>
      <c r="D64" s="71"/>
      <c r="E64" s="527"/>
      <c r="F64" s="170"/>
      <c r="G64" s="62"/>
      <c r="H64" s="62"/>
    </row>
    <row r="65" spans="1:8" ht="12" customHeight="1">
      <c r="A65" s="78"/>
      <c r="B65" s="79" t="s">
        <v>326</v>
      </c>
      <c r="C65" s="71">
        <v>90000</v>
      </c>
      <c r="D65" s="71"/>
      <c r="E65" s="527">
        <f>SUM(D65/C65)</f>
        <v>0</v>
      </c>
      <c r="F65" s="170"/>
      <c r="G65" s="62"/>
      <c r="H65" s="62"/>
    </row>
    <row r="66" spans="1:8" ht="12" customHeight="1">
      <c r="A66" s="78"/>
      <c r="B66" s="10" t="s">
        <v>47</v>
      </c>
      <c r="C66" s="71"/>
      <c r="D66" s="71"/>
      <c r="E66" s="527"/>
      <c r="F66" s="170"/>
      <c r="G66" s="62"/>
      <c r="H66" s="62"/>
    </row>
    <row r="67" spans="1:8" ht="12" customHeight="1">
      <c r="A67" s="78"/>
      <c r="B67" s="10" t="s">
        <v>338</v>
      </c>
      <c r="C67" s="71"/>
      <c r="D67" s="71"/>
      <c r="E67" s="527"/>
      <c r="F67" s="170"/>
      <c r="G67" s="62"/>
      <c r="H67" s="62"/>
    </row>
    <row r="68" spans="1:8" ht="12" customHeight="1" thickBot="1">
      <c r="A68" s="78"/>
      <c r="B68" s="435" t="s">
        <v>966</v>
      </c>
      <c r="C68" s="71"/>
      <c r="D68" s="72"/>
      <c r="E68" s="528"/>
      <c r="F68" s="170"/>
      <c r="G68" s="62"/>
      <c r="H68" s="62"/>
    </row>
    <row r="69" spans="1:8" ht="12" customHeight="1" thickBot="1">
      <c r="A69" s="74"/>
      <c r="B69" s="437" t="s">
        <v>86</v>
      </c>
      <c r="C69" s="76">
        <f>SUM(C63:C68)</f>
        <v>90000</v>
      </c>
      <c r="D69" s="76">
        <f>SUM(D63:D68)</f>
        <v>0</v>
      </c>
      <c r="E69" s="533">
        <f>SUM(D69/C69)</f>
        <v>0</v>
      </c>
      <c r="F69" s="171"/>
      <c r="G69" s="62"/>
      <c r="H69" s="62"/>
    </row>
    <row r="70" spans="1:8" ht="12" customHeight="1">
      <c r="A70" s="80">
        <v>3113</v>
      </c>
      <c r="B70" s="91" t="s">
        <v>164</v>
      </c>
      <c r="C70" s="92"/>
      <c r="D70" s="83"/>
      <c r="E70" s="527"/>
      <c r="F70" s="4"/>
      <c r="G70" s="62"/>
      <c r="H70" s="62"/>
    </row>
    <row r="71" spans="1:8" ht="12" customHeight="1">
      <c r="A71" s="78"/>
      <c r="B71" s="65" t="s">
        <v>39</v>
      </c>
      <c r="C71" s="71"/>
      <c r="D71" s="71"/>
      <c r="E71" s="527"/>
      <c r="F71" s="170"/>
      <c r="G71" s="62"/>
      <c r="H71" s="62"/>
    </row>
    <row r="72" spans="1:8" ht="12" customHeight="1">
      <c r="A72" s="78"/>
      <c r="B72" s="7" t="s">
        <v>347</v>
      </c>
      <c r="C72" s="71"/>
      <c r="D72" s="71"/>
      <c r="E72" s="527"/>
      <c r="F72" s="170"/>
      <c r="G72" s="62"/>
      <c r="H72" s="62"/>
    </row>
    <row r="73" spans="1:8" ht="12" customHeight="1">
      <c r="A73" s="78"/>
      <c r="B73" s="79" t="s">
        <v>326</v>
      </c>
      <c r="C73" s="71">
        <v>19500</v>
      </c>
      <c r="D73" s="71">
        <v>19500</v>
      </c>
      <c r="E73" s="527">
        <f>SUM(D73/C73)</f>
        <v>1</v>
      </c>
      <c r="F73" s="170"/>
      <c r="G73" s="62"/>
      <c r="H73" s="62"/>
    </row>
    <row r="74" spans="1:8" ht="12" customHeight="1">
      <c r="A74" s="78"/>
      <c r="B74" s="10" t="s">
        <v>47</v>
      </c>
      <c r="C74" s="71"/>
      <c r="D74" s="71"/>
      <c r="E74" s="527"/>
      <c r="F74" s="170"/>
      <c r="G74" s="62"/>
      <c r="H74" s="62"/>
    </row>
    <row r="75" spans="1:8" ht="12" customHeight="1">
      <c r="A75" s="78"/>
      <c r="B75" s="10" t="s">
        <v>338</v>
      </c>
      <c r="C75" s="71"/>
      <c r="D75" s="71"/>
      <c r="E75" s="527"/>
      <c r="F75" s="170"/>
      <c r="G75" s="62"/>
      <c r="H75" s="62"/>
    </row>
    <row r="76" spans="1:8" ht="12" customHeight="1" thickBot="1">
      <c r="A76" s="78"/>
      <c r="B76" s="435" t="s">
        <v>966</v>
      </c>
      <c r="C76" s="71"/>
      <c r="D76" s="72"/>
      <c r="E76" s="528"/>
      <c r="F76" s="170"/>
      <c r="G76" s="62"/>
      <c r="H76" s="62"/>
    </row>
    <row r="77" spans="1:8" ht="12" customHeight="1" thickBot="1">
      <c r="A77" s="74"/>
      <c r="B77" s="437" t="s">
        <v>86</v>
      </c>
      <c r="C77" s="76">
        <f>SUM(C71:C76)</f>
        <v>19500</v>
      </c>
      <c r="D77" s="76">
        <f>SUM(D71:D76)</f>
        <v>19500</v>
      </c>
      <c r="E77" s="534">
        <f>SUM(D77/C77)</f>
        <v>1</v>
      </c>
      <c r="F77" s="171"/>
      <c r="G77" s="62"/>
      <c r="H77" s="62"/>
    </row>
    <row r="78" spans="1:8" ht="12" customHeight="1">
      <c r="A78" s="80">
        <v>3114</v>
      </c>
      <c r="B78" s="96" t="s">
        <v>51</v>
      </c>
      <c r="C78" s="83"/>
      <c r="D78" s="83"/>
      <c r="E78" s="527"/>
      <c r="F78" s="99"/>
      <c r="G78" s="62"/>
      <c r="H78" s="62"/>
    </row>
    <row r="79" spans="1:8" ht="12" customHeight="1">
      <c r="A79" s="78"/>
      <c r="B79" s="65" t="s">
        <v>39</v>
      </c>
      <c r="C79" s="71"/>
      <c r="D79" s="71"/>
      <c r="E79" s="527"/>
      <c r="F79" s="170"/>
      <c r="G79" s="62"/>
      <c r="H79" s="62"/>
    </row>
    <row r="80" spans="1:8" ht="12" customHeight="1">
      <c r="A80" s="78"/>
      <c r="B80" s="7" t="s">
        <v>347</v>
      </c>
      <c r="C80" s="71"/>
      <c r="D80" s="71"/>
      <c r="E80" s="527"/>
      <c r="F80" s="170"/>
      <c r="G80" s="62"/>
      <c r="H80" s="62"/>
    </row>
    <row r="81" spans="1:8" ht="12" customHeight="1">
      <c r="A81" s="78"/>
      <c r="B81" s="79" t="s">
        <v>326</v>
      </c>
      <c r="C81" s="71">
        <v>87000</v>
      </c>
      <c r="D81" s="71">
        <v>100000</v>
      </c>
      <c r="E81" s="527">
        <f>SUM(D81/C81)</f>
        <v>1.1494252873563218</v>
      </c>
      <c r="F81" s="170"/>
      <c r="G81" s="62"/>
      <c r="H81" s="62"/>
    </row>
    <row r="82" spans="1:8" ht="12" customHeight="1">
      <c r="A82" s="78"/>
      <c r="B82" s="10" t="s">
        <v>47</v>
      </c>
      <c r="C82" s="71"/>
      <c r="D82" s="71"/>
      <c r="E82" s="527"/>
      <c r="F82" s="170"/>
      <c r="G82" s="62"/>
      <c r="H82" s="62"/>
    </row>
    <row r="83" spans="1:8" ht="12" customHeight="1">
      <c r="A83" s="78"/>
      <c r="B83" s="10" t="s">
        <v>338</v>
      </c>
      <c r="C83" s="71"/>
      <c r="D83" s="71"/>
      <c r="E83" s="527"/>
      <c r="F83" s="170"/>
      <c r="G83" s="62"/>
      <c r="H83" s="62"/>
    </row>
    <row r="84" spans="1:8" ht="12" customHeight="1" thickBot="1">
      <c r="A84" s="64"/>
      <c r="B84" s="435" t="s">
        <v>966</v>
      </c>
      <c r="C84" s="72"/>
      <c r="D84" s="72"/>
      <c r="E84" s="528"/>
      <c r="F84" s="51"/>
      <c r="G84" s="62"/>
      <c r="H84" s="62"/>
    </row>
    <row r="85" spans="1:8" ht="12" customHeight="1" thickBot="1">
      <c r="A85" s="49"/>
      <c r="B85" s="437" t="s">
        <v>86</v>
      </c>
      <c r="C85" s="76">
        <f>SUM(C79:C83)</f>
        <v>87000</v>
      </c>
      <c r="D85" s="76">
        <f>SUM(D79:D84)</f>
        <v>100000</v>
      </c>
      <c r="E85" s="534">
        <f>SUM(D85/C85)</f>
        <v>1.1494252873563218</v>
      </c>
      <c r="F85" s="171"/>
      <c r="G85" s="62"/>
      <c r="H85" s="62"/>
    </row>
    <row r="86" spans="1:8" ht="12" customHeight="1" thickBot="1">
      <c r="A86" s="132">
        <v>3120</v>
      </c>
      <c r="B86" s="309" t="s">
        <v>452</v>
      </c>
      <c r="C86" s="76">
        <f>SUM(C94+C102+C110+C118+C126)</f>
        <v>55000</v>
      </c>
      <c r="D86" s="76">
        <f>SUM(D94+D102+D110+D118+D126)</f>
        <v>64000</v>
      </c>
      <c r="E86" s="534">
        <f>SUM(D86/C86)</f>
        <v>1.1636363636363636</v>
      </c>
      <c r="F86" s="171"/>
      <c r="G86" s="62"/>
      <c r="H86" s="62"/>
    </row>
    <row r="87" spans="1:8" ht="12" customHeight="1">
      <c r="A87" s="15">
        <v>3121</v>
      </c>
      <c r="B87" s="168" t="s">
        <v>155</v>
      </c>
      <c r="C87" s="92"/>
      <c r="D87" s="83"/>
      <c r="E87" s="527"/>
      <c r="F87" s="4"/>
      <c r="G87" s="62"/>
      <c r="H87" s="62"/>
    </row>
    <row r="88" spans="1:8" ht="12" customHeight="1">
      <c r="A88" s="15"/>
      <c r="B88" s="65" t="s">
        <v>39</v>
      </c>
      <c r="C88" s="43"/>
      <c r="D88" s="83"/>
      <c r="E88" s="527"/>
      <c r="F88" s="5"/>
      <c r="G88" s="62"/>
      <c r="H88" s="62"/>
    </row>
    <row r="89" spans="1:8" ht="12" customHeight="1">
      <c r="A89" s="15"/>
      <c r="B89" s="7" t="s">
        <v>347</v>
      </c>
      <c r="C89" s="43"/>
      <c r="D89" s="83"/>
      <c r="E89" s="527"/>
      <c r="F89" s="5"/>
      <c r="G89" s="62"/>
      <c r="H89" s="62"/>
    </row>
    <row r="90" spans="1:8" ht="12" customHeight="1">
      <c r="A90" s="80"/>
      <c r="B90" s="79" t="s">
        <v>326</v>
      </c>
      <c r="C90" s="152">
        <v>1000</v>
      </c>
      <c r="D90" s="231">
        <v>5000</v>
      </c>
      <c r="E90" s="527">
        <f>SUM(D90/C90)</f>
        <v>5</v>
      </c>
      <c r="F90" s="202"/>
      <c r="G90" s="62"/>
      <c r="H90" s="62"/>
    </row>
    <row r="91" spans="1:8" ht="12" customHeight="1">
      <c r="A91" s="80"/>
      <c r="B91" s="10" t="s">
        <v>338</v>
      </c>
      <c r="C91" s="152"/>
      <c r="D91" s="231"/>
      <c r="E91" s="527"/>
      <c r="F91" s="202"/>
      <c r="G91" s="62"/>
      <c r="H91" s="62"/>
    </row>
    <row r="92" spans="1:8" ht="12" customHeight="1">
      <c r="A92" s="15"/>
      <c r="B92" s="10" t="s">
        <v>338</v>
      </c>
      <c r="C92" s="43"/>
      <c r="D92" s="83"/>
      <c r="E92" s="527"/>
      <c r="F92" s="5"/>
      <c r="G92" s="62"/>
      <c r="H92" s="62"/>
    </row>
    <row r="93" spans="1:8" ht="12" customHeight="1" thickBot="1">
      <c r="A93" s="15"/>
      <c r="B93" s="435" t="s">
        <v>966</v>
      </c>
      <c r="C93" s="44"/>
      <c r="D93" s="44"/>
      <c r="E93" s="528"/>
      <c r="F93" s="3"/>
      <c r="G93" s="62"/>
      <c r="H93" s="62"/>
    </row>
    <row r="94" spans="1:8" ht="12" customHeight="1" thickBot="1">
      <c r="A94" s="49"/>
      <c r="B94" s="437" t="s">
        <v>86</v>
      </c>
      <c r="C94" s="76">
        <f>SUM(C90:C93)</f>
        <v>1000</v>
      </c>
      <c r="D94" s="76">
        <f>SUM(D90:D93)</f>
        <v>5000</v>
      </c>
      <c r="E94" s="534">
        <f>SUM(D94/C94)</f>
        <v>5</v>
      </c>
      <c r="F94" s="171"/>
      <c r="G94" s="62"/>
      <c r="H94" s="62"/>
    </row>
    <row r="95" spans="1:8" ht="12" customHeight="1">
      <c r="A95" s="80">
        <v>3122</v>
      </c>
      <c r="B95" s="96" t="s">
        <v>144</v>
      </c>
      <c r="C95" s="83"/>
      <c r="D95" s="83"/>
      <c r="E95" s="527"/>
      <c r="F95" s="21"/>
      <c r="G95" s="62"/>
      <c r="H95" s="62"/>
    </row>
    <row r="96" spans="1:8" ht="12" customHeight="1">
      <c r="A96" s="78"/>
      <c r="B96" s="65" t="s">
        <v>39</v>
      </c>
      <c r="C96" s="71"/>
      <c r="D96" s="71"/>
      <c r="E96" s="527"/>
      <c r="F96" s="170"/>
      <c r="G96" s="62"/>
      <c r="H96" s="62"/>
    </row>
    <row r="97" spans="1:8" ht="12" customHeight="1">
      <c r="A97" s="78"/>
      <c r="B97" s="7" t="s">
        <v>347</v>
      </c>
      <c r="C97" s="71"/>
      <c r="D97" s="71"/>
      <c r="E97" s="527"/>
      <c r="F97" s="170"/>
      <c r="G97" s="62"/>
      <c r="H97" s="62"/>
    </row>
    <row r="98" spans="1:8" ht="12" customHeight="1">
      <c r="A98" s="78"/>
      <c r="B98" s="79" t="s">
        <v>326</v>
      </c>
      <c r="C98" s="71">
        <v>15000</v>
      </c>
      <c r="D98" s="71">
        <v>15000</v>
      </c>
      <c r="E98" s="527">
        <f>SUM(D98/C98)</f>
        <v>1</v>
      </c>
      <c r="F98" s="170"/>
      <c r="G98" s="62"/>
      <c r="H98" s="62"/>
    </row>
    <row r="99" spans="1:8" ht="12" customHeight="1">
      <c r="A99" s="78"/>
      <c r="B99" s="10" t="s">
        <v>47</v>
      </c>
      <c r="C99" s="71"/>
      <c r="D99" s="71"/>
      <c r="E99" s="527"/>
      <c r="F99" s="170"/>
      <c r="G99" s="62"/>
      <c r="H99" s="62"/>
    </row>
    <row r="100" spans="1:8" ht="12" customHeight="1">
      <c r="A100" s="78"/>
      <c r="B100" s="10" t="s">
        <v>338</v>
      </c>
      <c r="C100" s="71"/>
      <c r="D100" s="71"/>
      <c r="E100" s="527"/>
      <c r="F100" s="170"/>
      <c r="G100" s="62"/>
      <c r="H100" s="62"/>
    </row>
    <row r="101" spans="1:8" ht="12" customHeight="1" thickBot="1">
      <c r="A101" s="78"/>
      <c r="B101" s="435" t="s">
        <v>966</v>
      </c>
      <c r="C101" s="71"/>
      <c r="D101" s="72"/>
      <c r="E101" s="528"/>
      <c r="F101" s="170"/>
      <c r="G101" s="62"/>
      <c r="H101" s="62"/>
    </row>
    <row r="102" spans="1:8" ht="12" customHeight="1" thickBot="1">
      <c r="A102" s="74"/>
      <c r="B102" s="437" t="s">
        <v>86</v>
      </c>
      <c r="C102" s="76">
        <f>SUM(C96:C101)</f>
        <v>15000</v>
      </c>
      <c r="D102" s="76">
        <f>SUM(D96:D101)</f>
        <v>15000</v>
      </c>
      <c r="E102" s="534">
        <f>SUM(D102/C102)</f>
        <v>1</v>
      </c>
      <c r="F102" s="171"/>
      <c r="G102" s="62"/>
      <c r="H102" s="62"/>
    </row>
    <row r="103" spans="1:8" ht="12" customHeight="1">
      <c r="A103" s="80">
        <v>3123</v>
      </c>
      <c r="B103" s="91" t="s">
        <v>50</v>
      </c>
      <c r="C103" s="92"/>
      <c r="D103" s="83"/>
      <c r="E103" s="527"/>
      <c r="F103" s="18"/>
      <c r="G103" s="62"/>
      <c r="H103" s="62"/>
    </row>
    <row r="104" spans="1:8" ht="12" customHeight="1">
      <c r="A104" s="78"/>
      <c r="B104" s="65" t="s">
        <v>39</v>
      </c>
      <c r="C104" s="71"/>
      <c r="D104" s="71"/>
      <c r="E104" s="527"/>
      <c r="F104" s="170"/>
      <c r="G104" s="62"/>
      <c r="H104" s="62"/>
    </row>
    <row r="105" spans="1:8" ht="12" customHeight="1">
      <c r="A105" s="78"/>
      <c r="B105" s="7" t="s">
        <v>347</v>
      </c>
      <c r="C105" s="71"/>
      <c r="D105" s="71"/>
      <c r="E105" s="527"/>
      <c r="F105" s="170"/>
      <c r="G105" s="62"/>
      <c r="H105" s="62"/>
    </row>
    <row r="106" spans="1:8" ht="12" customHeight="1">
      <c r="A106" s="78"/>
      <c r="B106" s="79" t="s">
        <v>326</v>
      </c>
      <c r="C106" s="71">
        <v>25000</v>
      </c>
      <c r="D106" s="71">
        <v>10000</v>
      </c>
      <c r="E106" s="527">
        <f>SUM(D106/C106)</f>
        <v>0.4</v>
      </c>
      <c r="F106" s="170"/>
      <c r="G106" s="62"/>
      <c r="H106" s="62"/>
    </row>
    <row r="107" spans="1:8" ht="12" customHeight="1">
      <c r="A107" s="78"/>
      <c r="B107" s="10" t="s">
        <v>47</v>
      </c>
      <c r="C107" s="71"/>
      <c r="D107" s="71"/>
      <c r="E107" s="527"/>
      <c r="F107" s="170"/>
      <c r="G107" s="62"/>
      <c r="H107" s="62"/>
    </row>
    <row r="108" spans="1:8" ht="12" customHeight="1">
      <c r="A108" s="78"/>
      <c r="B108" s="10" t="s">
        <v>338</v>
      </c>
      <c r="C108" s="71"/>
      <c r="D108" s="71"/>
      <c r="E108" s="527"/>
      <c r="F108" s="170"/>
      <c r="G108" s="62"/>
      <c r="H108" s="62"/>
    </row>
    <row r="109" spans="1:8" ht="12" customHeight="1" thickBot="1">
      <c r="A109" s="78"/>
      <c r="B109" s="435" t="s">
        <v>966</v>
      </c>
      <c r="C109" s="71"/>
      <c r="D109" s="72"/>
      <c r="E109" s="528"/>
      <c r="F109" s="170"/>
      <c r="G109" s="62"/>
      <c r="H109" s="62"/>
    </row>
    <row r="110" spans="1:8" ht="12" customHeight="1" thickBot="1">
      <c r="A110" s="74"/>
      <c r="B110" s="437" t="s">
        <v>86</v>
      </c>
      <c r="C110" s="76">
        <f>SUM(C104:C109)</f>
        <v>25000</v>
      </c>
      <c r="D110" s="76">
        <f>SUM(D104:D109)</f>
        <v>10000</v>
      </c>
      <c r="E110" s="534">
        <f>SUM(D110/C110)</f>
        <v>0.4</v>
      </c>
      <c r="F110" s="171"/>
      <c r="G110" s="62"/>
      <c r="H110" s="62"/>
    </row>
    <row r="111" spans="1:8" ht="12" customHeight="1">
      <c r="A111" s="80">
        <v>3124</v>
      </c>
      <c r="B111" s="91" t="s">
        <v>54</v>
      </c>
      <c r="C111" s="92"/>
      <c r="D111" s="83"/>
      <c r="E111" s="527"/>
      <c r="F111" s="18" t="s">
        <v>118</v>
      </c>
      <c r="G111" s="62"/>
      <c r="H111" s="62"/>
    </row>
    <row r="112" spans="1:8" ht="12" customHeight="1">
      <c r="A112" s="78"/>
      <c r="B112" s="65" t="s">
        <v>39</v>
      </c>
      <c r="C112" s="71"/>
      <c r="D112" s="71"/>
      <c r="E112" s="527"/>
      <c r="F112" s="170"/>
      <c r="G112" s="62"/>
      <c r="H112" s="62"/>
    </row>
    <row r="113" spans="1:8" ht="12" customHeight="1">
      <c r="A113" s="78"/>
      <c r="B113" s="7" t="s">
        <v>347</v>
      </c>
      <c r="C113" s="71"/>
      <c r="D113" s="71"/>
      <c r="E113" s="527"/>
      <c r="F113" s="170"/>
      <c r="G113" s="62"/>
      <c r="H113" s="62"/>
    </row>
    <row r="114" spans="1:8" ht="12" customHeight="1">
      <c r="A114" s="78"/>
      <c r="B114" s="79" t="s">
        <v>326</v>
      </c>
      <c r="C114" s="71">
        <v>10000</v>
      </c>
      <c r="D114" s="71">
        <v>30000</v>
      </c>
      <c r="E114" s="527">
        <f>SUM(D114/C114)</f>
        <v>3</v>
      </c>
      <c r="F114" s="170"/>
      <c r="G114" s="62"/>
      <c r="H114" s="62"/>
    </row>
    <row r="115" spans="1:8" ht="12" customHeight="1">
      <c r="A115" s="78"/>
      <c r="B115" s="10" t="s">
        <v>338</v>
      </c>
      <c r="C115" s="71"/>
      <c r="D115" s="71"/>
      <c r="E115" s="527"/>
      <c r="F115" s="170"/>
      <c r="G115" s="62"/>
      <c r="H115" s="62"/>
    </row>
    <row r="116" spans="1:8" ht="12" customHeight="1">
      <c r="A116" s="78"/>
      <c r="B116" s="10" t="s">
        <v>338</v>
      </c>
      <c r="C116" s="71"/>
      <c r="D116" s="71"/>
      <c r="E116" s="527"/>
      <c r="F116" s="170"/>
      <c r="G116" s="62"/>
      <c r="H116" s="62"/>
    </row>
    <row r="117" spans="1:8" ht="12" customHeight="1" thickBot="1">
      <c r="A117" s="78"/>
      <c r="B117" s="435" t="s">
        <v>966</v>
      </c>
      <c r="C117" s="71"/>
      <c r="D117" s="72"/>
      <c r="E117" s="528"/>
      <c r="F117" s="170"/>
      <c r="G117" s="62"/>
      <c r="H117" s="62"/>
    </row>
    <row r="118" spans="1:8" ht="12" customHeight="1" thickBot="1">
      <c r="A118" s="74"/>
      <c r="B118" s="437" t="s">
        <v>86</v>
      </c>
      <c r="C118" s="76">
        <f>SUM(C112:C117)</f>
        <v>10000</v>
      </c>
      <c r="D118" s="76">
        <f>SUM(D112:D117)</f>
        <v>30000</v>
      </c>
      <c r="E118" s="534">
        <f>SUM(D118/C118)</f>
        <v>3</v>
      </c>
      <c r="F118" s="171"/>
      <c r="G118" s="62"/>
      <c r="H118" s="62"/>
    </row>
    <row r="119" spans="1:8" ht="12" customHeight="1">
      <c r="A119" s="80">
        <v>3125</v>
      </c>
      <c r="B119" s="91" t="s">
        <v>863</v>
      </c>
      <c r="C119" s="92"/>
      <c r="D119" s="83"/>
      <c r="E119" s="527"/>
      <c r="F119" s="18"/>
      <c r="G119" s="62"/>
      <c r="H119" s="62"/>
    </row>
    <row r="120" spans="1:8" ht="12" customHeight="1">
      <c r="A120" s="78"/>
      <c r="B120" s="65" t="s">
        <v>39</v>
      </c>
      <c r="C120" s="71"/>
      <c r="D120" s="71"/>
      <c r="E120" s="527"/>
      <c r="F120" s="170"/>
      <c r="G120" s="62"/>
      <c r="H120" s="62"/>
    </row>
    <row r="121" spans="1:8" ht="12" customHeight="1">
      <c r="A121" s="78"/>
      <c r="B121" s="7" t="s">
        <v>347</v>
      </c>
      <c r="C121" s="71"/>
      <c r="D121" s="71"/>
      <c r="E121" s="527"/>
      <c r="F121" s="170"/>
      <c r="G121" s="62"/>
      <c r="H121" s="62"/>
    </row>
    <row r="122" spans="1:8" ht="12" customHeight="1">
      <c r="A122" s="78"/>
      <c r="B122" s="79" t="s">
        <v>326</v>
      </c>
      <c r="C122" s="71">
        <v>4000</v>
      </c>
      <c r="D122" s="71">
        <v>4000</v>
      </c>
      <c r="E122" s="527">
        <f>SUM(D122/C122)</f>
        <v>1</v>
      </c>
      <c r="F122" s="170"/>
      <c r="G122" s="62"/>
      <c r="H122" s="62"/>
    </row>
    <row r="123" spans="1:8" ht="12" customHeight="1">
      <c r="A123" s="78"/>
      <c r="B123" s="10" t="s">
        <v>47</v>
      </c>
      <c r="C123" s="71"/>
      <c r="D123" s="71"/>
      <c r="E123" s="527"/>
      <c r="F123" s="170"/>
      <c r="G123" s="62"/>
      <c r="H123" s="62"/>
    </row>
    <row r="124" spans="1:8" ht="12" customHeight="1">
      <c r="A124" s="78"/>
      <c r="B124" s="10" t="s">
        <v>338</v>
      </c>
      <c r="C124" s="71"/>
      <c r="D124" s="71"/>
      <c r="E124" s="527"/>
      <c r="F124" s="170"/>
      <c r="G124" s="62"/>
      <c r="H124" s="62"/>
    </row>
    <row r="125" spans="1:8" ht="12" customHeight="1" thickBot="1">
      <c r="A125" s="78"/>
      <c r="B125" s="435" t="s">
        <v>966</v>
      </c>
      <c r="C125" s="71"/>
      <c r="D125" s="72"/>
      <c r="E125" s="528"/>
      <c r="F125" s="170"/>
      <c r="G125" s="62"/>
      <c r="H125" s="62"/>
    </row>
    <row r="126" spans="1:8" ht="12" customHeight="1" thickBot="1">
      <c r="A126" s="74"/>
      <c r="B126" s="437" t="s">
        <v>86</v>
      </c>
      <c r="C126" s="76">
        <f>SUM(C120:C125)</f>
        <v>4000</v>
      </c>
      <c r="D126" s="76">
        <f>SUM(D120:D125)</f>
        <v>4000</v>
      </c>
      <c r="E126" s="534">
        <f>SUM(D126/C126)</f>
        <v>1</v>
      </c>
      <c r="F126" s="171"/>
      <c r="G126" s="62"/>
      <c r="H126" s="62"/>
    </row>
    <row r="127" spans="1:8" ht="12" customHeight="1" thickBot="1">
      <c r="A127" s="132">
        <v>3140</v>
      </c>
      <c r="B127" s="81" t="s">
        <v>56</v>
      </c>
      <c r="C127" s="82">
        <f>SUM(C135+C143+C151+C159+C167)</f>
        <v>53500</v>
      </c>
      <c r="D127" s="76">
        <f>SUM(D135+D143+D151+D159+D167)</f>
        <v>44500</v>
      </c>
      <c r="E127" s="534">
        <f>SUM(D127/C127)</f>
        <v>0.8317757009345794</v>
      </c>
      <c r="F127" s="171"/>
      <c r="G127" s="62"/>
      <c r="H127" s="62"/>
    </row>
    <row r="128" spans="1:8" ht="12" customHeight="1">
      <c r="A128" s="80">
        <v>3141</v>
      </c>
      <c r="B128" s="91" t="s">
        <v>84</v>
      </c>
      <c r="C128" s="92"/>
      <c r="D128" s="83"/>
      <c r="E128" s="527"/>
      <c r="F128" s="170"/>
      <c r="G128" s="62"/>
      <c r="H128" s="62"/>
    </row>
    <row r="129" spans="1:8" ht="12" customHeight="1">
      <c r="A129" s="78"/>
      <c r="B129" s="65" t="s">
        <v>39</v>
      </c>
      <c r="C129" s="71"/>
      <c r="D129" s="71"/>
      <c r="E129" s="527"/>
      <c r="F129" s="170"/>
      <c r="G129" s="62"/>
      <c r="H129" s="62"/>
    </row>
    <row r="130" spans="1:8" ht="12" customHeight="1">
      <c r="A130" s="78"/>
      <c r="B130" s="7" t="s">
        <v>347</v>
      </c>
      <c r="C130" s="71"/>
      <c r="D130" s="71"/>
      <c r="E130" s="527"/>
      <c r="F130" s="170"/>
      <c r="G130" s="62"/>
      <c r="H130" s="62"/>
    </row>
    <row r="131" spans="1:8" ht="12" customHeight="1">
      <c r="A131" s="78"/>
      <c r="B131" s="79" t="s">
        <v>326</v>
      </c>
      <c r="C131" s="71"/>
      <c r="D131" s="71"/>
      <c r="E131" s="527"/>
      <c r="F131" s="170"/>
      <c r="G131" s="62"/>
      <c r="H131" s="62"/>
    </row>
    <row r="132" spans="1:8" ht="12" customHeight="1">
      <c r="A132" s="78"/>
      <c r="B132" s="10" t="s">
        <v>47</v>
      </c>
      <c r="C132" s="71"/>
      <c r="D132" s="71"/>
      <c r="E132" s="527"/>
      <c r="F132" s="170"/>
      <c r="G132" s="62"/>
      <c r="H132" s="62"/>
    </row>
    <row r="133" spans="1:8" ht="12" customHeight="1">
      <c r="A133" s="78"/>
      <c r="B133" s="10" t="s">
        <v>338</v>
      </c>
      <c r="C133" s="231">
        <v>29000</v>
      </c>
      <c r="D133" s="231">
        <v>20000</v>
      </c>
      <c r="E133" s="527">
        <f>SUM(D133/C133)</f>
        <v>0.6896551724137931</v>
      </c>
      <c r="F133" s="170"/>
      <c r="G133" s="62"/>
      <c r="H133" s="62"/>
    </row>
    <row r="134" spans="1:8" ht="12" customHeight="1" thickBot="1">
      <c r="A134" s="78"/>
      <c r="B134" s="435" t="s">
        <v>966</v>
      </c>
      <c r="C134" s="71"/>
      <c r="D134" s="72"/>
      <c r="E134" s="528"/>
      <c r="F134" s="29"/>
      <c r="G134" s="62"/>
      <c r="H134" s="62"/>
    </row>
    <row r="135" spans="1:8" ht="12" customHeight="1" thickBot="1">
      <c r="A135" s="74"/>
      <c r="B135" s="437" t="s">
        <v>86</v>
      </c>
      <c r="C135" s="76">
        <f>SUM(C129:C134)</f>
        <v>29000</v>
      </c>
      <c r="D135" s="76">
        <f>SUM(D129:D134)</f>
        <v>20000</v>
      </c>
      <c r="E135" s="534">
        <f>SUM(D135/C135)</f>
        <v>0.6896551724137931</v>
      </c>
      <c r="F135" s="171"/>
      <c r="G135" s="62"/>
      <c r="H135" s="62"/>
    </row>
    <row r="136" spans="1:8" ht="12" customHeight="1">
      <c r="A136" s="80">
        <v>3142</v>
      </c>
      <c r="B136" s="67" t="s">
        <v>845</v>
      </c>
      <c r="C136" s="83"/>
      <c r="D136" s="83"/>
      <c r="E136" s="527"/>
      <c r="F136" s="4"/>
      <c r="G136" s="62"/>
      <c r="H136" s="62"/>
    </row>
    <row r="137" spans="1:8" ht="12" customHeight="1">
      <c r="A137" s="80"/>
      <c r="B137" s="65" t="s">
        <v>39</v>
      </c>
      <c r="C137" s="66"/>
      <c r="D137" s="71">
        <v>2000</v>
      </c>
      <c r="E137" s="527"/>
      <c r="F137" s="5"/>
      <c r="G137" s="62"/>
      <c r="H137" s="62"/>
    </row>
    <row r="138" spans="1:8" ht="12" customHeight="1">
      <c r="A138" s="80"/>
      <c r="B138" s="7" t="s">
        <v>347</v>
      </c>
      <c r="C138" s="66"/>
      <c r="D138" s="71">
        <v>750</v>
      </c>
      <c r="E138" s="527"/>
      <c r="F138" s="202"/>
      <c r="G138" s="62"/>
      <c r="H138" s="62"/>
    </row>
    <row r="139" spans="1:8" ht="12" customHeight="1">
      <c r="A139" s="80"/>
      <c r="B139" s="79" t="s">
        <v>326</v>
      </c>
      <c r="C139" s="152">
        <v>10000</v>
      </c>
      <c r="D139" s="231">
        <v>6250</v>
      </c>
      <c r="E139" s="527">
        <f>SUM(D139/C139)</f>
        <v>0.625</v>
      </c>
      <c r="F139" s="170"/>
      <c r="G139" s="62"/>
      <c r="H139" s="62"/>
    </row>
    <row r="140" spans="1:8" ht="12" customHeight="1">
      <c r="A140" s="80"/>
      <c r="B140" s="10" t="s">
        <v>47</v>
      </c>
      <c r="C140" s="152"/>
      <c r="D140" s="231"/>
      <c r="E140" s="527"/>
      <c r="F140" s="170"/>
      <c r="G140" s="62"/>
      <c r="H140" s="62"/>
    </row>
    <row r="141" spans="1:8" ht="12" customHeight="1">
      <c r="A141" s="80"/>
      <c r="B141" s="10" t="s">
        <v>338</v>
      </c>
      <c r="C141" s="43"/>
      <c r="D141" s="231"/>
      <c r="E141" s="527"/>
      <c r="F141" s="202"/>
      <c r="G141" s="62"/>
      <c r="H141" s="62"/>
    </row>
    <row r="142" spans="1:8" ht="12" customHeight="1" thickBot="1">
      <c r="A142" s="80"/>
      <c r="B142" s="435" t="s">
        <v>966</v>
      </c>
      <c r="C142" s="44"/>
      <c r="D142" s="44"/>
      <c r="E142" s="528"/>
      <c r="F142" s="29"/>
      <c r="G142" s="62"/>
      <c r="H142" s="62"/>
    </row>
    <row r="143" spans="1:8" ht="12" customHeight="1" thickBot="1">
      <c r="A143" s="74"/>
      <c r="B143" s="437" t="s">
        <v>86</v>
      </c>
      <c r="C143" s="76">
        <f>SUM(C137:C142)</f>
        <v>10000</v>
      </c>
      <c r="D143" s="76">
        <f>SUM(D137:D142)</f>
        <v>9000</v>
      </c>
      <c r="E143" s="534">
        <f>SUM(D143/C143)</f>
        <v>0.9</v>
      </c>
      <c r="F143" s="171"/>
      <c r="G143" s="62"/>
      <c r="H143" s="62"/>
    </row>
    <row r="144" spans="1:8" ht="12" customHeight="1">
      <c r="A144" s="100">
        <v>3143</v>
      </c>
      <c r="B144" s="91" t="s">
        <v>867</v>
      </c>
      <c r="C144" s="92"/>
      <c r="D144" s="83"/>
      <c r="E144" s="527"/>
      <c r="F144" s="30" t="s">
        <v>149</v>
      </c>
      <c r="G144" s="62"/>
      <c r="H144" s="62"/>
    </row>
    <row r="145" spans="1:8" ht="12" customHeight="1">
      <c r="A145" s="78"/>
      <c r="B145" s="65" t="s">
        <v>39</v>
      </c>
      <c r="C145" s="71"/>
      <c r="D145" s="71"/>
      <c r="E145" s="527"/>
      <c r="F145" s="170"/>
      <c r="G145" s="62"/>
      <c r="H145" s="62"/>
    </row>
    <row r="146" spans="1:8" ht="12" customHeight="1">
      <c r="A146" s="78"/>
      <c r="B146" s="7" t="s">
        <v>347</v>
      </c>
      <c r="C146" s="71"/>
      <c r="D146" s="71"/>
      <c r="E146" s="527"/>
      <c r="F146" s="170"/>
      <c r="G146" s="62"/>
      <c r="H146" s="62"/>
    </row>
    <row r="147" spans="1:8" ht="12" customHeight="1">
      <c r="A147" s="78"/>
      <c r="B147" s="79" t="s">
        <v>326</v>
      </c>
      <c r="C147" s="231">
        <v>7000</v>
      </c>
      <c r="D147" s="231"/>
      <c r="E147" s="527">
        <f>SUM(D147/C147)</f>
        <v>0</v>
      </c>
      <c r="F147" s="202"/>
      <c r="G147" s="62"/>
      <c r="H147" s="62"/>
    </row>
    <row r="148" spans="1:8" ht="12" customHeight="1">
      <c r="A148" s="78"/>
      <c r="B148" s="10" t="s">
        <v>47</v>
      </c>
      <c r="C148" s="231"/>
      <c r="D148" s="231"/>
      <c r="E148" s="527"/>
      <c r="F148" s="343"/>
      <c r="G148" s="62"/>
      <c r="H148" s="62"/>
    </row>
    <row r="149" spans="1:8" ht="12" customHeight="1">
      <c r="A149" s="78"/>
      <c r="B149" s="10" t="s">
        <v>338</v>
      </c>
      <c r="C149" s="71"/>
      <c r="D149" s="71">
        <v>8000</v>
      </c>
      <c r="E149" s="527"/>
      <c r="F149" s="170"/>
      <c r="G149" s="62"/>
      <c r="H149" s="62"/>
    </row>
    <row r="150" spans="1:8" ht="12" customHeight="1" thickBot="1">
      <c r="A150" s="78"/>
      <c r="B150" s="435" t="s">
        <v>966</v>
      </c>
      <c r="C150" s="71"/>
      <c r="D150" s="71"/>
      <c r="E150" s="527"/>
      <c r="F150" s="5"/>
      <c r="G150" s="62"/>
      <c r="H150" s="62"/>
    </row>
    <row r="151" spans="1:8" ht="12" customHeight="1" thickBot="1">
      <c r="A151" s="74"/>
      <c r="B151" s="437" t="s">
        <v>86</v>
      </c>
      <c r="C151" s="76">
        <f>SUM(C145:C150)</f>
        <v>7000</v>
      </c>
      <c r="D151" s="76">
        <f>SUM(D145:D150)</f>
        <v>8000</v>
      </c>
      <c r="E151" s="534">
        <f>SUM(D151/C151)</f>
        <v>1.1428571428571428</v>
      </c>
      <c r="F151" s="171"/>
      <c r="G151" s="62"/>
      <c r="H151" s="62"/>
    </row>
    <row r="152" spans="1:8" ht="12" customHeight="1">
      <c r="A152" s="80">
        <v>3144</v>
      </c>
      <c r="B152" s="91" t="s">
        <v>85</v>
      </c>
      <c r="C152" s="92"/>
      <c r="D152" s="83"/>
      <c r="E152" s="527"/>
      <c r="F152" s="170"/>
      <c r="G152" s="62"/>
      <c r="H152" s="62"/>
    </row>
    <row r="153" spans="1:8" ht="12" customHeight="1">
      <c r="A153" s="78"/>
      <c r="B153" s="65" t="s">
        <v>39</v>
      </c>
      <c r="C153" s="71"/>
      <c r="D153" s="71"/>
      <c r="E153" s="527"/>
      <c r="F153" s="170"/>
      <c r="G153" s="62"/>
      <c r="H153" s="62"/>
    </row>
    <row r="154" spans="1:8" ht="12" customHeight="1">
      <c r="A154" s="78"/>
      <c r="B154" s="7" t="s">
        <v>347</v>
      </c>
      <c r="C154" s="71"/>
      <c r="D154" s="71"/>
      <c r="E154" s="527"/>
      <c r="F154" s="202"/>
      <c r="G154" s="62"/>
      <c r="H154" s="62"/>
    </row>
    <row r="155" spans="1:8" ht="12" customHeight="1">
      <c r="A155" s="78"/>
      <c r="B155" s="79" t="s">
        <v>326</v>
      </c>
      <c r="C155" s="71"/>
      <c r="D155" s="71">
        <v>15</v>
      </c>
      <c r="E155" s="527"/>
      <c r="F155" s="202"/>
      <c r="G155" s="62"/>
      <c r="H155" s="62"/>
    </row>
    <row r="156" spans="1:8" ht="12" customHeight="1">
      <c r="A156" s="78"/>
      <c r="B156" s="10" t="s">
        <v>47</v>
      </c>
      <c r="C156" s="71">
        <v>3500</v>
      </c>
      <c r="D156" s="71">
        <v>3485</v>
      </c>
      <c r="E156" s="527">
        <f>SUM(D156/C156)</f>
        <v>0.9957142857142857</v>
      </c>
      <c r="F156" s="343"/>
      <c r="G156" s="62"/>
      <c r="H156" s="62"/>
    </row>
    <row r="157" spans="1:8" ht="12" customHeight="1">
      <c r="A157" s="78"/>
      <c r="B157" s="10" t="s">
        <v>338</v>
      </c>
      <c r="C157" s="71"/>
      <c r="D157" s="71"/>
      <c r="E157" s="527"/>
      <c r="F157" s="170"/>
      <c r="G157" s="62"/>
      <c r="H157" s="62"/>
    </row>
    <row r="158" spans="1:8" ht="12" customHeight="1" thickBot="1">
      <c r="A158" s="78"/>
      <c r="B158" s="435" t="s">
        <v>966</v>
      </c>
      <c r="C158" s="71"/>
      <c r="D158" s="72"/>
      <c r="E158" s="528"/>
      <c r="F158" s="29"/>
      <c r="G158" s="62"/>
      <c r="H158" s="62"/>
    </row>
    <row r="159" spans="1:8" ht="12" customHeight="1" thickBot="1">
      <c r="A159" s="74"/>
      <c r="B159" s="437" t="s">
        <v>86</v>
      </c>
      <c r="C159" s="76">
        <f>SUM(C153:C158)</f>
        <v>3500</v>
      </c>
      <c r="D159" s="76">
        <f>SUM(D153:D158)</f>
        <v>3500</v>
      </c>
      <c r="E159" s="534">
        <f>SUM(D159/C159)</f>
        <v>1</v>
      </c>
      <c r="F159" s="171"/>
      <c r="G159" s="62"/>
      <c r="H159" s="62"/>
    </row>
    <row r="160" spans="1:8" ht="12" customHeight="1">
      <c r="A160" s="440">
        <v>3145</v>
      </c>
      <c r="B160" s="426" t="s">
        <v>879</v>
      </c>
      <c r="C160" s="427"/>
      <c r="D160" s="427"/>
      <c r="E160" s="527"/>
      <c r="F160" s="431"/>
      <c r="G160" s="62"/>
      <c r="H160" s="62"/>
    </row>
    <row r="161" spans="1:8" ht="12" customHeight="1">
      <c r="A161" s="141"/>
      <c r="B161" s="429" t="s">
        <v>39</v>
      </c>
      <c r="C161" s="430"/>
      <c r="D161" s="430">
        <v>300</v>
      </c>
      <c r="E161" s="527"/>
      <c r="F161" s="431"/>
      <c r="G161" s="62"/>
      <c r="H161" s="62"/>
    </row>
    <row r="162" spans="1:8" ht="12" customHeight="1">
      <c r="A162" s="141"/>
      <c r="B162" s="432" t="s">
        <v>347</v>
      </c>
      <c r="C162" s="430"/>
      <c r="D162" s="430"/>
      <c r="E162" s="527"/>
      <c r="F162" s="431"/>
      <c r="G162" s="62"/>
      <c r="H162" s="62"/>
    </row>
    <row r="163" spans="1:8" ht="12" customHeight="1">
      <c r="A163" s="141"/>
      <c r="B163" s="433" t="s">
        <v>326</v>
      </c>
      <c r="C163" s="430">
        <v>4000</v>
      </c>
      <c r="D163" s="430">
        <v>3700</v>
      </c>
      <c r="E163" s="527">
        <f>SUM(D163/C163)</f>
        <v>0.925</v>
      </c>
      <c r="F163" s="443"/>
      <c r="G163" s="62"/>
      <c r="H163" s="62"/>
    </row>
    <row r="164" spans="1:8" ht="12" customHeight="1">
      <c r="A164" s="141"/>
      <c r="B164" s="434" t="s">
        <v>47</v>
      </c>
      <c r="C164" s="430"/>
      <c r="D164" s="430"/>
      <c r="E164" s="527"/>
      <c r="F164" s="443"/>
      <c r="G164" s="62"/>
      <c r="H164" s="62"/>
    </row>
    <row r="165" spans="1:8" ht="12" customHeight="1">
      <c r="A165" s="141"/>
      <c r="B165" s="434" t="s">
        <v>338</v>
      </c>
      <c r="C165" s="430"/>
      <c r="D165" s="430"/>
      <c r="E165" s="527"/>
      <c r="F165" s="431"/>
      <c r="G165" s="62"/>
      <c r="H165" s="62"/>
    </row>
    <row r="166" spans="1:8" ht="12" customHeight="1" thickBot="1">
      <c r="A166" s="141"/>
      <c r="B166" s="435" t="s">
        <v>966</v>
      </c>
      <c r="C166" s="430"/>
      <c r="D166" s="462"/>
      <c r="E166" s="528"/>
      <c r="F166" s="442"/>
      <c r="G166" s="62"/>
      <c r="H166" s="62"/>
    </row>
    <row r="167" spans="1:8" ht="12" customHeight="1" thickBot="1">
      <c r="A167" s="436"/>
      <c r="B167" s="437" t="s">
        <v>86</v>
      </c>
      <c r="C167" s="438">
        <f>SUM(C161:C166)</f>
        <v>4000</v>
      </c>
      <c r="D167" s="438">
        <f>SUM(D161:D166)</f>
        <v>4000</v>
      </c>
      <c r="E167" s="534">
        <f>SUM(D167/C167)</f>
        <v>1</v>
      </c>
      <c r="F167" s="439"/>
      <c r="G167" s="62"/>
      <c r="H167" s="62"/>
    </row>
    <row r="168" spans="1:8" ht="12.75" thickBot="1">
      <c r="A168" s="132"/>
      <c r="B168" s="57" t="s">
        <v>897</v>
      </c>
      <c r="C168" s="76">
        <f>SUM(C192+C200+C217+C225+C233+C266+C241+C249+C274+C184+C282+C290+C257+C176+C299+C307)</f>
        <v>2447934</v>
      </c>
      <c r="D168" s="76">
        <f>SUM(D192+D200+D217+D225+D233+D266+D241+D249+D274+D184+D282+D290+D257+D176+D299+D208+D307)</f>
        <v>2238560</v>
      </c>
      <c r="E168" s="534">
        <f>SUM(D168/C168)</f>
        <v>0.9144690992485909</v>
      </c>
      <c r="F168" s="171"/>
      <c r="G168" s="62"/>
      <c r="H168" s="62"/>
    </row>
    <row r="169" spans="1:8" ht="12">
      <c r="A169" s="80">
        <v>3200</v>
      </c>
      <c r="B169" s="94" t="s">
        <v>41</v>
      </c>
      <c r="C169" s="77"/>
      <c r="D169" s="92"/>
      <c r="E169" s="527"/>
      <c r="F169" s="30"/>
      <c r="G169" s="62"/>
      <c r="H169" s="62"/>
    </row>
    <row r="170" spans="1:8" ht="12">
      <c r="A170" s="64"/>
      <c r="B170" s="65" t="s">
        <v>39</v>
      </c>
      <c r="C170" s="66">
        <v>44834</v>
      </c>
      <c r="D170" s="71">
        <v>41926</v>
      </c>
      <c r="E170" s="527">
        <f>SUM(D170/C170)</f>
        <v>0.93513851095151</v>
      </c>
      <c r="F170" s="68"/>
      <c r="G170" s="62"/>
      <c r="H170" s="62"/>
    </row>
    <row r="171" spans="1:8" ht="12">
      <c r="A171" s="64"/>
      <c r="B171" s="7" t="s">
        <v>347</v>
      </c>
      <c r="C171" s="66">
        <v>12105</v>
      </c>
      <c r="D171" s="71">
        <v>11341</v>
      </c>
      <c r="E171" s="527">
        <f>SUM(D171/C171)</f>
        <v>0.9368855844692275</v>
      </c>
      <c r="F171" s="202"/>
      <c r="G171" s="62"/>
      <c r="H171" s="62"/>
    </row>
    <row r="172" spans="1:8" ht="12">
      <c r="A172" s="78"/>
      <c r="B172" s="79" t="s">
        <v>326</v>
      </c>
      <c r="C172" s="66">
        <v>1711</v>
      </c>
      <c r="D172" s="71">
        <v>1720</v>
      </c>
      <c r="E172" s="527">
        <f>SUM(D172/C172)</f>
        <v>1.0052600818234951</v>
      </c>
      <c r="F172" s="5"/>
      <c r="G172" s="62"/>
      <c r="H172" s="62"/>
    </row>
    <row r="173" spans="1:8" ht="12">
      <c r="A173" s="78"/>
      <c r="B173" s="10" t="s">
        <v>47</v>
      </c>
      <c r="C173" s="66"/>
      <c r="D173" s="71"/>
      <c r="E173" s="527"/>
      <c r="F173" s="5"/>
      <c r="G173" s="62"/>
      <c r="H173" s="62"/>
    </row>
    <row r="174" spans="1:8" ht="12">
      <c r="A174" s="64"/>
      <c r="B174" s="10" t="s">
        <v>338</v>
      </c>
      <c r="C174" s="66"/>
      <c r="D174" s="71"/>
      <c r="E174" s="527"/>
      <c r="F174" s="68"/>
      <c r="G174" s="62"/>
      <c r="H174" s="62"/>
    </row>
    <row r="175" spans="1:8" ht="12.75" thickBot="1">
      <c r="A175" s="78"/>
      <c r="B175" s="435" t="s">
        <v>966</v>
      </c>
      <c r="C175" s="160"/>
      <c r="D175" s="160"/>
      <c r="E175" s="528"/>
      <c r="F175" s="172"/>
      <c r="G175" s="62"/>
      <c r="H175" s="62"/>
    </row>
    <row r="176" spans="1:8" ht="12.75" thickBot="1">
      <c r="A176" s="74"/>
      <c r="B176" s="437" t="s">
        <v>86</v>
      </c>
      <c r="C176" s="76">
        <f>SUM(C170:C175)</f>
        <v>58650</v>
      </c>
      <c r="D176" s="76">
        <f>SUM(D170:D175)</f>
        <v>54987</v>
      </c>
      <c r="E176" s="534">
        <f>SUM(D176/C176)</f>
        <v>0.9375447570332481</v>
      </c>
      <c r="F176" s="171"/>
      <c r="G176" s="62"/>
      <c r="H176" s="62"/>
    </row>
    <row r="177" spans="1:8" ht="12">
      <c r="A177" s="80">
        <v>3201</v>
      </c>
      <c r="B177" s="309" t="s">
        <v>434</v>
      </c>
      <c r="C177" s="92"/>
      <c r="D177" s="83"/>
      <c r="E177" s="527"/>
      <c r="F177" s="30"/>
      <c r="G177" s="62"/>
      <c r="H177" s="62"/>
    </row>
    <row r="178" spans="1:8" ht="12">
      <c r="A178" s="80"/>
      <c r="B178" s="79" t="s">
        <v>39</v>
      </c>
      <c r="C178" s="152">
        <v>7000</v>
      </c>
      <c r="D178" s="231">
        <v>9000</v>
      </c>
      <c r="E178" s="527">
        <f>SUM(D178/C178)</f>
        <v>1.2857142857142858</v>
      </c>
      <c r="F178" s="5"/>
      <c r="G178" s="62"/>
      <c r="H178" s="62"/>
    </row>
    <row r="179" spans="1:8" ht="12">
      <c r="A179" s="80"/>
      <c r="B179" s="7" t="s">
        <v>347</v>
      </c>
      <c r="C179" s="152">
        <v>1700</v>
      </c>
      <c r="D179" s="231">
        <v>2100</v>
      </c>
      <c r="E179" s="527">
        <f>SUM(D179/C179)</f>
        <v>1.2352941176470589</v>
      </c>
      <c r="F179" s="202"/>
      <c r="G179" s="62"/>
      <c r="H179" s="62"/>
    </row>
    <row r="180" spans="1:8" ht="12">
      <c r="A180" s="80"/>
      <c r="B180" s="79" t="s">
        <v>326</v>
      </c>
      <c r="C180" s="152">
        <v>63846</v>
      </c>
      <c r="D180" s="231">
        <v>70100</v>
      </c>
      <c r="E180" s="527">
        <f>SUM(D180/C180)</f>
        <v>1.0979544529022962</v>
      </c>
      <c r="F180" s="202"/>
      <c r="G180" s="62"/>
      <c r="H180" s="62"/>
    </row>
    <row r="181" spans="1:8" ht="12">
      <c r="A181" s="80"/>
      <c r="B181" s="167" t="s">
        <v>47</v>
      </c>
      <c r="C181" s="152"/>
      <c r="D181" s="231">
        <v>300</v>
      </c>
      <c r="E181" s="527"/>
      <c r="F181" s="202"/>
      <c r="G181" s="62"/>
      <c r="H181" s="62"/>
    </row>
    <row r="182" spans="1:8" ht="12">
      <c r="A182" s="80"/>
      <c r="B182" s="167" t="s">
        <v>338</v>
      </c>
      <c r="C182" s="152">
        <v>2000</v>
      </c>
      <c r="D182" s="231"/>
      <c r="E182" s="527">
        <f>SUM(D182/C182)</f>
        <v>0</v>
      </c>
      <c r="F182" s="5"/>
      <c r="G182" s="62"/>
      <c r="H182" s="62"/>
    </row>
    <row r="183" spans="1:8" ht="12.75" thickBot="1">
      <c r="A183" s="80"/>
      <c r="B183" s="435" t="s">
        <v>966</v>
      </c>
      <c r="C183" s="43"/>
      <c r="D183" s="83"/>
      <c r="E183" s="527"/>
      <c r="F183" s="5"/>
      <c r="G183" s="62"/>
      <c r="H183" s="62"/>
    </row>
    <row r="184" spans="1:8" ht="12.75" thickBot="1">
      <c r="A184" s="49"/>
      <c r="B184" s="437" t="s">
        <v>86</v>
      </c>
      <c r="C184" s="76">
        <f>SUM(C178:C183)</f>
        <v>74546</v>
      </c>
      <c r="D184" s="76">
        <f>SUM(D178:D183)</f>
        <v>81500</v>
      </c>
      <c r="E184" s="534">
        <f>SUM(D184/C184)</f>
        <v>1.0932846832828051</v>
      </c>
      <c r="F184" s="171"/>
      <c r="G184" s="62"/>
      <c r="H184" s="62"/>
    </row>
    <row r="185" spans="1:8" ht="12">
      <c r="A185" s="15">
        <v>3202</v>
      </c>
      <c r="B185" s="67" t="s">
        <v>327</v>
      </c>
      <c r="C185" s="77"/>
      <c r="D185" s="83"/>
      <c r="E185" s="527"/>
      <c r="F185" s="3" t="s">
        <v>149</v>
      </c>
      <c r="G185" s="62"/>
      <c r="H185" s="62"/>
    </row>
    <row r="186" spans="1:8" ht="12">
      <c r="A186" s="15"/>
      <c r="B186" s="65" t="s">
        <v>39</v>
      </c>
      <c r="C186" s="152">
        <v>5000</v>
      </c>
      <c r="D186" s="231">
        <v>3000</v>
      </c>
      <c r="E186" s="527">
        <f>SUM(D186/C186)</f>
        <v>0.6</v>
      </c>
      <c r="F186" s="5"/>
      <c r="G186" s="62"/>
      <c r="H186" s="62"/>
    </row>
    <row r="187" spans="1:8" ht="12">
      <c r="A187" s="15"/>
      <c r="B187" s="7" t="s">
        <v>347</v>
      </c>
      <c r="C187" s="152">
        <v>1430</v>
      </c>
      <c r="D187" s="231">
        <v>1000</v>
      </c>
      <c r="E187" s="527">
        <f>SUM(D187/C187)</f>
        <v>0.6993006993006993</v>
      </c>
      <c r="F187" s="202"/>
      <c r="G187" s="62"/>
      <c r="H187" s="62"/>
    </row>
    <row r="188" spans="1:8" ht="12">
      <c r="A188" s="15"/>
      <c r="B188" s="79" t="s">
        <v>326</v>
      </c>
      <c r="C188" s="152">
        <v>6570</v>
      </c>
      <c r="D188" s="231">
        <v>9000</v>
      </c>
      <c r="E188" s="527">
        <f>SUM(D188/C188)</f>
        <v>1.36986301369863</v>
      </c>
      <c r="F188" s="202"/>
      <c r="G188" s="62"/>
      <c r="H188" s="62"/>
    </row>
    <row r="189" spans="1:8" ht="12">
      <c r="A189" s="15"/>
      <c r="B189" s="10" t="s">
        <v>47</v>
      </c>
      <c r="C189" s="152"/>
      <c r="D189" s="231"/>
      <c r="E189" s="527"/>
      <c r="F189" s="202"/>
      <c r="G189" s="62"/>
      <c r="H189" s="62"/>
    </row>
    <row r="190" spans="1:8" ht="12">
      <c r="A190" s="15"/>
      <c r="B190" s="10" t="s">
        <v>338</v>
      </c>
      <c r="C190" s="43"/>
      <c r="D190" s="83"/>
      <c r="E190" s="527"/>
      <c r="F190" s="202"/>
      <c r="G190" s="62"/>
      <c r="H190" s="62"/>
    </row>
    <row r="191" spans="1:8" ht="12.75" thickBot="1">
      <c r="A191" s="15"/>
      <c r="B191" s="435" t="s">
        <v>966</v>
      </c>
      <c r="C191" s="44"/>
      <c r="D191" s="44"/>
      <c r="E191" s="528"/>
      <c r="F191" s="172"/>
      <c r="G191" s="62"/>
      <c r="H191" s="62"/>
    </row>
    <row r="192" spans="1:8" ht="12.75" thickBot="1">
      <c r="A192" s="49"/>
      <c r="B192" s="437" t="s">
        <v>86</v>
      </c>
      <c r="C192" s="76">
        <f>SUM(C186:C191)</f>
        <v>13000</v>
      </c>
      <c r="D192" s="76">
        <f>SUM(D186:D191)</f>
        <v>13000</v>
      </c>
      <c r="E192" s="534">
        <f>SUM(D192/C192)</f>
        <v>1</v>
      </c>
      <c r="F192" s="171"/>
      <c r="G192" s="62"/>
      <c r="H192" s="62"/>
    </row>
    <row r="193" spans="1:8" ht="12">
      <c r="A193" s="15">
        <v>3203</v>
      </c>
      <c r="B193" s="96" t="s">
        <v>129</v>
      </c>
      <c r="C193" s="83"/>
      <c r="D193" s="83"/>
      <c r="E193" s="527"/>
      <c r="F193" s="4" t="s">
        <v>116</v>
      </c>
      <c r="G193" s="62"/>
      <c r="H193" s="62"/>
    </row>
    <row r="194" spans="1:8" ht="12" customHeight="1">
      <c r="A194" s="64"/>
      <c r="B194" s="65" t="s">
        <v>39</v>
      </c>
      <c r="C194" s="71"/>
      <c r="D194" s="71"/>
      <c r="E194" s="527"/>
      <c r="F194" s="5" t="s">
        <v>117</v>
      </c>
      <c r="G194" s="62"/>
      <c r="H194" s="62"/>
    </row>
    <row r="195" spans="1:8" ht="12" customHeight="1">
      <c r="A195" s="64"/>
      <c r="B195" s="7" t="s">
        <v>347</v>
      </c>
      <c r="C195" s="71"/>
      <c r="D195" s="71"/>
      <c r="E195" s="527"/>
      <c r="F195" s="4"/>
      <c r="G195" s="62"/>
      <c r="H195" s="62"/>
    </row>
    <row r="196" spans="1:8" ht="12" customHeight="1">
      <c r="A196" s="64"/>
      <c r="B196" s="79" t="s">
        <v>326</v>
      </c>
      <c r="C196" s="71">
        <v>10000</v>
      </c>
      <c r="D196" s="71">
        <v>10000</v>
      </c>
      <c r="E196" s="527">
        <f>SUM(D196/C196)</f>
        <v>1</v>
      </c>
      <c r="F196" s="343"/>
      <c r="G196" s="62"/>
      <c r="H196" s="62"/>
    </row>
    <row r="197" spans="1:8" ht="12" customHeight="1">
      <c r="A197" s="64"/>
      <c r="B197" s="10" t="s">
        <v>47</v>
      </c>
      <c r="C197" s="71"/>
      <c r="D197" s="71"/>
      <c r="E197" s="527"/>
      <c r="F197" s="343"/>
      <c r="G197" s="62"/>
      <c r="H197" s="62"/>
    </row>
    <row r="198" spans="1:8" ht="12" customHeight="1">
      <c r="A198" s="64"/>
      <c r="B198" s="10" t="s">
        <v>338</v>
      </c>
      <c r="C198" s="71"/>
      <c r="D198" s="71"/>
      <c r="E198" s="527"/>
      <c r="F198" s="343"/>
      <c r="G198" s="62"/>
      <c r="H198" s="62"/>
    </row>
    <row r="199" spans="1:8" ht="12" customHeight="1" thickBot="1">
      <c r="A199" s="64"/>
      <c r="B199" s="435" t="s">
        <v>966</v>
      </c>
      <c r="C199" s="71"/>
      <c r="D199" s="71"/>
      <c r="E199" s="527"/>
      <c r="F199" s="3"/>
      <c r="G199" s="62"/>
      <c r="H199" s="62"/>
    </row>
    <row r="200" spans="1:8" ht="12" customHeight="1" thickBot="1">
      <c r="A200" s="49"/>
      <c r="B200" s="437" t="s">
        <v>86</v>
      </c>
      <c r="C200" s="76">
        <f>SUM(C194:C199)</f>
        <v>10000</v>
      </c>
      <c r="D200" s="76">
        <f>SUM(D194:D199)</f>
        <v>10000</v>
      </c>
      <c r="E200" s="534">
        <f>SUM(D200/C200)</f>
        <v>1</v>
      </c>
      <c r="F200" s="171"/>
      <c r="G200" s="62"/>
      <c r="H200" s="62"/>
    </row>
    <row r="201" spans="1:8" ht="12" customHeight="1">
      <c r="A201" s="15">
        <v>3204</v>
      </c>
      <c r="B201" s="96" t="s">
        <v>68</v>
      </c>
      <c r="C201" s="83"/>
      <c r="D201" s="83"/>
      <c r="E201" s="527"/>
      <c r="F201" s="4"/>
      <c r="G201" s="62"/>
      <c r="H201" s="62"/>
    </row>
    <row r="202" spans="1:8" ht="12" customHeight="1">
      <c r="A202" s="64"/>
      <c r="B202" s="65" t="s">
        <v>39</v>
      </c>
      <c r="C202" s="71"/>
      <c r="D202" s="71"/>
      <c r="E202" s="527"/>
      <c r="F202" s="5"/>
      <c r="G202" s="62"/>
      <c r="H202" s="62"/>
    </row>
    <row r="203" spans="1:8" ht="12" customHeight="1">
      <c r="A203" s="64"/>
      <c r="B203" s="7" t="s">
        <v>347</v>
      </c>
      <c r="C203" s="71"/>
      <c r="D203" s="71"/>
      <c r="E203" s="527"/>
      <c r="F203" s="4"/>
      <c r="G203" s="62"/>
      <c r="H203" s="62"/>
    </row>
    <row r="204" spans="1:8" ht="12" customHeight="1">
      <c r="A204" s="64"/>
      <c r="B204" s="79" t="s">
        <v>326</v>
      </c>
      <c r="C204" s="71"/>
      <c r="D204" s="71">
        <v>5000</v>
      </c>
      <c r="E204" s="527"/>
      <c r="F204" s="343"/>
      <c r="G204" s="62"/>
      <c r="H204" s="62"/>
    </row>
    <row r="205" spans="1:8" ht="12" customHeight="1">
      <c r="A205" s="64"/>
      <c r="B205" s="10" t="s">
        <v>338</v>
      </c>
      <c r="C205" s="71"/>
      <c r="D205" s="71"/>
      <c r="E205" s="527"/>
      <c r="F205" s="343"/>
      <c r="G205" s="62"/>
      <c r="H205" s="62"/>
    </row>
    <row r="206" spans="1:8" ht="12" customHeight="1">
      <c r="A206" s="64"/>
      <c r="B206" s="10" t="s">
        <v>47</v>
      </c>
      <c r="C206" s="71"/>
      <c r="D206" s="71"/>
      <c r="E206" s="527"/>
      <c r="F206" s="5"/>
      <c r="G206" s="62"/>
      <c r="H206" s="62"/>
    </row>
    <row r="207" spans="1:8" ht="12" customHeight="1" thickBot="1">
      <c r="A207" s="64"/>
      <c r="B207" s="435" t="s">
        <v>966</v>
      </c>
      <c r="C207" s="71"/>
      <c r="D207" s="71"/>
      <c r="E207" s="527"/>
      <c r="F207" s="3"/>
      <c r="G207" s="62"/>
      <c r="H207" s="62"/>
    </row>
    <row r="208" spans="1:8" ht="12" customHeight="1" thickBot="1">
      <c r="A208" s="49"/>
      <c r="B208" s="437" t="s">
        <v>86</v>
      </c>
      <c r="C208" s="76">
        <f>SUM(C202:C207)</f>
        <v>0</v>
      </c>
      <c r="D208" s="76">
        <f>SUM(D202:D207)</f>
        <v>5000</v>
      </c>
      <c r="E208" s="534"/>
      <c r="F208" s="171"/>
      <c r="G208" s="62"/>
      <c r="H208" s="62"/>
    </row>
    <row r="209" spans="1:8" ht="12" customHeight="1">
      <c r="A209" s="15">
        <v>3205</v>
      </c>
      <c r="B209" s="96" t="s">
        <v>436</v>
      </c>
      <c r="C209" s="83"/>
      <c r="D209" s="83"/>
      <c r="E209" s="527"/>
      <c r="F209" s="4" t="s">
        <v>116</v>
      </c>
      <c r="G209" s="62"/>
      <c r="H209" s="62"/>
    </row>
    <row r="210" spans="1:8" ht="12" customHeight="1">
      <c r="A210" s="64"/>
      <c r="B210" s="65" t="s">
        <v>39</v>
      </c>
      <c r="C210" s="71"/>
      <c r="D210" s="71">
        <v>1700</v>
      </c>
      <c r="E210" s="527"/>
      <c r="F210" s="5" t="s">
        <v>117</v>
      </c>
      <c r="G210" s="62"/>
      <c r="H210" s="62"/>
    </row>
    <row r="211" spans="1:8" ht="12" customHeight="1">
      <c r="A211" s="64"/>
      <c r="B211" s="7" t="s">
        <v>347</v>
      </c>
      <c r="C211" s="71"/>
      <c r="D211" s="71">
        <v>460</v>
      </c>
      <c r="E211" s="527"/>
      <c r="F211" s="170"/>
      <c r="G211" s="62"/>
      <c r="H211" s="62"/>
    </row>
    <row r="212" spans="1:8" ht="12" customHeight="1">
      <c r="A212" s="78"/>
      <c r="B212" s="79" t="s">
        <v>326</v>
      </c>
      <c r="C212" s="71">
        <v>28900</v>
      </c>
      <c r="D212" s="71">
        <v>26840</v>
      </c>
      <c r="E212" s="527">
        <f>SUM(D212/C212)</f>
        <v>0.928719723183391</v>
      </c>
      <c r="F212" s="175"/>
      <c r="G212" s="62"/>
      <c r="H212" s="62"/>
    </row>
    <row r="213" spans="1:8" ht="12" customHeight="1">
      <c r="A213" s="78"/>
      <c r="B213" s="10" t="s">
        <v>47</v>
      </c>
      <c r="C213" s="71"/>
      <c r="D213" s="71"/>
      <c r="E213" s="527"/>
      <c r="F213" s="175"/>
      <c r="G213" s="62"/>
      <c r="H213" s="62"/>
    </row>
    <row r="214" spans="1:8" ht="12" customHeight="1">
      <c r="A214" s="78"/>
      <c r="B214" s="10" t="s">
        <v>338</v>
      </c>
      <c r="C214" s="71"/>
      <c r="D214" s="71"/>
      <c r="E214" s="527"/>
      <c r="F214" s="175"/>
      <c r="G214" s="62"/>
      <c r="H214" s="62"/>
    </row>
    <row r="215" spans="1:8" ht="12" customHeight="1">
      <c r="A215" s="78"/>
      <c r="B215" s="10" t="s">
        <v>47</v>
      </c>
      <c r="C215" s="71"/>
      <c r="D215" s="71"/>
      <c r="E215" s="527"/>
      <c r="F215" s="175"/>
      <c r="G215" s="62"/>
      <c r="H215" s="62"/>
    </row>
    <row r="216" spans="1:8" ht="12" customHeight="1" thickBot="1">
      <c r="A216" s="78"/>
      <c r="B216" s="435" t="s">
        <v>966</v>
      </c>
      <c r="C216" s="71"/>
      <c r="D216" s="72"/>
      <c r="E216" s="528"/>
      <c r="F216" s="56"/>
      <c r="G216" s="62"/>
      <c r="H216" s="62"/>
    </row>
    <row r="217" spans="1:8" ht="12" customHeight="1" thickBot="1">
      <c r="A217" s="49"/>
      <c r="B217" s="437" t="s">
        <v>86</v>
      </c>
      <c r="C217" s="76">
        <f>SUM(C210:C216)</f>
        <v>28900</v>
      </c>
      <c r="D217" s="76">
        <f>SUM(D210:D216)</f>
        <v>29000</v>
      </c>
      <c r="E217" s="534">
        <f>SUM(D217/C217)</f>
        <v>1.0034602076124568</v>
      </c>
      <c r="F217" s="176"/>
      <c r="G217" s="62"/>
      <c r="H217" s="62"/>
    </row>
    <row r="218" spans="1:8" ht="12" customHeight="1">
      <c r="A218" s="80">
        <v>3206</v>
      </c>
      <c r="B218" s="96" t="s">
        <v>55</v>
      </c>
      <c r="C218" s="83"/>
      <c r="D218" s="83"/>
      <c r="E218" s="527"/>
      <c r="F218" s="4" t="s">
        <v>116</v>
      </c>
      <c r="G218" s="62"/>
      <c r="H218" s="62"/>
    </row>
    <row r="219" spans="1:8" ht="12" customHeight="1">
      <c r="A219" s="78"/>
      <c r="B219" s="65" t="s">
        <v>39</v>
      </c>
      <c r="C219" s="71"/>
      <c r="D219" s="71"/>
      <c r="E219" s="527"/>
      <c r="F219" s="5" t="s">
        <v>117</v>
      </c>
      <c r="G219" s="62"/>
      <c r="H219" s="62"/>
    </row>
    <row r="220" spans="1:8" ht="12" customHeight="1">
      <c r="A220" s="78"/>
      <c r="B220" s="7" t="s">
        <v>347</v>
      </c>
      <c r="C220" s="71"/>
      <c r="D220" s="71"/>
      <c r="E220" s="527"/>
      <c r="F220" s="170"/>
      <c r="G220" s="62"/>
      <c r="H220" s="62"/>
    </row>
    <row r="221" spans="1:8" ht="12" customHeight="1">
      <c r="A221" s="78"/>
      <c r="B221" s="79" t="s">
        <v>326</v>
      </c>
      <c r="C221" s="71">
        <v>3000</v>
      </c>
      <c r="D221" s="71">
        <v>3000</v>
      </c>
      <c r="E221" s="527">
        <f>SUM(D221/C221)</f>
        <v>1</v>
      </c>
      <c r="F221" s="175"/>
      <c r="G221" s="62"/>
      <c r="H221" s="62"/>
    </row>
    <row r="222" spans="1:8" ht="12" customHeight="1">
      <c r="A222" s="78"/>
      <c r="B222" s="10" t="s">
        <v>47</v>
      </c>
      <c r="C222" s="71"/>
      <c r="D222" s="71"/>
      <c r="E222" s="527"/>
      <c r="F222" s="175"/>
      <c r="G222" s="62"/>
      <c r="H222" s="62"/>
    </row>
    <row r="223" spans="1:8" ht="12" customHeight="1">
      <c r="A223" s="64"/>
      <c r="B223" s="10" t="s">
        <v>338</v>
      </c>
      <c r="C223" s="71"/>
      <c r="D223" s="71"/>
      <c r="E223" s="527"/>
      <c r="F223" s="175"/>
      <c r="G223" s="62"/>
      <c r="H223" s="62"/>
    </row>
    <row r="224" spans="1:8" ht="12" customHeight="1" thickBot="1">
      <c r="A224" s="64"/>
      <c r="B224" s="435" t="s">
        <v>966</v>
      </c>
      <c r="C224" s="71"/>
      <c r="D224" s="72"/>
      <c r="E224" s="528"/>
      <c r="F224" s="29"/>
      <c r="G224" s="62"/>
      <c r="H224" s="62"/>
    </row>
    <row r="225" spans="1:8" ht="12" customHeight="1" thickBot="1">
      <c r="A225" s="49"/>
      <c r="B225" s="437" t="s">
        <v>86</v>
      </c>
      <c r="C225" s="76">
        <f>SUM(C219:C224)</f>
        <v>3000</v>
      </c>
      <c r="D225" s="76">
        <f>SUM(D219:D224)</f>
        <v>3000</v>
      </c>
      <c r="E225" s="534">
        <f>SUM(D225/C225)</f>
        <v>1</v>
      </c>
      <c r="F225" s="177"/>
      <c r="G225" s="62"/>
      <c r="H225" s="62"/>
    </row>
    <row r="226" spans="1:8" ht="12" customHeight="1">
      <c r="A226" s="80">
        <v>3207</v>
      </c>
      <c r="B226" s="96" t="s">
        <v>335</v>
      </c>
      <c r="C226" s="83"/>
      <c r="D226" s="83"/>
      <c r="E226" s="527"/>
      <c r="F226" s="170"/>
      <c r="G226" s="62"/>
      <c r="H226" s="62"/>
    </row>
    <row r="227" spans="1:8" ht="12" customHeight="1">
      <c r="A227" s="78"/>
      <c r="B227" s="65" t="s">
        <v>39</v>
      </c>
      <c r="C227" s="71"/>
      <c r="D227" s="71"/>
      <c r="E227" s="527"/>
      <c r="F227" s="170"/>
      <c r="G227" s="62"/>
      <c r="H227" s="62"/>
    </row>
    <row r="228" spans="1:8" ht="12" customHeight="1">
      <c r="A228" s="78"/>
      <c r="B228" s="7" t="s">
        <v>347</v>
      </c>
      <c r="C228" s="71"/>
      <c r="D228" s="71"/>
      <c r="E228" s="527"/>
      <c r="F228" s="170"/>
      <c r="G228" s="62"/>
      <c r="H228" s="62"/>
    </row>
    <row r="229" spans="1:8" ht="12" customHeight="1">
      <c r="A229" s="78"/>
      <c r="B229" s="79" t="s">
        <v>326</v>
      </c>
      <c r="C229" s="71">
        <v>24000</v>
      </c>
      <c r="D229" s="71">
        <v>25000</v>
      </c>
      <c r="E229" s="527">
        <f>SUM(D229/C229)</f>
        <v>1.0416666666666667</v>
      </c>
      <c r="F229" s="170"/>
      <c r="G229" s="62"/>
      <c r="H229" s="62"/>
    </row>
    <row r="230" spans="1:8" ht="12" customHeight="1">
      <c r="A230" s="78"/>
      <c r="B230" s="10" t="s">
        <v>47</v>
      </c>
      <c r="C230" s="71"/>
      <c r="D230" s="71"/>
      <c r="E230" s="527"/>
      <c r="F230" s="170"/>
      <c r="G230" s="62"/>
      <c r="H230" s="62"/>
    </row>
    <row r="231" spans="1:8" ht="12" customHeight="1">
      <c r="A231" s="78"/>
      <c r="B231" s="10" t="s">
        <v>338</v>
      </c>
      <c r="C231" s="71"/>
      <c r="D231" s="71"/>
      <c r="E231" s="527"/>
      <c r="F231" s="170"/>
      <c r="G231" s="62"/>
      <c r="H231" s="62"/>
    </row>
    <row r="232" spans="1:8" ht="12" customHeight="1" thickBot="1">
      <c r="A232" s="78"/>
      <c r="B232" s="435" t="s">
        <v>966</v>
      </c>
      <c r="C232" s="71"/>
      <c r="D232" s="72"/>
      <c r="E232" s="528"/>
      <c r="F232" s="3"/>
      <c r="G232" s="62"/>
      <c r="H232" s="62"/>
    </row>
    <row r="233" spans="1:8" ht="12.75" thickBot="1">
      <c r="A233" s="74"/>
      <c r="B233" s="437" t="s">
        <v>86</v>
      </c>
      <c r="C233" s="76">
        <f>SUM(C227:C232)</f>
        <v>24000</v>
      </c>
      <c r="D233" s="76">
        <f>SUM(D227:D232)</f>
        <v>25000</v>
      </c>
      <c r="E233" s="534">
        <f>SUM(D233/C233)</f>
        <v>1.0416666666666667</v>
      </c>
      <c r="F233" s="171"/>
      <c r="G233" s="62"/>
      <c r="H233" s="62"/>
    </row>
    <row r="234" spans="1:8" ht="12">
      <c r="A234" s="80">
        <v>3208</v>
      </c>
      <c r="B234" s="96" t="s">
        <v>165</v>
      </c>
      <c r="C234" s="83"/>
      <c r="D234" s="83"/>
      <c r="E234" s="527"/>
      <c r="F234" s="170"/>
      <c r="G234" s="62"/>
      <c r="H234" s="62"/>
    </row>
    <row r="235" spans="1:8" ht="12">
      <c r="A235" s="78"/>
      <c r="B235" s="65" t="s">
        <v>39</v>
      </c>
      <c r="C235" s="71"/>
      <c r="D235" s="71"/>
      <c r="E235" s="527"/>
      <c r="F235" s="170"/>
      <c r="G235" s="62"/>
      <c r="H235" s="62"/>
    </row>
    <row r="236" spans="1:8" ht="12">
      <c r="A236" s="78"/>
      <c r="B236" s="7" t="s">
        <v>347</v>
      </c>
      <c r="C236" s="71"/>
      <c r="D236" s="71"/>
      <c r="E236" s="527"/>
      <c r="F236" s="170"/>
      <c r="G236" s="62"/>
      <c r="H236" s="62"/>
    </row>
    <row r="237" spans="1:8" ht="12">
      <c r="A237" s="78"/>
      <c r="B237" s="79" t="s">
        <v>326</v>
      </c>
      <c r="C237" s="71">
        <v>20500</v>
      </c>
      <c r="D237" s="71">
        <v>20500</v>
      </c>
      <c r="E237" s="527">
        <f>SUM(D237/C237)</f>
        <v>1</v>
      </c>
      <c r="F237" s="170"/>
      <c r="G237" s="62"/>
      <c r="H237" s="62"/>
    </row>
    <row r="238" spans="1:8" ht="12">
      <c r="A238" s="78"/>
      <c r="B238" s="10" t="s">
        <v>47</v>
      </c>
      <c r="C238" s="71"/>
      <c r="D238" s="71"/>
      <c r="E238" s="527"/>
      <c r="F238" s="170"/>
      <c r="G238" s="62"/>
      <c r="H238" s="62"/>
    </row>
    <row r="239" spans="1:8" ht="12">
      <c r="A239" s="78"/>
      <c r="B239" s="10" t="s">
        <v>338</v>
      </c>
      <c r="C239" s="71"/>
      <c r="D239" s="71"/>
      <c r="E239" s="527"/>
      <c r="F239" s="170"/>
      <c r="G239" s="62"/>
      <c r="H239" s="62"/>
    </row>
    <row r="240" spans="1:8" ht="12.75" thickBot="1">
      <c r="A240" s="78"/>
      <c r="B240" s="435" t="s">
        <v>966</v>
      </c>
      <c r="C240" s="71"/>
      <c r="D240" s="72"/>
      <c r="E240" s="528"/>
      <c r="F240" s="3"/>
      <c r="G240" s="62"/>
      <c r="H240" s="62"/>
    </row>
    <row r="241" spans="1:8" ht="12.75" thickBot="1">
      <c r="A241" s="74"/>
      <c r="B241" s="437" t="s">
        <v>86</v>
      </c>
      <c r="C241" s="76">
        <f>SUM(C235:C240)</f>
        <v>20500</v>
      </c>
      <c r="D241" s="76">
        <f>SUM(D235:D240)</f>
        <v>20500</v>
      </c>
      <c r="E241" s="534">
        <f>SUM(D241/C241)</f>
        <v>1</v>
      </c>
      <c r="F241" s="171"/>
      <c r="G241" s="62"/>
      <c r="H241" s="62"/>
    </row>
    <row r="242" spans="1:8" ht="12">
      <c r="A242" s="15">
        <v>3209</v>
      </c>
      <c r="B242" s="95" t="s">
        <v>937</v>
      </c>
      <c r="C242" s="83"/>
      <c r="D242" s="83"/>
      <c r="E242" s="527"/>
      <c r="F242" s="4"/>
      <c r="G242" s="62"/>
      <c r="H242" s="62"/>
    </row>
    <row r="243" spans="1:8" ht="12">
      <c r="A243" s="15"/>
      <c r="B243" s="79" t="s">
        <v>39</v>
      </c>
      <c r="C243" s="43"/>
      <c r="D243" s="231">
        <v>100</v>
      </c>
      <c r="E243" s="527"/>
      <c r="F243" s="5"/>
      <c r="G243" s="62"/>
      <c r="H243" s="62"/>
    </row>
    <row r="244" spans="1:8" ht="12">
      <c r="A244" s="15"/>
      <c r="B244" s="7" t="s">
        <v>347</v>
      </c>
      <c r="C244" s="43"/>
      <c r="D244" s="231">
        <v>80</v>
      </c>
      <c r="E244" s="527"/>
      <c r="F244" s="202"/>
      <c r="G244" s="62"/>
      <c r="H244" s="62"/>
    </row>
    <row r="245" spans="1:8" ht="12">
      <c r="A245" s="15"/>
      <c r="B245" s="79" t="s">
        <v>326</v>
      </c>
      <c r="C245" s="152">
        <v>3500</v>
      </c>
      <c r="D245" s="231">
        <v>3320</v>
      </c>
      <c r="E245" s="527">
        <f>SUM(D245/C245)</f>
        <v>0.9485714285714286</v>
      </c>
      <c r="F245" s="202"/>
      <c r="G245" s="62"/>
      <c r="H245" s="62"/>
    </row>
    <row r="246" spans="1:8" ht="12">
      <c r="A246" s="15"/>
      <c r="B246" s="167" t="s">
        <v>47</v>
      </c>
      <c r="C246" s="152"/>
      <c r="D246" s="231"/>
      <c r="E246" s="527"/>
      <c r="F246" s="202"/>
      <c r="G246" s="62"/>
      <c r="H246" s="62"/>
    </row>
    <row r="247" spans="1:8" ht="12">
      <c r="A247" s="15"/>
      <c r="B247" s="167" t="s">
        <v>338</v>
      </c>
      <c r="C247" s="152">
        <v>4500</v>
      </c>
      <c r="D247" s="231">
        <v>4500</v>
      </c>
      <c r="E247" s="527">
        <f>SUM(D247/C247)</f>
        <v>1</v>
      </c>
      <c r="F247" s="5"/>
      <c r="G247" s="62"/>
      <c r="H247" s="62"/>
    </row>
    <row r="248" spans="1:8" ht="12.75" thickBot="1">
      <c r="A248" s="15"/>
      <c r="B248" s="435" t="s">
        <v>966</v>
      </c>
      <c r="C248" s="44"/>
      <c r="D248" s="44"/>
      <c r="E248" s="528"/>
      <c r="F248" s="172"/>
      <c r="G248" s="62"/>
      <c r="H248" s="62"/>
    </row>
    <row r="249" spans="1:8" ht="12.75" thickBot="1">
      <c r="A249" s="49"/>
      <c r="B249" s="437" t="s">
        <v>86</v>
      </c>
      <c r="C249" s="76">
        <f>SUM(C245:C248)</f>
        <v>8000</v>
      </c>
      <c r="D249" s="76">
        <f>SUM(D243:D248)</f>
        <v>8000</v>
      </c>
      <c r="E249" s="534">
        <f>SUM(D249/C249)</f>
        <v>1</v>
      </c>
      <c r="F249" s="171"/>
      <c r="G249" s="62"/>
      <c r="H249" s="62"/>
    </row>
    <row r="250" spans="1:8" ht="12">
      <c r="A250" s="15">
        <v>3210</v>
      </c>
      <c r="B250" s="95" t="s">
        <v>872</v>
      </c>
      <c r="C250" s="83"/>
      <c r="D250" s="83"/>
      <c r="E250" s="527"/>
      <c r="F250" s="4"/>
      <c r="G250" s="62"/>
      <c r="H250" s="62"/>
    </row>
    <row r="251" spans="1:8" ht="12">
      <c r="A251" s="15"/>
      <c r="B251" s="79" t="s">
        <v>39</v>
      </c>
      <c r="C251" s="43"/>
      <c r="D251" s="83"/>
      <c r="E251" s="527"/>
      <c r="F251" s="5"/>
      <c r="G251" s="62"/>
      <c r="H251" s="62"/>
    </row>
    <row r="252" spans="1:8" ht="12">
      <c r="A252" s="15"/>
      <c r="B252" s="7" t="s">
        <v>347</v>
      </c>
      <c r="C252" s="43"/>
      <c r="D252" s="83"/>
      <c r="E252" s="527"/>
      <c r="F252" s="202"/>
      <c r="G252" s="62"/>
      <c r="H252" s="62"/>
    </row>
    <row r="253" spans="1:8" ht="12">
      <c r="A253" s="15"/>
      <c r="B253" s="79" t="s">
        <v>326</v>
      </c>
      <c r="C253" s="152">
        <v>3000</v>
      </c>
      <c r="D253" s="231">
        <v>3000</v>
      </c>
      <c r="E253" s="527">
        <f>SUM(D253/C253)</f>
        <v>1</v>
      </c>
      <c r="F253" s="202"/>
      <c r="G253" s="62"/>
      <c r="H253" s="62"/>
    </row>
    <row r="254" spans="1:8" ht="12">
      <c r="A254" s="15"/>
      <c r="B254" s="167" t="s">
        <v>47</v>
      </c>
      <c r="C254" s="152"/>
      <c r="D254" s="231"/>
      <c r="E254" s="527"/>
      <c r="F254" s="202"/>
      <c r="G254" s="62"/>
      <c r="H254" s="62"/>
    </row>
    <row r="255" spans="1:8" ht="12">
      <c r="A255" s="15"/>
      <c r="B255" s="167" t="s">
        <v>338</v>
      </c>
      <c r="C255" s="152"/>
      <c r="D255" s="231"/>
      <c r="E255" s="527"/>
      <c r="F255" s="5"/>
      <c r="G255" s="62"/>
      <c r="H255" s="62"/>
    </row>
    <row r="256" spans="1:8" ht="12.75" thickBot="1">
      <c r="A256" s="15"/>
      <c r="B256" s="435" t="s">
        <v>966</v>
      </c>
      <c r="C256" s="44"/>
      <c r="D256" s="44"/>
      <c r="E256" s="528"/>
      <c r="F256" s="172"/>
      <c r="G256" s="62"/>
      <c r="H256" s="62"/>
    </row>
    <row r="257" spans="1:8" ht="12.75" thickBot="1">
      <c r="A257" s="49"/>
      <c r="B257" s="437" t="s">
        <v>86</v>
      </c>
      <c r="C257" s="76">
        <f>SUM(C253:C256)</f>
        <v>3000</v>
      </c>
      <c r="D257" s="76">
        <f>SUM(D253:D256)</f>
        <v>3000</v>
      </c>
      <c r="E257" s="534">
        <f>SUM(D257/C257)</f>
        <v>1</v>
      </c>
      <c r="F257" s="171"/>
      <c r="G257" s="62"/>
      <c r="H257" s="62"/>
    </row>
    <row r="258" spans="1:8" ht="12">
      <c r="A258" s="80"/>
      <c r="B258" s="67" t="s">
        <v>969</v>
      </c>
      <c r="C258" s="92">
        <f>SUM(C266+C274+C282+C290+C299+C307)</f>
        <v>2204338</v>
      </c>
      <c r="D258" s="92">
        <f>SUM(D266+D274+D282+D290+D299+D307)</f>
        <v>1985573</v>
      </c>
      <c r="E258" s="535">
        <f>SUM(D258/C258)</f>
        <v>0.900757052684298</v>
      </c>
      <c r="F258" s="30"/>
      <c r="G258" s="62"/>
      <c r="H258" s="62"/>
    </row>
    <row r="259" spans="1:8" ht="12">
      <c r="A259" s="80">
        <v>3211</v>
      </c>
      <c r="B259" s="99" t="s">
        <v>842</v>
      </c>
      <c r="C259" s="83"/>
      <c r="D259" s="83"/>
      <c r="E259" s="527"/>
      <c r="F259" s="4"/>
      <c r="G259" s="62"/>
      <c r="H259" s="62"/>
    </row>
    <row r="260" spans="1:8" ht="12">
      <c r="A260" s="80"/>
      <c r="B260" s="79" t="s">
        <v>39</v>
      </c>
      <c r="C260" s="43"/>
      <c r="D260" s="83"/>
      <c r="E260" s="527"/>
      <c r="F260" s="5"/>
      <c r="G260" s="62"/>
      <c r="H260" s="62"/>
    </row>
    <row r="261" spans="1:8" ht="12">
      <c r="A261" s="80"/>
      <c r="B261" s="7" t="s">
        <v>347</v>
      </c>
      <c r="C261" s="43"/>
      <c r="D261" s="83"/>
      <c r="E261" s="527"/>
      <c r="F261" s="5"/>
      <c r="G261" s="62"/>
      <c r="H261" s="62"/>
    </row>
    <row r="262" spans="1:8" ht="12">
      <c r="A262" s="80"/>
      <c r="B262" s="79" t="s">
        <v>326</v>
      </c>
      <c r="C262" s="152">
        <v>207086</v>
      </c>
      <c r="D262" s="231">
        <v>176174</v>
      </c>
      <c r="E262" s="527">
        <f>SUM(D262/C262)</f>
        <v>0.8507286827694774</v>
      </c>
      <c r="F262" s="202"/>
      <c r="G262" s="62"/>
      <c r="H262" s="62"/>
    </row>
    <row r="263" spans="1:8" ht="12">
      <c r="A263" s="80"/>
      <c r="B263" s="167" t="s">
        <v>47</v>
      </c>
      <c r="C263" s="152"/>
      <c r="D263" s="231"/>
      <c r="E263" s="527"/>
      <c r="F263" s="202"/>
      <c r="G263" s="62"/>
      <c r="H263" s="62"/>
    </row>
    <row r="264" spans="1:8" ht="12">
      <c r="A264" s="80"/>
      <c r="B264" s="167" t="s">
        <v>338</v>
      </c>
      <c r="C264" s="43"/>
      <c r="D264" s="83"/>
      <c r="E264" s="527"/>
      <c r="F264" s="202"/>
      <c r="G264" s="62"/>
      <c r="H264" s="62"/>
    </row>
    <row r="265" spans="1:8" ht="12.75" thickBot="1">
      <c r="A265" s="80"/>
      <c r="B265" s="435" t="s">
        <v>966</v>
      </c>
      <c r="C265" s="44"/>
      <c r="D265" s="44"/>
      <c r="E265" s="528"/>
      <c r="F265" s="172"/>
      <c r="G265" s="62"/>
      <c r="H265" s="62"/>
    </row>
    <row r="266" spans="1:8" ht="12.75" thickBot="1">
      <c r="A266" s="49"/>
      <c r="B266" s="437" t="s">
        <v>86</v>
      </c>
      <c r="C266" s="76">
        <f>SUM(C262:C265)</f>
        <v>207086</v>
      </c>
      <c r="D266" s="76">
        <f>SUM(D262:D265)</f>
        <v>176174</v>
      </c>
      <c r="E266" s="534">
        <f>SUM(D266/C266)</f>
        <v>0.8507286827694774</v>
      </c>
      <c r="F266" s="171"/>
      <c r="G266" s="62"/>
      <c r="H266" s="62"/>
    </row>
    <row r="267" spans="1:8" ht="12">
      <c r="A267" s="80">
        <v>3212</v>
      </c>
      <c r="B267" s="99" t="s">
        <v>127</v>
      </c>
      <c r="C267" s="83"/>
      <c r="D267" s="83"/>
      <c r="E267" s="527"/>
      <c r="F267" s="4"/>
      <c r="G267" s="62"/>
      <c r="H267" s="62"/>
    </row>
    <row r="268" spans="1:8" ht="12">
      <c r="A268" s="80"/>
      <c r="B268" s="79" t="s">
        <v>39</v>
      </c>
      <c r="C268" s="43"/>
      <c r="D268" s="231"/>
      <c r="E268" s="527"/>
      <c r="F268" s="5"/>
      <c r="G268" s="62"/>
      <c r="H268" s="62"/>
    </row>
    <row r="269" spans="1:8" ht="12">
      <c r="A269" s="80"/>
      <c r="B269" s="7" t="s">
        <v>347</v>
      </c>
      <c r="C269" s="43"/>
      <c r="D269" s="231"/>
      <c r="E269" s="527"/>
      <c r="F269" s="202"/>
      <c r="G269" s="62"/>
      <c r="H269" s="62"/>
    </row>
    <row r="270" spans="1:8" ht="12">
      <c r="A270" s="80"/>
      <c r="B270" s="79" t="s">
        <v>326</v>
      </c>
      <c r="C270" s="152">
        <v>853557</v>
      </c>
      <c r="D270" s="231">
        <v>817180</v>
      </c>
      <c r="E270" s="527">
        <f>SUM(D270/C270)</f>
        <v>0.9573818737354389</v>
      </c>
      <c r="F270" s="202"/>
      <c r="G270" s="62"/>
      <c r="H270" s="62"/>
    </row>
    <row r="271" spans="1:8" ht="12">
      <c r="A271" s="80"/>
      <c r="B271" s="167" t="s">
        <v>47</v>
      </c>
      <c r="C271" s="152"/>
      <c r="D271" s="231"/>
      <c r="E271" s="527"/>
      <c r="F271" s="202"/>
      <c r="G271" s="62"/>
      <c r="H271" s="62"/>
    </row>
    <row r="272" spans="1:8" ht="12">
      <c r="A272" s="80"/>
      <c r="B272" s="167" t="s">
        <v>338</v>
      </c>
      <c r="C272" s="43"/>
      <c r="D272" s="83"/>
      <c r="E272" s="527"/>
      <c r="F272" s="202"/>
      <c r="G272" s="62"/>
      <c r="H272" s="62"/>
    </row>
    <row r="273" spans="1:8" ht="12.75" thickBot="1">
      <c r="A273" s="80"/>
      <c r="B273" s="435" t="s">
        <v>966</v>
      </c>
      <c r="C273" s="44"/>
      <c r="D273" s="44"/>
      <c r="E273" s="528"/>
      <c r="F273" s="172"/>
      <c r="G273" s="62"/>
      <c r="H273" s="62"/>
    </row>
    <row r="274" spans="1:8" ht="12.75" thickBot="1">
      <c r="A274" s="49"/>
      <c r="B274" s="437" t="s">
        <v>86</v>
      </c>
      <c r="C274" s="76">
        <f>SUM(C270:C273)</f>
        <v>853557</v>
      </c>
      <c r="D274" s="76">
        <f>SUM(D268:D273)</f>
        <v>817180</v>
      </c>
      <c r="E274" s="534">
        <f>SUM(D274/C274)</f>
        <v>0.9573818737354389</v>
      </c>
      <c r="F274" s="171"/>
      <c r="G274" s="62"/>
      <c r="H274" s="62"/>
    </row>
    <row r="275" spans="1:8" ht="12">
      <c r="A275" s="80">
        <v>3213</v>
      </c>
      <c r="B275" s="95" t="s">
        <v>418</v>
      </c>
      <c r="C275" s="92"/>
      <c r="D275" s="83"/>
      <c r="E275" s="527"/>
      <c r="F275" s="30"/>
      <c r="G275" s="62"/>
      <c r="H275" s="62"/>
    </row>
    <row r="276" spans="1:8" ht="12">
      <c r="A276" s="80"/>
      <c r="B276" s="79" t="s">
        <v>39</v>
      </c>
      <c r="C276" s="43"/>
      <c r="D276" s="83"/>
      <c r="E276" s="527"/>
      <c r="F276" s="5"/>
      <c r="G276" s="62"/>
      <c r="H276" s="62"/>
    </row>
    <row r="277" spans="1:8" ht="12">
      <c r="A277" s="80"/>
      <c r="B277" s="7" t="s">
        <v>347</v>
      </c>
      <c r="C277" s="43"/>
      <c r="D277" s="83"/>
      <c r="E277" s="527"/>
      <c r="F277" s="5"/>
      <c r="G277" s="62"/>
      <c r="H277" s="62"/>
    </row>
    <row r="278" spans="1:8" ht="12">
      <c r="A278" s="80"/>
      <c r="B278" s="79" t="s">
        <v>326</v>
      </c>
      <c r="C278" s="152">
        <v>642850</v>
      </c>
      <c r="D278" s="231">
        <v>637000</v>
      </c>
      <c r="E278" s="527">
        <f>SUM(D278/C278)</f>
        <v>0.9908998988877654</v>
      </c>
      <c r="F278" s="202"/>
      <c r="G278" s="62"/>
      <c r="H278" s="62"/>
    </row>
    <row r="279" spans="1:8" ht="12">
      <c r="A279" s="80"/>
      <c r="B279" s="167" t="s">
        <v>47</v>
      </c>
      <c r="C279" s="152"/>
      <c r="D279" s="231"/>
      <c r="E279" s="527"/>
      <c r="F279" s="202"/>
      <c r="G279" s="62"/>
      <c r="H279" s="62"/>
    </row>
    <row r="280" spans="1:8" ht="12">
      <c r="A280" s="80"/>
      <c r="B280" s="167" t="s">
        <v>338</v>
      </c>
      <c r="C280" s="43"/>
      <c r="D280" s="83"/>
      <c r="E280" s="527"/>
      <c r="F280" s="5"/>
      <c r="G280" s="62"/>
      <c r="H280" s="62"/>
    </row>
    <row r="281" spans="1:8" ht="12.75" thickBot="1">
      <c r="A281" s="80"/>
      <c r="B281" s="435" t="s">
        <v>966</v>
      </c>
      <c r="C281" s="44"/>
      <c r="D281" s="44"/>
      <c r="E281" s="528"/>
      <c r="F281" s="172"/>
      <c r="G281" s="62"/>
      <c r="H281" s="62"/>
    </row>
    <row r="282" spans="1:8" ht="12.75" thickBot="1">
      <c r="A282" s="49"/>
      <c r="B282" s="437" t="s">
        <v>86</v>
      </c>
      <c r="C282" s="76">
        <f>SUM(C278:C281)</f>
        <v>642850</v>
      </c>
      <c r="D282" s="76">
        <f>SUM(D278:D281)</f>
        <v>637000</v>
      </c>
      <c r="E282" s="534">
        <f>SUM(D282/C282)</f>
        <v>0.9908998988877654</v>
      </c>
      <c r="F282" s="4"/>
      <c r="G282" s="62"/>
      <c r="H282" s="62"/>
    </row>
    <row r="283" spans="1:8" ht="12">
      <c r="A283" s="80">
        <v>3214</v>
      </c>
      <c r="B283" s="95" t="s">
        <v>449</v>
      </c>
      <c r="C283" s="92"/>
      <c r="D283" s="83"/>
      <c r="E283" s="527"/>
      <c r="F283" s="30"/>
      <c r="G283" s="62"/>
      <c r="H283" s="62"/>
    </row>
    <row r="284" spans="1:8" ht="12">
      <c r="A284" s="80"/>
      <c r="B284" s="79" t="s">
        <v>39</v>
      </c>
      <c r="C284" s="43"/>
      <c r="D284" s="83"/>
      <c r="E284" s="527"/>
      <c r="F284" s="5"/>
      <c r="G284" s="62"/>
      <c r="H284" s="62"/>
    </row>
    <row r="285" spans="1:8" ht="12">
      <c r="A285" s="80"/>
      <c r="B285" s="7" t="s">
        <v>347</v>
      </c>
      <c r="C285" s="43"/>
      <c r="D285" s="83"/>
      <c r="E285" s="527"/>
      <c r="F285" s="5"/>
      <c r="G285" s="62"/>
      <c r="H285" s="62"/>
    </row>
    <row r="286" spans="1:8" ht="12">
      <c r="A286" s="80"/>
      <c r="B286" s="79" t="s">
        <v>326</v>
      </c>
      <c r="C286" s="152">
        <v>83782</v>
      </c>
      <c r="D286" s="231"/>
      <c r="E286" s="527">
        <f>SUM(D286/C286)</f>
        <v>0</v>
      </c>
      <c r="F286" s="202"/>
      <c r="G286" s="62"/>
      <c r="H286" s="62"/>
    </row>
    <row r="287" spans="1:8" ht="12">
      <c r="A287" s="80"/>
      <c r="B287" s="167" t="s">
        <v>47</v>
      </c>
      <c r="C287" s="152"/>
      <c r="D287" s="231"/>
      <c r="E287" s="527"/>
      <c r="F287" s="202"/>
      <c r="G287" s="62"/>
      <c r="H287" s="62"/>
    </row>
    <row r="288" spans="1:8" ht="12">
      <c r="A288" s="80"/>
      <c r="B288" s="167" t="s">
        <v>338</v>
      </c>
      <c r="C288" s="43"/>
      <c r="D288" s="83"/>
      <c r="E288" s="527"/>
      <c r="F288" s="5"/>
      <c r="G288" s="62"/>
      <c r="H288" s="62"/>
    </row>
    <row r="289" spans="1:8" ht="12.75" thickBot="1">
      <c r="A289" s="80"/>
      <c r="B289" s="103" t="s">
        <v>260</v>
      </c>
      <c r="C289" s="423">
        <v>93200</v>
      </c>
      <c r="D289" s="423">
        <v>30099</v>
      </c>
      <c r="E289" s="528">
        <f>SUM(D289/C289)</f>
        <v>0.32295064377682403</v>
      </c>
      <c r="F289" s="172"/>
      <c r="G289" s="62"/>
      <c r="H289" s="62"/>
    </row>
    <row r="290" spans="1:8" ht="12.75" thickBot="1">
      <c r="A290" s="49"/>
      <c r="B290" s="437" t="s">
        <v>86</v>
      </c>
      <c r="C290" s="76">
        <f>SUM(C286:C289)</f>
        <v>176982</v>
      </c>
      <c r="D290" s="76">
        <f>SUM(D286:D289)</f>
        <v>30099</v>
      </c>
      <c r="E290" s="534">
        <f>SUM(D290/C290)</f>
        <v>0.17006814252296842</v>
      </c>
      <c r="F290" s="4"/>
      <c r="G290" s="62"/>
      <c r="H290" s="62"/>
    </row>
    <row r="291" spans="1:8" ht="12">
      <c r="A291" s="425">
        <v>3215</v>
      </c>
      <c r="B291" s="309" t="s">
        <v>36</v>
      </c>
      <c r="C291" s="465"/>
      <c r="D291" s="427"/>
      <c r="E291" s="527"/>
      <c r="F291" s="470"/>
      <c r="G291" s="62"/>
      <c r="H291" s="62"/>
    </row>
    <row r="292" spans="1:8" ht="12">
      <c r="A292" s="425"/>
      <c r="B292" s="433" t="s">
        <v>39</v>
      </c>
      <c r="C292" s="471"/>
      <c r="D292" s="427"/>
      <c r="E292" s="527"/>
      <c r="F292" s="468"/>
      <c r="G292" s="62"/>
      <c r="H292" s="62"/>
    </row>
    <row r="293" spans="1:8" ht="12">
      <c r="A293" s="425"/>
      <c r="B293" s="432" t="s">
        <v>347</v>
      </c>
      <c r="C293" s="471"/>
      <c r="D293" s="427"/>
      <c r="E293" s="527"/>
      <c r="F293" s="441"/>
      <c r="G293" s="62"/>
      <c r="H293" s="62"/>
    </row>
    <row r="294" spans="1:8" ht="12">
      <c r="A294" s="425"/>
      <c r="B294" s="433" t="s">
        <v>326</v>
      </c>
      <c r="C294" s="466">
        <v>11443</v>
      </c>
      <c r="D294" s="430"/>
      <c r="E294" s="527">
        <f>SUM(D294/C294)</f>
        <v>0</v>
      </c>
      <c r="F294" s="468"/>
      <c r="G294" s="62"/>
      <c r="H294" s="62"/>
    </row>
    <row r="295" spans="1:8" ht="12">
      <c r="A295" s="425"/>
      <c r="B295" s="472" t="s">
        <v>47</v>
      </c>
      <c r="C295" s="466"/>
      <c r="D295" s="430"/>
      <c r="E295" s="527"/>
      <c r="F295" s="468"/>
      <c r="G295" s="62"/>
      <c r="H295" s="62"/>
    </row>
    <row r="296" spans="1:8" ht="12">
      <c r="A296" s="425"/>
      <c r="B296" s="472" t="s">
        <v>338</v>
      </c>
      <c r="C296" s="471"/>
      <c r="D296" s="427"/>
      <c r="E296" s="527"/>
      <c r="F296" s="468"/>
      <c r="G296" s="62"/>
      <c r="H296" s="62"/>
    </row>
    <row r="297" spans="1:8" ht="12">
      <c r="A297" s="425"/>
      <c r="B297" s="472" t="s">
        <v>47</v>
      </c>
      <c r="C297" s="471"/>
      <c r="D297" s="427"/>
      <c r="E297" s="527"/>
      <c r="F297" s="468"/>
      <c r="G297" s="62"/>
      <c r="H297" s="62"/>
    </row>
    <row r="298" spans="1:8" ht="12.75" thickBot="1">
      <c r="A298" s="425"/>
      <c r="B298" s="435" t="s">
        <v>966</v>
      </c>
      <c r="C298" s="473"/>
      <c r="D298" s="473"/>
      <c r="E298" s="528"/>
      <c r="F298" s="474"/>
      <c r="G298" s="62"/>
      <c r="H298" s="62"/>
    </row>
    <row r="299" spans="1:8" ht="12.75" thickBot="1">
      <c r="A299" s="436"/>
      <c r="B299" s="437" t="s">
        <v>86</v>
      </c>
      <c r="C299" s="438">
        <f>SUM(C294:C298)</f>
        <v>11443</v>
      </c>
      <c r="D299" s="438"/>
      <c r="E299" s="533">
        <f>SUM(D299/C299)</f>
        <v>0</v>
      </c>
      <c r="F299" s="467"/>
      <c r="G299" s="62"/>
      <c r="H299" s="62"/>
    </row>
    <row r="300" spans="1:8" ht="12">
      <c r="A300" s="425">
        <v>3216</v>
      </c>
      <c r="B300" s="309" t="s">
        <v>864</v>
      </c>
      <c r="C300" s="465"/>
      <c r="D300" s="427"/>
      <c r="E300" s="527"/>
      <c r="F300" s="470"/>
      <c r="G300" s="62"/>
      <c r="H300" s="62"/>
    </row>
    <row r="301" spans="1:8" ht="12">
      <c r="A301" s="425"/>
      <c r="B301" s="433" t="s">
        <v>39</v>
      </c>
      <c r="C301" s="471"/>
      <c r="D301" s="427"/>
      <c r="E301" s="527"/>
      <c r="F301" s="468"/>
      <c r="G301" s="62"/>
      <c r="H301" s="62"/>
    </row>
    <row r="302" spans="1:8" ht="12">
      <c r="A302" s="425"/>
      <c r="B302" s="432" t="s">
        <v>347</v>
      </c>
      <c r="C302" s="471"/>
      <c r="D302" s="427"/>
      <c r="E302" s="527"/>
      <c r="F302" s="468"/>
      <c r="G302" s="62"/>
      <c r="H302" s="62"/>
    </row>
    <row r="303" spans="1:8" ht="12">
      <c r="A303" s="425"/>
      <c r="B303" s="433" t="s">
        <v>326</v>
      </c>
      <c r="C303" s="466">
        <v>312420</v>
      </c>
      <c r="D303" s="430">
        <v>325120</v>
      </c>
      <c r="E303" s="527">
        <f>SUM(D303/C303)</f>
        <v>1.0406504065040652</v>
      </c>
      <c r="F303" s="444"/>
      <c r="G303" s="62"/>
      <c r="H303" s="62"/>
    </row>
    <row r="304" spans="1:8" ht="12">
      <c r="A304" s="425"/>
      <c r="B304" s="472" t="s">
        <v>47</v>
      </c>
      <c r="C304" s="466"/>
      <c r="D304" s="430"/>
      <c r="E304" s="527"/>
      <c r="F304" s="444"/>
      <c r="G304" s="62"/>
      <c r="H304" s="62"/>
    </row>
    <row r="305" spans="1:8" ht="12">
      <c r="A305" s="425"/>
      <c r="B305" s="472" t="s">
        <v>338</v>
      </c>
      <c r="C305" s="471"/>
      <c r="D305" s="427"/>
      <c r="E305" s="527"/>
      <c r="F305" s="468"/>
      <c r="G305" s="62"/>
      <c r="H305" s="62"/>
    </row>
    <row r="306" spans="1:8" ht="12.75" thickBot="1">
      <c r="A306" s="425"/>
      <c r="B306" s="435" t="s">
        <v>966</v>
      </c>
      <c r="C306" s="473"/>
      <c r="D306" s="473"/>
      <c r="E306" s="528"/>
      <c r="F306" s="474"/>
      <c r="G306" s="62"/>
      <c r="H306" s="62"/>
    </row>
    <row r="307" spans="1:8" ht="12.75" thickBot="1">
      <c r="A307" s="436"/>
      <c r="B307" s="437" t="s">
        <v>86</v>
      </c>
      <c r="C307" s="438">
        <f>SUM(C303:C306)</f>
        <v>312420</v>
      </c>
      <c r="D307" s="438">
        <f>SUM(D303:D306)</f>
        <v>325120</v>
      </c>
      <c r="E307" s="534">
        <f>SUM(D307/C307)</f>
        <v>1.0406504065040652</v>
      </c>
      <c r="F307" s="467"/>
      <c r="G307" s="62"/>
      <c r="H307" s="62"/>
    </row>
    <row r="308" spans="1:8" ht="12.75" thickBot="1">
      <c r="A308" s="80">
        <v>3220</v>
      </c>
      <c r="B308" s="52" t="s">
        <v>109</v>
      </c>
      <c r="C308" s="76">
        <f>SUM(C316+C320)</f>
        <v>35600</v>
      </c>
      <c r="D308" s="76">
        <f>SUM(D316+D320)</f>
        <v>20000</v>
      </c>
      <c r="E308" s="533">
        <f>SUM(D308/C308)</f>
        <v>0.5617977528089888</v>
      </c>
      <c r="F308" s="171"/>
      <c r="G308" s="62"/>
      <c r="H308" s="62"/>
    </row>
    <row r="309" spans="1:8" ht="12">
      <c r="A309" s="80">
        <v>3222</v>
      </c>
      <c r="B309" s="67" t="s">
        <v>53</v>
      </c>
      <c r="C309" s="92"/>
      <c r="D309" s="83"/>
      <c r="E309" s="527"/>
      <c r="F309" s="30"/>
      <c r="G309" s="62"/>
      <c r="H309" s="62"/>
    </row>
    <row r="310" spans="1:8" ht="12">
      <c r="A310" s="80"/>
      <c r="B310" s="65" t="s">
        <v>39</v>
      </c>
      <c r="C310" s="83"/>
      <c r="D310" s="231"/>
      <c r="E310" s="527"/>
      <c r="F310" s="4"/>
      <c r="G310" s="62"/>
      <c r="H310" s="62"/>
    </row>
    <row r="311" spans="1:8" ht="12">
      <c r="A311" s="80"/>
      <c r="B311" s="7" t="s">
        <v>347</v>
      </c>
      <c r="C311" s="43"/>
      <c r="D311" s="231"/>
      <c r="E311" s="527"/>
      <c r="F311" s="5"/>
      <c r="G311" s="62"/>
      <c r="H311" s="62"/>
    </row>
    <row r="312" spans="1:8" ht="12">
      <c r="A312" s="80"/>
      <c r="B312" s="79" t="s">
        <v>326</v>
      </c>
      <c r="C312" s="152">
        <v>5600</v>
      </c>
      <c r="D312" s="231"/>
      <c r="E312" s="527">
        <f>SUM(D312/C312)</f>
        <v>0</v>
      </c>
      <c r="F312" s="5"/>
      <c r="G312" s="62"/>
      <c r="H312" s="62"/>
    </row>
    <row r="313" spans="1:8" ht="12">
      <c r="A313" s="80"/>
      <c r="B313" s="10" t="s">
        <v>47</v>
      </c>
      <c r="C313" s="152"/>
      <c r="D313" s="231"/>
      <c r="E313" s="527"/>
      <c r="F313" s="5"/>
      <c r="G313" s="62"/>
      <c r="H313" s="62"/>
    </row>
    <row r="314" spans="1:8" ht="12">
      <c r="A314" s="80"/>
      <c r="B314" s="10" t="s">
        <v>338</v>
      </c>
      <c r="C314" s="43"/>
      <c r="D314" s="83"/>
      <c r="E314" s="527"/>
      <c r="F314" s="5"/>
      <c r="G314" s="62"/>
      <c r="H314" s="62"/>
    </row>
    <row r="315" spans="1:8" ht="12.75" thickBot="1">
      <c r="A315" s="80"/>
      <c r="B315" s="435" t="s">
        <v>966</v>
      </c>
      <c r="C315" s="44"/>
      <c r="D315" s="423"/>
      <c r="E315" s="528"/>
      <c r="F315" s="172"/>
      <c r="G315" s="62"/>
      <c r="H315" s="62"/>
    </row>
    <row r="316" spans="1:8" ht="12.75" thickBot="1">
      <c r="A316" s="49"/>
      <c r="B316" s="437" t="s">
        <v>86</v>
      </c>
      <c r="C316" s="76">
        <f>SUM(C312:C315)</f>
        <v>5600</v>
      </c>
      <c r="D316" s="76"/>
      <c r="E316" s="533">
        <f>SUM(D316/C316)</f>
        <v>0</v>
      </c>
      <c r="F316" s="171"/>
      <c r="G316" s="62"/>
      <c r="H316" s="62"/>
    </row>
    <row r="317" spans="1:8" ht="12">
      <c r="A317" s="80">
        <v>3223</v>
      </c>
      <c r="B317" s="95" t="s">
        <v>951</v>
      </c>
      <c r="C317" s="92"/>
      <c r="D317" s="83"/>
      <c r="E317" s="527"/>
      <c r="F317" s="30"/>
      <c r="G317" s="62"/>
      <c r="H317" s="62"/>
    </row>
    <row r="318" spans="1:8" ht="12">
      <c r="A318" s="80"/>
      <c r="B318" s="65" t="s">
        <v>39</v>
      </c>
      <c r="C318" s="83"/>
      <c r="D318" s="83"/>
      <c r="E318" s="527"/>
      <c r="F318" s="4"/>
      <c r="G318" s="62"/>
      <c r="H318" s="62"/>
    </row>
    <row r="319" spans="1:8" ht="12">
      <c r="A319" s="80"/>
      <c r="B319" s="7" t="s">
        <v>347</v>
      </c>
      <c r="C319" s="43"/>
      <c r="D319" s="83"/>
      <c r="E319" s="527"/>
      <c r="F319" s="5"/>
      <c r="G319" s="62"/>
      <c r="H319" s="62"/>
    </row>
    <row r="320" spans="1:8" ht="12">
      <c r="A320" s="80"/>
      <c r="B320" s="79" t="s">
        <v>326</v>
      </c>
      <c r="C320" s="152">
        <v>30000</v>
      </c>
      <c r="D320" s="231">
        <v>20000</v>
      </c>
      <c r="E320" s="527">
        <f>SUM(D320/C320)</f>
        <v>0.6666666666666666</v>
      </c>
      <c r="F320" s="202"/>
      <c r="G320" s="62"/>
      <c r="H320" s="62"/>
    </row>
    <row r="321" spans="1:8" ht="12">
      <c r="A321" s="80"/>
      <c r="B321" s="10" t="s">
        <v>47</v>
      </c>
      <c r="C321" s="152"/>
      <c r="D321" s="231"/>
      <c r="E321" s="527"/>
      <c r="F321" s="202"/>
      <c r="G321" s="62"/>
      <c r="H321" s="62"/>
    </row>
    <row r="322" spans="1:8" ht="12">
      <c r="A322" s="80"/>
      <c r="B322" s="10" t="s">
        <v>338</v>
      </c>
      <c r="C322" s="43"/>
      <c r="D322" s="83"/>
      <c r="E322" s="527"/>
      <c r="F322" s="5"/>
      <c r="G322" s="62"/>
      <c r="H322" s="62"/>
    </row>
    <row r="323" spans="1:8" ht="12.75" thickBot="1">
      <c r="A323" s="80"/>
      <c r="B323" s="435" t="s">
        <v>966</v>
      </c>
      <c r="C323" s="44"/>
      <c r="D323" s="44"/>
      <c r="E323" s="528"/>
      <c r="F323" s="172"/>
      <c r="G323" s="62"/>
      <c r="H323" s="62"/>
    </row>
    <row r="324" spans="1:8" ht="12.75" thickBot="1">
      <c r="A324" s="49"/>
      <c r="B324" s="437" t="s">
        <v>86</v>
      </c>
      <c r="C324" s="76">
        <f>SUM(C320:C323)</f>
        <v>30000</v>
      </c>
      <c r="D324" s="76">
        <f>SUM(D320:D323)</f>
        <v>20000</v>
      </c>
      <c r="E324" s="534">
        <f>SUM(D324/C324)</f>
        <v>0.6666666666666666</v>
      </c>
      <c r="F324" s="171"/>
      <c r="G324" s="62"/>
      <c r="H324" s="62"/>
    </row>
    <row r="325" spans="1:8" ht="12" customHeight="1" thickBot="1">
      <c r="A325" s="80">
        <v>3300</v>
      </c>
      <c r="B325" s="57" t="s">
        <v>898</v>
      </c>
      <c r="C325" s="76">
        <f>SUM(C333+C341+C349+C358+C367+C375+C383+C391+C399+C407+C415+C424+C433+C441+C449+C457+C465+C474+C482+C490+C498+C506+C514+C522+C530+C538+C547+C555+C563+C571+C579+C587)</f>
        <v>217670</v>
      </c>
      <c r="D325" s="76">
        <f>SUM(D333+D341+D349+D358+D367+D375+D383+D391+D399+D407+D415+D424+D433+D441+D449+D457+D465+D474+D482+D490+D498+D506+D514+D522+D530+D538+D547+D555+D563+D571+D579+D587)</f>
        <v>445280</v>
      </c>
      <c r="E325" s="534">
        <f>SUM(D325/C325)</f>
        <v>2.0456654568842745</v>
      </c>
      <c r="F325" s="178"/>
      <c r="G325" s="62"/>
      <c r="H325" s="62"/>
    </row>
    <row r="326" spans="1:8" ht="12" customHeight="1">
      <c r="A326" s="80">
        <v>3301</v>
      </c>
      <c r="B326" s="101" t="s">
        <v>104</v>
      </c>
      <c r="C326" s="83"/>
      <c r="D326" s="83"/>
      <c r="E326" s="527"/>
      <c r="F326" s="4" t="s">
        <v>149</v>
      </c>
      <c r="G326" s="62"/>
      <c r="H326" s="62"/>
    </row>
    <row r="327" spans="1:8" ht="12" customHeight="1">
      <c r="A327" s="15"/>
      <c r="B327" s="65" t="s">
        <v>39</v>
      </c>
      <c r="C327" s="43"/>
      <c r="D327" s="231">
        <v>150</v>
      </c>
      <c r="E327" s="527"/>
      <c r="F327" s="170"/>
      <c r="G327" s="62"/>
      <c r="H327" s="62"/>
    </row>
    <row r="328" spans="1:8" ht="12" customHeight="1">
      <c r="A328" s="15"/>
      <c r="B328" s="7" t="s">
        <v>347</v>
      </c>
      <c r="C328" s="43"/>
      <c r="D328" s="231">
        <v>40</v>
      </c>
      <c r="E328" s="527"/>
      <c r="F328" s="202"/>
      <c r="G328" s="62"/>
      <c r="H328" s="62"/>
    </row>
    <row r="329" spans="1:8" ht="12" customHeight="1">
      <c r="A329" s="80"/>
      <c r="B329" s="79" t="s">
        <v>326</v>
      </c>
      <c r="C329" s="71"/>
      <c r="D329" s="71">
        <v>7410</v>
      </c>
      <c r="E329" s="527"/>
      <c r="F329" s="202"/>
      <c r="G329" s="62"/>
      <c r="H329" s="62"/>
    </row>
    <row r="330" spans="1:8" ht="12" customHeight="1">
      <c r="A330" s="80"/>
      <c r="B330" s="10" t="s">
        <v>47</v>
      </c>
      <c r="C330" s="71"/>
      <c r="D330" s="71"/>
      <c r="E330" s="527"/>
      <c r="F330" s="202"/>
      <c r="G330" s="62"/>
      <c r="H330" s="62"/>
    </row>
    <row r="331" spans="1:8" ht="12" customHeight="1">
      <c r="A331" s="15"/>
      <c r="B331" s="10" t="s">
        <v>338</v>
      </c>
      <c r="C331" s="152">
        <v>7600</v>
      </c>
      <c r="D331" s="231"/>
      <c r="E331" s="527">
        <f>SUM(D331/C331)</f>
        <v>0</v>
      </c>
      <c r="F331" s="175"/>
      <c r="G331" s="62"/>
      <c r="H331" s="62"/>
    </row>
    <row r="332" spans="1:8" ht="12" customHeight="1" thickBot="1">
      <c r="A332" s="15"/>
      <c r="B332" s="435" t="s">
        <v>966</v>
      </c>
      <c r="C332" s="43"/>
      <c r="D332" s="97"/>
      <c r="E332" s="528"/>
      <c r="F332" s="173"/>
      <c r="G332" s="62"/>
      <c r="H332" s="62"/>
    </row>
    <row r="333" spans="1:8" ht="12.75" thickBot="1">
      <c r="A333" s="49"/>
      <c r="B333" s="437" t="s">
        <v>86</v>
      </c>
      <c r="C333" s="76">
        <f>SUM(C327:C332)</f>
        <v>7600</v>
      </c>
      <c r="D333" s="76">
        <f>SUM(D327:D332)</f>
        <v>7600</v>
      </c>
      <c r="E333" s="534">
        <f>SUM(D333/C333)</f>
        <v>1</v>
      </c>
      <c r="F333" s="171"/>
      <c r="G333" s="62"/>
      <c r="H333" s="62"/>
    </row>
    <row r="334" spans="1:8" ht="12">
      <c r="A334" s="80">
        <v>3302</v>
      </c>
      <c r="B334" s="101" t="s">
        <v>388</v>
      </c>
      <c r="C334" s="83"/>
      <c r="D334" s="83"/>
      <c r="E334" s="527"/>
      <c r="F334" s="4"/>
      <c r="G334" s="62"/>
      <c r="H334" s="62"/>
    </row>
    <row r="335" spans="1:8" ht="12">
      <c r="A335" s="15"/>
      <c r="B335" s="65" t="s">
        <v>39</v>
      </c>
      <c r="C335" s="43"/>
      <c r="D335" s="83"/>
      <c r="E335" s="527"/>
      <c r="F335" s="170"/>
      <c r="G335" s="62"/>
      <c r="H335" s="62"/>
    </row>
    <row r="336" spans="1:8" ht="12">
      <c r="A336" s="15"/>
      <c r="B336" s="7" t="s">
        <v>347</v>
      </c>
      <c r="C336" s="43"/>
      <c r="D336" s="231"/>
      <c r="E336" s="527"/>
      <c r="F336" s="202"/>
      <c r="G336" s="62"/>
      <c r="H336" s="62"/>
    </row>
    <row r="337" spans="1:8" ht="12">
      <c r="A337" s="80"/>
      <c r="B337" s="79" t="s">
        <v>326</v>
      </c>
      <c r="C337" s="71"/>
      <c r="D337" s="71">
        <v>197000</v>
      </c>
      <c r="E337" s="527"/>
      <c r="F337" s="202"/>
      <c r="G337" s="62"/>
      <c r="H337" s="62"/>
    </row>
    <row r="338" spans="1:8" ht="12">
      <c r="A338" s="80"/>
      <c r="B338" s="10" t="s">
        <v>47</v>
      </c>
      <c r="C338" s="71"/>
      <c r="D338" s="71"/>
      <c r="E338" s="527"/>
      <c r="F338" s="202"/>
      <c r="G338" s="62"/>
      <c r="H338" s="62"/>
    </row>
    <row r="339" spans="1:8" ht="12">
      <c r="A339" s="15"/>
      <c r="B339" s="10" t="s">
        <v>338</v>
      </c>
      <c r="C339" s="152"/>
      <c r="D339" s="231"/>
      <c r="E339" s="527"/>
      <c r="F339" s="175"/>
      <c r="G339" s="62"/>
      <c r="H339" s="62"/>
    </row>
    <row r="340" spans="1:8" ht="12.75" thickBot="1">
      <c r="A340" s="15"/>
      <c r="B340" s="435" t="s">
        <v>966</v>
      </c>
      <c r="C340" s="43"/>
      <c r="D340" s="97"/>
      <c r="E340" s="528"/>
      <c r="F340" s="173"/>
      <c r="G340" s="62"/>
      <c r="H340" s="62"/>
    </row>
    <row r="341" spans="1:8" ht="12.75" thickBot="1">
      <c r="A341" s="49"/>
      <c r="B341" s="437" t="s">
        <v>86</v>
      </c>
      <c r="C341" s="76">
        <f>SUM(C335:C340)</f>
        <v>0</v>
      </c>
      <c r="D341" s="76">
        <f>SUM(D335:D340)</f>
        <v>197000</v>
      </c>
      <c r="E341" s="533"/>
      <c r="F341" s="171"/>
      <c r="G341" s="62"/>
      <c r="H341" s="62"/>
    </row>
    <row r="342" spans="1:8" ht="12.75">
      <c r="A342" s="80">
        <v>3303</v>
      </c>
      <c r="B342" s="91" t="s">
        <v>153</v>
      </c>
      <c r="C342" s="83"/>
      <c r="D342" s="83"/>
      <c r="E342" s="527"/>
      <c r="F342" s="179"/>
      <c r="G342" s="62"/>
      <c r="H342" s="62"/>
    </row>
    <row r="343" spans="1:8" ht="12" customHeight="1">
      <c r="A343" s="78"/>
      <c r="B343" s="65" t="s">
        <v>39</v>
      </c>
      <c r="C343" s="71"/>
      <c r="D343" s="71"/>
      <c r="E343" s="527"/>
      <c r="F343" s="174"/>
      <c r="G343" s="62"/>
      <c r="H343" s="62"/>
    </row>
    <row r="344" spans="1:8" ht="12" customHeight="1">
      <c r="A344" s="78"/>
      <c r="B344" s="7" t="s">
        <v>347</v>
      </c>
      <c r="C344" s="71"/>
      <c r="D344" s="71"/>
      <c r="E344" s="527"/>
      <c r="F344" s="174"/>
      <c r="G344" s="62"/>
      <c r="H344" s="62"/>
    </row>
    <row r="345" spans="1:8" ht="12" customHeight="1">
      <c r="A345" s="78"/>
      <c r="B345" s="79" t="s">
        <v>326</v>
      </c>
      <c r="C345" s="71">
        <v>500</v>
      </c>
      <c r="D345" s="71">
        <v>600</v>
      </c>
      <c r="E345" s="527">
        <f>SUM(D345/C345)</f>
        <v>1.2</v>
      </c>
      <c r="F345" s="174"/>
      <c r="G345" s="62"/>
      <c r="H345" s="62"/>
    </row>
    <row r="346" spans="1:8" ht="12" customHeight="1">
      <c r="A346" s="78"/>
      <c r="B346" s="10" t="s">
        <v>47</v>
      </c>
      <c r="C346" s="71">
        <v>2550</v>
      </c>
      <c r="D346" s="71">
        <v>5500</v>
      </c>
      <c r="E346" s="527">
        <f>SUM(D346/C346)</f>
        <v>2.156862745098039</v>
      </c>
      <c r="F346" s="174"/>
      <c r="G346" s="62"/>
      <c r="H346" s="62"/>
    </row>
    <row r="347" spans="1:8" ht="12" customHeight="1">
      <c r="A347" s="78"/>
      <c r="B347" s="10" t="s">
        <v>338</v>
      </c>
      <c r="C347" s="231"/>
      <c r="D347" s="231"/>
      <c r="E347" s="527"/>
      <c r="F347" s="344"/>
      <c r="G347" s="62"/>
      <c r="H347" s="62"/>
    </row>
    <row r="348" spans="1:8" ht="12" customHeight="1" thickBot="1">
      <c r="A348" s="64"/>
      <c r="B348" s="435" t="s">
        <v>966</v>
      </c>
      <c r="C348" s="71"/>
      <c r="D348" s="72"/>
      <c r="E348" s="528"/>
      <c r="F348" s="29"/>
      <c r="G348" s="62"/>
      <c r="H348" s="62"/>
    </row>
    <row r="349" spans="1:8" ht="12" customHeight="1" thickBot="1">
      <c r="A349" s="49"/>
      <c r="B349" s="437" t="s">
        <v>86</v>
      </c>
      <c r="C349" s="76">
        <f>SUM(C343:C348)</f>
        <v>3050</v>
      </c>
      <c r="D349" s="76">
        <f>SUM(D343:D348)</f>
        <v>6100</v>
      </c>
      <c r="E349" s="534">
        <f>SUM(D349/C349)</f>
        <v>2</v>
      </c>
      <c r="F349" s="113"/>
      <c r="G349" s="62"/>
      <c r="H349" s="62"/>
    </row>
    <row r="350" spans="1:8" ht="12" customHeight="1">
      <c r="A350" s="15">
        <v>3304</v>
      </c>
      <c r="B350" s="96" t="s">
        <v>154</v>
      </c>
      <c r="C350" s="83"/>
      <c r="D350" s="83"/>
      <c r="E350" s="527"/>
      <c r="F350" s="179"/>
      <c r="G350" s="62"/>
      <c r="H350" s="62"/>
    </row>
    <row r="351" spans="1:8" ht="12" customHeight="1">
      <c r="A351" s="64"/>
      <c r="B351" s="65" t="s">
        <v>39</v>
      </c>
      <c r="C351" s="71"/>
      <c r="D351" s="71"/>
      <c r="E351" s="527"/>
      <c r="F351" s="174"/>
      <c r="G351" s="62"/>
      <c r="H351" s="62"/>
    </row>
    <row r="352" spans="1:8" ht="12" customHeight="1">
      <c r="A352" s="64"/>
      <c r="B352" s="7" t="s">
        <v>347</v>
      </c>
      <c r="C352" s="71"/>
      <c r="D352" s="71"/>
      <c r="E352" s="527"/>
      <c r="F352" s="200"/>
      <c r="G352" s="62"/>
      <c r="H352" s="62"/>
    </row>
    <row r="353" spans="1:8" ht="12" customHeight="1">
      <c r="A353" s="64"/>
      <c r="B353" s="79" t="s">
        <v>326</v>
      </c>
      <c r="C353" s="71">
        <v>402</v>
      </c>
      <c r="D353" s="71">
        <v>400</v>
      </c>
      <c r="E353" s="527">
        <f>SUM(D353/C353)</f>
        <v>0.9950248756218906</v>
      </c>
      <c r="F353" s="344"/>
      <c r="G353" s="62"/>
      <c r="H353" s="62"/>
    </row>
    <row r="354" spans="1:8" ht="12" customHeight="1">
      <c r="A354" s="64"/>
      <c r="B354" s="10" t="s">
        <v>47</v>
      </c>
      <c r="C354" s="71">
        <v>2300</v>
      </c>
      <c r="D354" s="71">
        <v>2600</v>
      </c>
      <c r="E354" s="527">
        <f>SUM(D354/C354)</f>
        <v>1.1304347826086956</v>
      </c>
      <c r="F354" s="344"/>
      <c r="G354" s="62"/>
      <c r="H354" s="62"/>
    </row>
    <row r="355" spans="1:8" ht="12" customHeight="1">
      <c r="A355" s="64"/>
      <c r="B355" s="10" t="s">
        <v>338</v>
      </c>
      <c r="C355" s="231"/>
      <c r="D355" s="231"/>
      <c r="E355" s="527"/>
      <c r="F355" s="174"/>
      <c r="G355" s="62"/>
      <c r="H355" s="62"/>
    </row>
    <row r="356" spans="1:8" ht="12" customHeight="1">
      <c r="A356" s="64"/>
      <c r="B356" s="10" t="s">
        <v>47</v>
      </c>
      <c r="C356" s="71"/>
      <c r="D356" s="71"/>
      <c r="E356" s="527"/>
      <c r="F356" s="340"/>
      <c r="G356" s="62"/>
      <c r="H356" s="62"/>
    </row>
    <row r="357" spans="1:8" ht="12" customHeight="1" thickBot="1">
      <c r="A357" s="64"/>
      <c r="B357" s="435" t="s">
        <v>966</v>
      </c>
      <c r="C357" s="71"/>
      <c r="D357" s="72"/>
      <c r="E357" s="528"/>
      <c r="F357" s="29"/>
      <c r="G357" s="62"/>
      <c r="H357" s="62"/>
    </row>
    <row r="358" spans="1:8" ht="12" customHeight="1" thickBot="1">
      <c r="A358" s="49"/>
      <c r="B358" s="437" t="s">
        <v>86</v>
      </c>
      <c r="C358" s="76">
        <f>SUM(C351:C357)</f>
        <v>2702</v>
      </c>
      <c r="D358" s="76">
        <f>SUM(D351:D357)</f>
        <v>3000</v>
      </c>
      <c r="E358" s="534">
        <f>SUM(D358/C358)</f>
        <v>1.1102886750555145</v>
      </c>
      <c r="F358" s="113"/>
      <c r="G358" s="62"/>
      <c r="H358" s="62"/>
    </row>
    <row r="359" spans="1:8" ht="12" customHeight="1">
      <c r="A359" s="15">
        <v>3308</v>
      </c>
      <c r="B359" s="91" t="s">
        <v>311</v>
      </c>
      <c r="C359" s="92"/>
      <c r="D359" s="83"/>
      <c r="E359" s="527"/>
      <c r="F359" s="4"/>
      <c r="G359" s="62"/>
      <c r="H359" s="62"/>
    </row>
    <row r="360" spans="1:8" ht="12" customHeight="1">
      <c r="A360" s="15"/>
      <c r="B360" s="65" t="s">
        <v>39</v>
      </c>
      <c r="C360" s="83"/>
      <c r="D360" s="83"/>
      <c r="E360" s="527"/>
      <c r="F360" s="5"/>
      <c r="G360" s="62"/>
      <c r="H360" s="62"/>
    </row>
    <row r="361" spans="1:8" ht="12" customHeight="1">
      <c r="A361" s="15"/>
      <c r="B361" s="7" t="s">
        <v>347</v>
      </c>
      <c r="C361" s="43"/>
      <c r="D361" s="83"/>
      <c r="E361" s="527"/>
      <c r="F361" s="344"/>
      <c r="G361" s="62"/>
      <c r="H361" s="62"/>
    </row>
    <row r="362" spans="1:8" ht="12" customHeight="1">
      <c r="A362" s="15"/>
      <c r="B362" s="79" t="s">
        <v>326</v>
      </c>
      <c r="C362" s="152">
        <v>1845</v>
      </c>
      <c r="D362" s="231">
        <v>2000</v>
      </c>
      <c r="E362" s="527">
        <f>SUM(D362/C362)</f>
        <v>1.084010840108401</v>
      </c>
      <c r="F362" s="200"/>
      <c r="G362" s="62"/>
      <c r="H362" s="62"/>
    </row>
    <row r="363" spans="1:8" ht="12" customHeight="1">
      <c r="A363" s="15"/>
      <c r="B363" s="10" t="s">
        <v>47</v>
      </c>
      <c r="C363" s="152">
        <v>25000</v>
      </c>
      <c r="D363" s="231">
        <v>30000</v>
      </c>
      <c r="E363" s="527">
        <f>SUM(D363/C363)</f>
        <v>1.2</v>
      </c>
      <c r="F363" s="200"/>
      <c r="G363" s="62"/>
      <c r="H363" s="62"/>
    </row>
    <row r="364" spans="1:8" ht="12" customHeight="1">
      <c r="A364" s="15"/>
      <c r="B364" s="10" t="s">
        <v>338</v>
      </c>
      <c r="C364" s="152"/>
      <c r="D364" s="231"/>
      <c r="E364" s="527"/>
      <c r="F364" s="344"/>
      <c r="G364" s="62"/>
      <c r="H364" s="62"/>
    </row>
    <row r="365" spans="1:8" ht="12" customHeight="1">
      <c r="A365" s="15"/>
      <c r="B365" s="10" t="s">
        <v>47</v>
      </c>
      <c r="C365" s="43"/>
      <c r="D365" s="83"/>
      <c r="E365" s="527"/>
      <c r="F365" s="202"/>
      <c r="G365" s="62"/>
      <c r="H365" s="62"/>
    </row>
    <row r="366" spans="1:8" ht="12" customHeight="1" thickBot="1">
      <c r="A366" s="15"/>
      <c r="B366" s="435" t="s">
        <v>966</v>
      </c>
      <c r="C366" s="44"/>
      <c r="D366" s="44"/>
      <c r="E366" s="528"/>
      <c r="F366" s="172"/>
      <c r="G366" s="62"/>
      <c r="H366" s="62"/>
    </row>
    <row r="367" spans="1:8" ht="12" customHeight="1" thickBot="1">
      <c r="A367" s="49"/>
      <c r="B367" s="437" t="s">
        <v>86</v>
      </c>
      <c r="C367" s="76">
        <f>SUM(C362:C366)</f>
        <v>26845</v>
      </c>
      <c r="D367" s="76">
        <f>SUM(D362:D366)</f>
        <v>32000</v>
      </c>
      <c r="E367" s="534">
        <f>SUM(D367/C367)</f>
        <v>1.1920283106723786</v>
      </c>
      <c r="F367" s="29"/>
      <c r="G367" s="62"/>
      <c r="H367" s="62"/>
    </row>
    <row r="368" spans="1:8" ht="12" customHeight="1">
      <c r="A368" s="15">
        <v>3309</v>
      </c>
      <c r="B368" s="91" t="s">
        <v>312</v>
      </c>
      <c r="C368" s="83"/>
      <c r="D368" s="83"/>
      <c r="E368" s="527"/>
      <c r="F368" s="170"/>
      <c r="G368" s="62"/>
      <c r="H368" s="62"/>
    </row>
    <row r="369" spans="1:8" ht="12" customHeight="1">
      <c r="A369" s="64"/>
      <c r="B369" s="65" t="s">
        <v>39</v>
      </c>
      <c r="C369" s="71"/>
      <c r="D369" s="71"/>
      <c r="E369" s="527"/>
      <c r="F369" s="170"/>
      <c r="G369" s="62"/>
      <c r="H369" s="62"/>
    </row>
    <row r="370" spans="1:8" ht="12" customHeight="1">
      <c r="A370" s="64"/>
      <c r="B370" s="7" t="s">
        <v>347</v>
      </c>
      <c r="C370" s="71"/>
      <c r="D370" s="71"/>
      <c r="E370" s="527"/>
      <c r="F370" s="170"/>
      <c r="G370" s="62"/>
      <c r="H370" s="62"/>
    </row>
    <row r="371" spans="1:8" ht="12" customHeight="1">
      <c r="A371" s="64"/>
      <c r="B371" s="79" t="s">
        <v>326</v>
      </c>
      <c r="C371" s="71"/>
      <c r="D371" s="71">
        <v>20</v>
      </c>
      <c r="E371" s="527"/>
      <c r="F371" s="344"/>
      <c r="G371" s="62"/>
      <c r="H371" s="62"/>
    </row>
    <row r="372" spans="1:8" ht="12" customHeight="1">
      <c r="A372" s="64"/>
      <c r="B372" s="10" t="s">
        <v>47</v>
      </c>
      <c r="C372" s="71">
        <v>5100</v>
      </c>
      <c r="D372" s="71">
        <v>4580</v>
      </c>
      <c r="E372" s="527">
        <f>SUM(D372/C372)</f>
        <v>0.8980392156862745</v>
      </c>
      <c r="F372" s="344"/>
      <c r="G372" s="62"/>
      <c r="H372" s="62"/>
    </row>
    <row r="373" spans="1:8" ht="12" customHeight="1">
      <c r="A373" s="64"/>
      <c r="B373" s="10" t="s">
        <v>338</v>
      </c>
      <c r="C373" s="231"/>
      <c r="D373" s="231"/>
      <c r="E373" s="527"/>
      <c r="F373" s="344"/>
      <c r="G373" s="62"/>
      <c r="H373" s="62"/>
    </row>
    <row r="374" spans="1:8" ht="12" customHeight="1" thickBot="1">
      <c r="A374" s="64"/>
      <c r="B374" s="435" t="s">
        <v>966</v>
      </c>
      <c r="C374" s="71"/>
      <c r="D374" s="72"/>
      <c r="E374" s="528"/>
      <c r="F374" s="29"/>
      <c r="G374" s="62"/>
      <c r="H374" s="62"/>
    </row>
    <row r="375" spans="1:8" ht="12.75" customHeight="1" thickBot="1">
      <c r="A375" s="49"/>
      <c r="B375" s="437" t="s">
        <v>86</v>
      </c>
      <c r="C375" s="76">
        <f>SUM(C369:C374)</f>
        <v>5100</v>
      </c>
      <c r="D375" s="76">
        <f>SUM(D369:D374)</f>
        <v>4600</v>
      </c>
      <c r="E375" s="534">
        <f>SUM(D375/C375)</f>
        <v>0.9019607843137255</v>
      </c>
      <c r="F375" s="171"/>
      <c r="G375" s="62"/>
      <c r="H375" s="62"/>
    </row>
    <row r="376" spans="1:8" ht="12.75" customHeight="1">
      <c r="A376" s="15">
        <v>3310</v>
      </c>
      <c r="B376" s="91" t="s">
        <v>389</v>
      </c>
      <c r="C376" s="83"/>
      <c r="D376" s="83"/>
      <c r="E376" s="527"/>
      <c r="F376" s="170"/>
      <c r="G376" s="62"/>
      <c r="H376" s="62"/>
    </row>
    <row r="377" spans="1:8" ht="12.75" customHeight="1">
      <c r="A377" s="64"/>
      <c r="B377" s="65" t="s">
        <v>39</v>
      </c>
      <c r="C377" s="71"/>
      <c r="D377" s="71"/>
      <c r="E377" s="527"/>
      <c r="F377" s="170"/>
      <c r="G377" s="62"/>
      <c r="H377" s="62"/>
    </row>
    <row r="378" spans="1:8" ht="12.75" customHeight="1">
      <c r="A378" s="64"/>
      <c r="B378" s="7" t="s">
        <v>347</v>
      </c>
      <c r="C378" s="71"/>
      <c r="D378" s="71"/>
      <c r="E378" s="527"/>
      <c r="F378" s="170"/>
      <c r="G378" s="62"/>
      <c r="H378" s="62"/>
    </row>
    <row r="379" spans="1:8" ht="12.75" customHeight="1">
      <c r="A379" s="64"/>
      <c r="B379" s="79" t="s">
        <v>326</v>
      </c>
      <c r="C379" s="71"/>
      <c r="D379" s="71"/>
      <c r="E379" s="527"/>
      <c r="F379" s="344"/>
      <c r="G379" s="62"/>
      <c r="H379" s="62"/>
    </row>
    <row r="380" spans="1:8" ht="12.75" customHeight="1">
      <c r="A380" s="64"/>
      <c r="B380" s="10" t="s">
        <v>47</v>
      </c>
      <c r="C380" s="71">
        <v>6000</v>
      </c>
      <c r="D380" s="71">
        <v>6000</v>
      </c>
      <c r="E380" s="527">
        <f>SUM(D380/C380)</f>
        <v>1</v>
      </c>
      <c r="F380" s="344"/>
      <c r="G380" s="62"/>
      <c r="H380" s="62"/>
    </row>
    <row r="381" spans="1:8" ht="12.75" customHeight="1">
      <c r="A381" s="64"/>
      <c r="B381" s="10" t="s">
        <v>338</v>
      </c>
      <c r="C381" s="231"/>
      <c r="D381" s="231"/>
      <c r="E381" s="527"/>
      <c r="F381" s="344"/>
      <c r="G381" s="62"/>
      <c r="H381" s="62"/>
    </row>
    <row r="382" spans="1:8" ht="12.75" customHeight="1" thickBot="1">
      <c r="A382" s="64"/>
      <c r="B382" s="435" t="s">
        <v>966</v>
      </c>
      <c r="C382" s="71"/>
      <c r="D382" s="72"/>
      <c r="E382" s="528"/>
      <c r="F382" s="29"/>
      <c r="G382" s="62"/>
      <c r="H382" s="62"/>
    </row>
    <row r="383" spans="1:8" ht="12.75" customHeight="1" thickBot="1">
      <c r="A383" s="49"/>
      <c r="B383" s="437" t="s">
        <v>86</v>
      </c>
      <c r="C383" s="76">
        <f>SUM(C377:C382)</f>
        <v>6000</v>
      </c>
      <c r="D383" s="76">
        <f>SUM(D377:D382)</f>
        <v>6000</v>
      </c>
      <c r="E383" s="534">
        <f>SUM(D383/C383)</f>
        <v>1</v>
      </c>
      <c r="F383" s="171"/>
      <c r="G383" s="62"/>
      <c r="H383" s="62"/>
    </row>
    <row r="384" spans="1:8" ht="12" customHeight="1">
      <c r="A384" s="15">
        <v>3311</v>
      </c>
      <c r="B384" s="91" t="s">
        <v>87</v>
      </c>
      <c r="C384" s="83"/>
      <c r="D384" s="83"/>
      <c r="E384" s="527"/>
      <c r="F384" s="170"/>
      <c r="G384" s="62"/>
      <c r="H384" s="62"/>
    </row>
    <row r="385" spans="1:8" ht="12" customHeight="1">
      <c r="A385" s="64"/>
      <c r="B385" s="65" t="s">
        <v>39</v>
      </c>
      <c r="C385" s="71"/>
      <c r="D385" s="71"/>
      <c r="E385" s="527"/>
      <c r="F385" s="170"/>
      <c r="G385" s="62"/>
      <c r="H385" s="62"/>
    </row>
    <row r="386" spans="1:8" ht="12" customHeight="1">
      <c r="A386" s="64"/>
      <c r="B386" s="7" t="s">
        <v>347</v>
      </c>
      <c r="C386" s="71"/>
      <c r="D386" s="71"/>
      <c r="E386" s="527"/>
      <c r="F386" s="170"/>
      <c r="G386" s="62"/>
      <c r="H386" s="62"/>
    </row>
    <row r="387" spans="1:8" ht="12" customHeight="1">
      <c r="A387" s="64"/>
      <c r="B387" s="79" t="s">
        <v>326</v>
      </c>
      <c r="C387" s="71"/>
      <c r="D387" s="71"/>
      <c r="E387" s="527"/>
      <c r="F387" s="344"/>
      <c r="G387" s="62"/>
      <c r="H387" s="62"/>
    </row>
    <row r="388" spans="1:8" ht="12" customHeight="1">
      <c r="A388" s="64"/>
      <c r="B388" s="10" t="s">
        <v>47</v>
      </c>
      <c r="C388" s="71">
        <v>25000</v>
      </c>
      <c r="D388" s="71">
        <v>15000</v>
      </c>
      <c r="E388" s="527">
        <f>SUM(D388/C388)</f>
        <v>0.6</v>
      </c>
      <c r="F388" s="344"/>
      <c r="G388" s="62"/>
      <c r="H388" s="62"/>
    </row>
    <row r="389" spans="1:8" ht="12" customHeight="1">
      <c r="A389" s="64"/>
      <c r="B389" s="10" t="s">
        <v>338</v>
      </c>
      <c r="C389" s="231"/>
      <c r="D389" s="231"/>
      <c r="E389" s="527"/>
      <c r="F389" s="344"/>
      <c r="G389" s="62"/>
      <c r="H389" s="62"/>
    </row>
    <row r="390" spans="1:8" ht="12" customHeight="1" thickBot="1">
      <c r="A390" s="64"/>
      <c r="B390" s="435" t="s">
        <v>966</v>
      </c>
      <c r="C390" s="71"/>
      <c r="D390" s="72"/>
      <c r="E390" s="528"/>
      <c r="F390" s="29"/>
      <c r="G390" s="62"/>
      <c r="H390" s="62"/>
    </row>
    <row r="391" spans="1:8" ht="12.75" thickBot="1">
      <c r="A391" s="49"/>
      <c r="B391" s="437" t="s">
        <v>86</v>
      </c>
      <c r="C391" s="76">
        <f>SUM(C385:C390)</f>
        <v>25000</v>
      </c>
      <c r="D391" s="76">
        <f>SUM(D385:D390)</f>
        <v>15000</v>
      </c>
      <c r="E391" s="534">
        <f>SUM(D391/C391)</f>
        <v>0.6</v>
      </c>
      <c r="F391" s="171"/>
      <c r="G391" s="62"/>
      <c r="H391" s="62"/>
    </row>
    <row r="392" spans="1:8" ht="12">
      <c r="A392" s="63">
        <v>3312</v>
      </c>
      <c r="B392" s="91" t="s">
        <v>970</v>
      </c>
      <c r="C392" s="83"/>
      <c r="D392" s="83"/>
      <c r="E392" s="527"/>
      <c r="F392" s="170"/>
      <c r="G392" s="62"/>
      <c r="H392" s="62"/>
    </row>
    <row r="393" spans="1:8" ht="12">
      <c r="A393" s="64"/>
      <c r="B393" s="65" t="s">
        <v>39</v>
      </c>
      <c r="C393" s="71"/>
      <c r="D393" s="71"/>
      <c r="E393" s="527"/>
      <c r="F393" s="170"/>
      <c r="G393" s="62"/>
      <c r="H393" s="62"/>
    </row>
    <row r="394" spans="1:8" ht="12.75">
      <c r="A394" s="64"/>
      <c r="B394" s="7" t="s">
        <v>347</v>
      </c>
      <c r="C394" s="71"/>
      <c r="D394" s="71"/>
      <c r="E394" s="527"/>
      <c r="F394" s="344"/>
      <c r="G394" s="62"/>
      <c r="H394" s="62"/>
    </row>
    <row r="395" spans="1:8" ht="12">
      <c r="A395" s="64"/>
      <c r="B395" s="79" t="s">
        <v>326</v>
      </c>
      <c r="C395" s="71"/>
      <c r="D395" s="71"/>
      <c r="E395" s="527"/>
      <c r="F395" s="170"/>
      <c r="G395" s="62"/>
      <c r="H395" s="62"/>
    </row>
    <row r="396" spans="1:8" ht="12">
      <c r="A396" s="64"/>
      <c r="B396" s="10" t="s">
        <v>47</v>
      </c>
      <c r="C396" s="71"/>
      <c r="D396" s="71">
        <v>25000</v>
      </c>
      <c r="E396" s="527"/>
      <c r="F396" s="170"/>
      <c r="G396" s="62"/>
      <c r="H396" s="62"/>
    </row>
    <row r="397" spans="1:8" ht="12">
      <c r="A397" s="64"/>
      <c r="B397" s="10" t="s">
        <v>338</v>
      </c>
      <c r="C397" s="231"/>
      <c r="D397" s="231"/>
      <c r="E397" s="527"/>
      <c r="F397" s="170"/>
      <c r="G397" s="62"/>
      <c r="H397" s="62"/>
    </row>
    <row r="398" spans="1:8" ht="12.75" thickBot="1">
      <c r="A398" s="64"/>
      <c r="B398" s="435" t="s">
        <v>966</v>
      </c>
      <c r="C398" s="71"/>
      <c r="D398" s="72"/>
      <c r="E398" s="528"/>
      <c r="F398" s="29"/>
      <c r="G398" s="62"/>
      <c r="H398" s="62"/>
    </row>
    <row r="399" spans="1:8" ht="12.75" thickBot="1">
      <c r="A399" s="49"/>
      <c r="B399" s="437" t="s">
        <v>86</v>
      </c>
      <c r="C399" s="76">
        <f>SUM(C393:C398)</f>
        <v>0</v>
      </c>
      <c r="D399" s="76">
        <f>SUM(D393:D398)</f>
        <v>25000</v>
      </c>
      <c r="E399" s="533"/>
      <c r="F399" s="171"/>
      <c r="G399" s="62"/>
      <c r="H399" s="62"/>
    </row>
    <row r="400" spans="1:8" ht="12">
      <c r="A400" s="63">
        <v>3314</v>
      </c>
      <c r="B400" s="91" t="s">
        <v>956</v>
      </c>
      <c r="C400" s="83"/>
      <c r="D400" s="83"/>
      <c r="E400" s="527"/>
      <c r="F400" s="170"/>
      <c r="G400" s="62"/>
      <c r="H400" s="62"/>
    </row>
    <row r="401" spans="1:8" ht="12" customHeight="1">
      <c r="A401" s="64"/>
      <c r="B401" s="65" t="s">
        <v>39</v>
      </c>
      <c r="C401" s="71"/>
      <c r="D401" s="71"/>
      <c r="E401" s="527"/>
      <c r="F401" s="170"/>
      <c r="G401" s="62"/>
      <c r="H401" s="62"/>
    </row>
    <row r="402" spans="1:8" ht="12" customHeight="1">
      <c r="A402" s="64"/>
      <c r="B402" s="7" t="s">
        <v>347</v>
      </c>
      <c r="C402" s="71"/>
      <c r="D402" s="71"/>
      <c r="E402" s="527"/>
      <c r="F402" s="344"/>
      <c r="G402" s="62"/>
      <c r="H402" s="62"/>
    </row>
    <row r="403" spans="1:8" ht="12" customHeight="1">
      <c r="A403" s="64"/>
      <c r="B403" s="79" t="s">
        <v>326</v>
      </c>
      <c r="C403" s="71">
        <v>700</v>
      </c>
      <c r="D403" s="71"/>
      <c r="E403" s="527">
        <f>SUM(D403/C403)</f>
        <v>0</v>
      </c>
      <c r="F403" s="170"/>
      <c r="G403" s="62"/>
      <c r="H403" s="62"/>
    </row>
    <row r="404" spans="1:8" ht="12" customHeight="1">
      <c r="A404" s="64"/>
      <c r="B404" s="10" t="s">
        <v>47</v>
      </c>
      <c r="C404" s="71">
        <v>13000</v>
      </c>
      <c r="D404" s="71"/>
      <c r="E404" s="527"/>
      <c r="F404" s="170"/>
      <c r="G404" s="62"/>
      <c r="H404" s="62"/>
    </row>
    <row r="405" spans="1:8" ht="12" customHeight="1">
      <c r="A405" s="64"/>
      <c r="B405" s="10" t="s">
        <v>338</v>
      </c>
      <c r="C405" s="231"/>
      <c r="D405" s="231"/>
      <c r="E405" s="527"/>
      <c r="F405" s="170"/>
      <c r="G405" s="62"/>
      <c r="H405" s="62"/>
    </row>
    <row r="406" spans="1:8" ht="12" customHeight="1" thickBot="1">
      <c r="A406" s="64"/>
      <c r="B406" s="435" t="s">
        <v>966</v>
      </c>
      <c r="C406" s="71"/>
      <c r="D406" s="72"/>
      <c r="E406" s="528"/>
      <c r="F406" s="29"/>
      <c r="G406" s="62"/>
      <c r="H406" s="62"/>
    </row>
    <row r="407" spans="1:8" ht="12" customHeight="1" thickBot="1">
      <c r="A407" s="49"/>
      <c r="B407" s="437" t="s">
        <v>86</v>
      </c>
      <c r="C407" s="76">
        <f>SUM(C401:C406)</f>
        <v>13700</v>
      </c>
      <c r="D407" s="76">
        <f>SUM(D401:D406)</f>
        <v>0</v>
      </c>
      <c r="E407" s="533">
        <f>SUM(D407/C407)</f>
        <v>0</v>
      </c>
      <c r="F407" s="171"/>
      <c r="G407" s="62"/>
      <c r="H407" s="62"/>
    </row>
    <row r="408" spans="1:8" ht="12" customHeight="1">
      <c r="A408" s="15">
        <v>3315</v>
      </c>
      <c r="B408" s="96" t="s">
        <v>88</v>
      </c>
      <c r="C408" s="83"/>
      <c r="D408" s="83"/>
      <c r="E408" s="527"/>
      <c r="F408" s="170"/>
      <c r="G408" s="62"/>
      <c r="H408" s="62"/>
    </row>
    <row r="409" spans="1:8" ht="12" customHeight="1">
      <c r="A409" s="64"/>
      <c r="B409" s="65" t="s">
        <v>39</v>
      </c>
      <c r="C409" s="71"/>
      <c r="D409" s="71"/>
      <c r="E409" s="527"/>
      <c r="F409" s="170"/>
      <c r="G409" s="62"/>
      <c r="H409" s="62"/>
    </row>
    <row r="410" spans="1:8" ht="12" customHeight="1">
      <c r="A410" s="64"/>
      <c r="B410" s="7" t="s">
        <v>347</v>
      </c>
      <c r="C410" s="71"/>
      <c r="D410" s="71"/>
      <c r="E410" s="527"/>
      <c r="F410" s="344"/>
      <c r="G410" s="62"/>
      <c r="H410" s="62"/>
    </row>
    <row r="411" spans="1:8" ht="12" customHeight="1">
      <c r="A411" s="64"/>
      <c r="B411" s="79" t="s">
        <v>326</v>
      </c>
      <c r="C411" s="71">
        <v>435</v>
      </c>
      <c r="D411" s="71"/>
      <c r="E411" s="527">
        <f>SUM(D411/C411)</f>
        <v>0</v>
      </c>
      <c r="F411" s="170"/>
      <c r="G411" s="62"/>
      <c r="H411" s="62"/>
    </row>
    <row r="412" spans="1:8" ht="12" customHeight="1">
      <c r="A412" s="64"/>
      <c r="B412" s="10" t="s">
        <v>47</v>
      </c>
      <c r="C412" s="71">
        <v>13000</v>
      </c>
      <c r="D412" s="71"/>
      <c r="E412" s="527"/>
      <c r="F412" s="170"/>
      <c r="G412" s="62"/>
      <c r="H412" s="62"/>
    </row>
    <row r="413" spans="1:8" ht="12" customHeight="1">
      <c r="A413" s="64"/>
      <c r="B413" s="10" t="s">
        <v>338</v>
      </c>
      <c r="C413" s="231"/>
      <c r="D413" s="231"/>
      <c r="E413" s="527"/>
      <c r="F413" s="170"/>
      <c r="G413" s="62"/>
      <c r="H413" s="62"/>
    </row>
    <row r="414" spans="1:8" ht="12" customHeight="1" thickBot="1">
      <c r="A414" s="64"/>
      <c r="B414" s="435" t="s">
        <v>966</v>
      </c>
      <c r="C414" s="71"/>
      <c r="D414" s="72"/>
      <c r="E414" s="528"/>
      <c r="F414" s="172"/>
      <c r="G414" s="62"/>
      <c r="H414" s="62"/>
    </row>
    <row r="415" spans="1:8" ht="12" customHeight="1" thickBot="1">
      <c r="A415" s="49"/>
      <c r="B415" s="437" t="s">
        <v>86</v>
      </c>
      <c r="C415" s="76">
        <f>SUM(C409:C414)</f>
        <v>13435</v>
      </c>
      <c r="D415" s="76"/>
      <c r="E415" s="533">
        <f>SUM(D415/C415)</f>
        <v>0</v>
      </c>
      <c r="F415" s="171"/>
      <c r="G415" s="62"/>
      <c r="H415" s="62"/>
    </row>
    <row r="416" spans="1:8" ht="12" customHeight="1">
      <c r="A416" s="15">
        <v>3318</v>
      </c>
      <c r="B416" s="96" t="s">
        <v>89</v>
      </c>
      <c r="C416" s="83"/>
      <c r="D416" s="83"/>
      <c r="E416" s="527"/>
      <c r="F416" s="170"/>
      <c r="G416" s="62"/>
      <c r="H416" s="62"/>
    </row>
    <row r="417" spans="1:8" ht="12" customHeight="1">
      <c r="A417" s="64"/>
      <c r="B417" s="65" t="s">
        <v>39</v>
      </c>
      <c r="C417" s="71"/>
      <c r="D417" s="71"/>
      <c r="E417" s="527"/>
      <c r="F417" s="170"/>
      <c r="G417" s="62"/>
      <c r="H417" s="62"/>
    </row>
    <row r="418" spans="1:8" ht="12" customHeight="1">
      <c r="A418" s="64"/>
      <c r="B418" s="7" t="s">
        <v>347</v>
      </c>
      <c r="C418" s="71"/>
      <c r="D418" s="71"/>
      <c r="E418" s="527"/>
      <c r="F418" s="170"/>
      <c r="G418" s="62"/>
      <c r="H418" s="62"/>
    </row>
    <row r="419" spans="1:8" ht="12" customHeight="1">
      <c r="A419" s="64"/>
      <c r="B419" s="79" t="s">
        <v>326</v>
      </c>
      <c r="C419" s="71"/>
      <c r="D419" s="71"/>
      <c r="E419" s="527"/>
      <c r="F419" s="344"/>
      <c r="G419" s="62"/>
      <c r="H419" s="62"/>
    </row>
    <row r="420" spans="1:8" ht="12" customHeight="1">
      <c r="A420" s="64"/>
      <c r="B420" s="10" t="s">
        <v>47</v>
      </c>
      <c r="C420" s="71">
        <v>2200</v>
      </c>
      <c r="D420" s="71">
        <v>1800</v>
      </c>
      <c r="E420" s="527">
        <f>SUM(D420/C420)</f>
        <v>0.8181818181818182</v>
      </c>
      <c r="F420" s="736"/>
      <c r="G420" s="62"/>
      <c r="H420" s="62"/>
    </row>
    <row r="421" spans="1:8" ht="12" customHeight="1">
      <c r="A421" s="64"/>
      <c r="B421" s="10" t="s">
        <v>338</v>
      </c>
      <c r="C421" s="231"/>
      <c r="D421" s="231"/>
      <c r="E421" s="527"/>
      <c r="F421" s="170"/>
      <c r="G421" s="62"/>
      <c r="H421" s="62"/>
    </row>
    <row r="422" spans="1:8" ht="12" customHeight="1">
      <c r="A422" s="64"/>
      <c r="B422" s="10" t="s">
        <v>47</v>
      </c>
      <c r="C422" s="71"/>
      <c r="D422" s="71"/>
      <c r="E422" s="527"/>
      <c r="F422" s="175"/>
      <c r="G422" s="62"/>
      <c r="H422" s="62"/>
    </row>
    <row r="423" spans="1:8" ht="12" customHeight="1" thickBot="1">
      <c r="A423" s="64"/>
      <c r="B423" s="435" t="s">
        <v>966</v>
      </c>
      <c r="C423" s="71"/>
      <c r="D423" s="72"/>
      <c r="E423" s="528"/>
      <c r="F423" s="29"/>
      <c r="G423" s="62"/>
      <c r="H423" s="62"/>
    </row>
    <row r="424" spans="1:8" ht="12" customHeight="1" thickBot="1">
      <c r="A424" s="49"/>
      <c r="B424" s="437" t="s">
        <v>86</v>
      </c>
      <c r="C424" s="76">
        <f>SUM(C417:C423)</f>
        <v>2200</v>
      </c>
      <c r="D424" s="76">
        <f>SUM(D417:D423)</f>
        <v>1800</v>
      </c>
      <c r="E424" s="534">
        <f>SUM(D424/C424)</f>
        <v>0.8181818181818182</v>
      </c>
      <c r="F424" s="171"/>
      <c r="G424" s="62"/>
      <c r="H424" s="62"/>
    </row>
    <row r="425" spans="1:8" ht="12" customHeight="1">
      <c r="A425" s="15">
        <v>3320</v>
      </c>
      <c r="B425" s="91" t="s">
        <v>128</v>
      </c>
      <c r="C425" s="92"/>
      <c r="D425" s="83"/>
      <c r="E425" s="527"/>
      <c r="F425" s="170"/>
      <c r="G425" s="62"/>
      <c r="H425" s="62"/>
    </row>
    <row r="426" spans="1:8" ht="12" customHeight="1">
      <c r="A426" s="64"/>
      <c r="B426" s="65" t="s">
        <v>39</v>
      </c>
      <c r="C426" s="71"/>
      <c r="D426" s="71"/>
      <c r="E426" s="527"/>
      <c r="F426" s="170"/>
      <c r="G426" s="62"/>
      <c r="H426" s="62"/>
    </row>
    <row r="427" spans="1:8" ht="12" customHeight="1">
      <c r="A427" s="64"/>
      <c r="B427" s="7" t="s">
        <v>347</v>
      </c>
      <c r="C427" s="71"/>
      <c r="D427" s="71"/>
      <c r="E427" s="527"/>
      <c r="F427" s="170"/>
      <c r="G427" s="62"/>
      <c r="H427" s="62"/>
    </row>
    <row r="428" spans="1:8" ht="12" customHeight="1">
      <c r="A428" s="64"/>
      <c r="B428" s="79" t="s">
        <v>326</v>
      </c>
      <c r="C428" s="71"/>
      <c r="D428" s="71"/>
      <c r="E428" s="527"/>
      <c r="F428" s="344"/>
      <c r="G428" s="62"/>
      <c r="H428" s="62"/>
    </row>
    <row r="429" spans="1:8" ht="12" customHeight="1">
      <c r="A429" s="64"/>
      <c r="B429" s="10" t="s">
        <v>47</v>
      </c>
      <c r="C429" s="71">
        <v>1114</v>
      </c>
      <c r="D429" s="71">
        <v>840</v>
      </c>
      <c r="E429" s="527">
        <f>SUM(D429/C429)</f>
        <v>0.7540394973070018</v>
      </c>
      <c r="F429" s="736"/>
      <c r="G429" s="62"/>
      <c r="H429" s="62"/>
    </row>
    <row r="430" spans="1:8" ht="12" customHeight="1">
      <c r="A430" s="64"/>
      <c r="B430" s="10" t="s">
        <v>338</v>
      </c>
      <c r="C430" s="231"/>
      <c r="D430" s="231"/>
      <c r="E430" s="527"/>
      <c r="F430" s="170"/>
      <c r="G430" s="62"/>
      <c r="H430" s="62"/>
    </row>
    <row r="431" spans="1:8" ht="12" customHeight="1">
      <c r="A431" s="64"/>
      <c r="B431" s="10" t="s">
        <v>47</v>
      </c>
      <c r="C431" s="71"/>
      <c r="D431" s="71"/>
      <c r="E431" s="527"/>
      <c r="F431" s="344"/>
      <c r="G431" s="62"/>
      <c r="H431" s="62"/>
    </row>
    <row r="432" spans="1:8" ht="12" customHeight="1" thickBot="1">
      <c r="A432" s="64"/>
      <c r="B432" s="435" t="s">
        <v>966</v>
      </c>
      <c r="C432" s="71"/>
      <c r="D432" s="72"/>
      <c r="E432" s="528"/>
      <c r="F432" s="29"/>
      <c r="G432" s="62"/>
      <c r="H432" s="62"/>
    </row>
    <row r="433" spans="1:8" ht="12" customHeight="1" thickBot="1">
      <c r="A433" s="49"/>
      <c r="B433" s="437" t="s">
        <v>86</v>
      </c>
      <c r="C433" s="76">
        <f>SUM(C426:C432)</f>
        <v>1114</v>
      </c>
      <c r="D433" s="76">
        <f>SUM(D426:D432)</f>
        <v>840</v>
      </c>
      <c r="E433" s="534">
        <f>SUM(D433/C433)</f>
        <v>0.7540394973070018</v>
      </c>
      <c r="F433" s="171"/>
      <c r="G433" s="62"/>
      <c r="H433" s="62"/>
    </row>
    <row r="434" spans="1:8" ht="12" customHeight="1">
      <c r="A434" s="15">
        <v>3322</v>
      </c>
      <c r="B434" s="91" t="s">
        <v>90</v>
      </c>
      <c r="C434" s="83"/>
      <c r="D434" s="83"/>
      <c r="E434" s="527"/>
      <c r="F434" s="170"/>
      <c r="G434" s="62"/>
      <c r="H434" s="62"/>
    </row>
    <row r="435" spans="1:8" ht="12" customHeight="1">
      <c r="A435" s="64"/>
      <c r="B435" s="65" t="s">
        <v>39</v>
      </c>
      <c r="C435" s="71"/>
      <c r="D435" s="71"/>
      <c r="E435" s="527"/>
      <c r="F435" s="170"/>
      <c r="G435" s="62"/>
      <c r="H435" s="62"/>
    </row>
    <row r="436" spans="1:8" ht="12" customHeight="1">
      <c r="A436" s="64"/>
      <c r="B436" s="7" t="s">
        <v>347</v>
      </c>
      <c r="C436" s="71"/>
      <c r="D436" s="71"/>
      <c r="E436" s="527"/>
      <c r="F436" s="344"/>
      <c r="G436" s="62"/>
      <c r="H436" s="62"/>
    </row>
    <row r="437" spans="1:8" ht="12" customHeight="1">
      <c r="A437" s="64"/>
      <c r="B437" s="79" t="s">
        <v>326</v>
      </c>
      <c r="C437" s="71">
        <v>100</v>
      </c>
      <c r="D437" s="71">
        <v>100</v>
      </c>
      <c r="E437" s="527">
        <f>SUM(D437/C437)</f>
        <v>1</v>
      </c>
      <c r="F437" s="170"/>
      <c r="G437" s="62"/>
      <c r="H437" s="62"/>
    </row>
    <row r="438" spans="1:8" ht="12" customHeight="1">
      <c r="A438" s="64"/>
      <c r="B438" s="10" t="s">
        <v>47</v>
      </c>
      <c r="C438" s="71">
        <v>6400</v>
      </c>
      <c r="D438" s="71">
        <v>6400</v>
      </c>
      <c r="E438" s="527">
        <f>SUM(D438/C438)</f>
        <v>1</v>
      </c>
      <c r="F438" s="737"/>
      <c r="G438" s="62"/>
      <c r="H438" s="62"/>
    </row>
    <row r="439" spans="1:8" ht="12" customHeight="1">
      <c r="A439" s="64"/>
      <c r="B439" s="10" t="s">
        <v>338</v>
      </c>
      <c r="C439" s="231"/>
      <c r="D439" s="231"/>
      <c r="E439" s="527"/>
      <c r="F439" s="344"/>
      <c r="G439" s="62"/>
      <c r="H439" s="62"/>
    </row>
    <row r="440" spans="1:8" ht="12" customHeight="1" thickBot="1">
      <c r="A440" s="64"/>
      <c r="B440" s="435" t="s">
        <v>966</v>
      </c>
      <c r="C440" s="71"/>
      <c r="D440" s="72"/>
      <c r="E440" s="528"/>
      <c r="F440" s="341"/>
      <c r="G440" s="62"/>
      <c r="H440" s="62"/>
    </row>
    <row r="441" spans="1:8" ht="12" customHeight="1" thickBot="1">
      <c r="A441" s="49"/>
      <c r="B441" s="437" t="s">
        <v>86</v>
      </c>
      <c r="C441" s="76">
        <f>SUM(C435:C440)</f>
        <v>6500</v>
      </c>
      <c r="D441" s="76">
        <f>SUM(D435:D440)</f>
        <v>6500</v>
      </c>
      <c r="E441" s="534">
        <f>SUM(D441/C441)</f>
        <v>1</v>
      </c>
      <c r="F441" s="171"/>
      <c r="G441" s="62"/>
      <c r="H441" s="62"/>
    </row>
    <row r="442" spans="1:8" ht="12" customHeight="1">
      <c r="A442" s="161">
        <v>3323</v>
      </c>
      <c r="B442" s="488" t="s">
        <v>444</v>
      </c>
      <c r="C442" s="83"/>
      <c r="D442" s="83"/>
      <c r="E442" s="527"/>
      <c r="F442" s="170"/>
      <c r="G442" s="62"/>
      <c r="H442" s="62"/>
    </row>
    <row r="443" spans="1:8" ht="12" customHeight="1">
      <c r="A443" s="64"/>
      <c r="B443" s="65" t="s">
        <v>39</v>
      </c>
      <c r="C443" s="71"/>
      <c r="D443" s="71"/>
      <c r="E443" s="527"/>
      <c r="F443" s="170"/>
      <c r="G443" s="62"/>
      <c r="H443" s="62"/>
    </row>
    <row r="444" spans="1:8" ht="12" customHeight="1">
      <c r="A444" s="64"/>
      <c r="B444" s="7" t="s">
        <v>347</v>
      </c>
      <c r="C444" s="71"/>
      <c r="D444" s="71"/>
      <c r="E444" s="527"/>
      <c r="F444" s="344"/>
      <c r="G444" s="62"/>
      <c r="H444" s="62"/>
    </row>
    <row r="445" spans="1:8" ht="12" customHeight="1">
      <c r="A445" s="64"/>
      <c r="B445" s="79" t="s">
        <v>326</v>
      </c>
      <c r="C445" s="71"/>
      <c r="D445" s="71">
        <v>100</v>
      </c>
      <c r="E445" s="527"/>
      <c r="F445" s="170"/>
      <c r="G445" s="62"/>
      <c r="H445" s="62"/>
    </row>
    <row r="446" spans="1:8" ht="12" customHeight="1">
      <c r="A446" s="64"/>
      <c r="B446" s="10" t="s">
        <v>47</v>
      </c>
      <c r="C446" s="71"/>
      <c r="D446" s="71">
        <v>5900</v>
      </c>
      <c r="E446" s="527"/>
      <c r="F446" s="737"/>
      <c r="G446" s="62"/>
      <c r="H446" s="62"/>
    </row>
    <row r="447" spans="1:8" ht="12" customHeight="1">
      <c r="A447" s="64"/>
      <c r="B447" s="10" t="s">
        <v>338</v>
      </c>
      <c r="C447" s="231"/>
      <c r="D447" s="231"/>
      <c r="E447" s="527"/>
      <c r="F447" s="344"/>
      <c r="G447" s="62"/>
      <c r="H447" s="62"/>
    </row>
    <row r="448" spans="1:8" ht="12" customHeight="1" thickBot="1">
      <c r="A448" s="64"/>
      <c r="B448" s="435" t="s">
        <v>966</v>
      </c>
      <c r="C448" s="71"/>
      <c r="D448" s="72"/>
      <c r="E448" s="528"/>
      <c r="F448" s="341"/>
      <c r="G448" s="62"/>
      <c r="H448" s="62"/>
    </row>
    <row r="449" spans="1:8" ht="12" customHeight="1" thickBot="1">
      <c r="A449" s="49"/>
      <c r="B449" s="437" t="s">
        <v>86</v>
      </c>
      <c r="C449" s="76">
        <f>SUM(C443:C448)</f>
        <v>0</v>
      </c>
      <c r="D449" s="76">
        <f>SUM(D443:D448)</f>
        <v>6000</v>
      </c>
      <c r="E449" s="533"/>
      <c r="F449" s="171"/>
      <c r="G449" s="62"/>
      <c r="H449" s="62"/>
    </row>
    <row r="450" spans="1:8" ht="12" customHeight="1">
      <c r="A450" s="48">
        <v>3340</v>
      </c>
      <c r="B450" s="99" t="s">
        <v>448</v>
      </c>
      <c r="C450" s="92"/>
      <c r="D450" s="83"/>
      <c r="E450" s="527"/>
      <c r="F450" s="170"/>
      <c r="G450" s="62"/>
      <c r="H450" s="62"/>
    </row>
    <row r="451" spans="1:8" ht="12" customHeight="1">
      <c r="A451" s="15"/>
      <c r="B451" s="65" t="s">
        <v>39</v>
      </c>
      <c r="C451" s="43"/>
      <c r="D451" s="83"/>
      <c r="E451" s="527"/>
      <c r="F451" s="170"/>
      <c r="G451" s="62"/>
      <c r="H451" s="62"/>
    </row>
    <row r="452" spans="1:8" ht="12" customHeight="1">
      <c r="A452" s="15"/>
      <c r="B452" s="7" t="s">
        <v>347</v>
      </c>
      <c r="C452" s="43"/>
      <c r="D452" s="83"/>
      <c r="E452" s="527"/>
      <c r="F452" s="344"/>
      <c r="G452" s="62"/>
      <c r="H452" s="62"/>
    </row>
    <row r="453" spans="1:8" ht="12" customHeight="1">
      <c r="A453" s="80"/>
      <c r="B453" s="79" t="s">
        <v>326</v>
      </c>
      <c r="C453" s="152">
        <v>4000</v>
      </c>
      <c r="D453" s="231">
        <v>4000</v>
      </c>
      <c r="E453" s="527">
        <f>SUM(D453/C453)</f>
        <v>1</v>
      </c>
      <c r="F453" s="344"/>
      <c r="G453" s="62"/>
      <c r="H453" s="62"/>
    </row>
    <row r="454" spans="1:8" ht="12" customHeight="1">
      <c r="A454" s="80"/>
      <c r="B454" s="10" t="s">
        <v>47</v>
      </c>
      <c r="C454" s="152"/>
      <c r="D454" s="231"/>
      <c r="E454" s="527"/>
      <c r="F454" s="736"/>
      <c r="G454" s="62"/>
      <c r="H454" s="62"/>
    </row>
    <row r="455" spans="1:8" ht="12" customHeight="1">
      <c r="A455" s="15"/>
      <c r="B455" s="10" t="s">
        <v>338</v>
      </c>
      <c r="C455" s="43"/>
      <c r="D455" s="83"/>
      <c r="E455" s="527"/>
      <c r="F455" s="170"/>
      <c r="G455" s="62"/>
      <c r="H455" s="62"/>
    </row>
    <row r="456" spans="1:8" ht="12" customHeight="1" thickBot="1">
      <c r="A456" s="15"/>
      <c r="B456" s="435" t="s">
        <v>966</v>
      </c>
      <c r="C456" s="97"/>
      <c r="D456" s="97"/>
      <c r="E456" s="528"/>
      <c r="F456" s="29"/>
      <c r="G456" s="62"/>
      <c r="H456" s="62"/>
    </row>
    <row r="457" spans="1:8" ht="12" customHeight="1" thickBot="1">
      <c r="A457" s="74"/>
      <c r="B457" s="437" t="s">
        <v>86</v>
      </c>
      <c r="C457" s="76">
        <f>SUM(C451:C456)</f>
        <v>4000</v>
      </c>
      <c r="D457" s="76">
        <f>SUM(D451:D456)</f>
        <v>4000</v>
      </c>
      <c r="E457" s="534">
        <f>SUM(D457/C457)</f>
        <v>1</v>
      </c>
      <c r="F457" s="171"/>
      <c r="G457" s="62"/>
      <c r="H457" s="62"/>
    </row>
    <row r="458" spans="1:8" ht="12" customHeight="1">
      <c r="A458" s="48">
        <v>3341</v>
      </c>
      <c r="B458" s="99" t="s">
        <v>341</v>
      </c>
      <c r="C458" s="92"/>
      <c r="D458" s="83"/>
      <c r="E458" s="527"/>
      <c r="F458" s="170"/>
      <c r="G458" s="62"/>
      <c r="H458" s="62"/>
    </row>
    <row r="459" spans="1:8" ht="12" customHeight="1">
      <c r="A459" s="15"/>
      <c r="B459" s="65" t="s">
        <v>39</v>
      </c>
      <c r="C459" s="43"/>
      <c r="D459" s="83"/>
      <c r="E459" s="527"/>
      <c r="F459" s="170"/>
      <c r="G459" s="62"/>
      <c r="H459" s="62"/>
    </row>
    <row r="460" spans="1:8" ht="12" customHeight="1">
      <c r="A460" s="15"/>
      <c r="B460" s="7" t="s">
        <v>347</v>
      </c>
      <c r="C460" s="43"/>
      <c r="D460" s="83"/>
      <c r="E460" s="527"/>
      <c r="F460" s="344"/>
      <c r="G460" s="62"/>
      <c r="H460" s="62"/>
    </row>
    <row r="461" spans="1:8" ht="12" customHeight="1">
      <c r="A461" s="80"/>
      <c r="B461" s="79" t="s">
        <v>326</v>
      </c>
      <c r="C461" s="152">
        <v>1084</v>
      </c>
      <c r="D461" s="231">
        <v>1500</v>
      </c>
      <c r="E461" s="527">
        <f>SUM(D461/C461)</f>
        <v>1.3837638376383763</v>
      </c>
      <c r="F461" s="344"/>
      <c r="G461" s="62"/>
      <c r="H461" s="62"/>
    </row>
    <row r="462" spans="1:8" ht="12" customHeight="1">
      <c r="A462" s="80"/>
      <c r="B462" s="10" t="s">
        <v>47</v>
      </c>
      <c r="C462" s="152"/>
      <c r="D462" s="231"/>
      <c r="E462" s="527"/>
      <c r="F462" s="736"/>
      <c r="G462" s="62"/>
      <c r="H462" s="62"/>
    </row>
    <row r="463" spans="1:8" ht="12" customHeight="1">
      <c r="A463" s="15"/>
      <c r="B463" s="10" t="s">
        <v>338</v>
      </c>
      <c r="C463" s="43"/>
      <c r="D463" s="83"/>
      <c r="E463" s="527"/>
      <c r="F463" s="170"/>
      <c r="G463" s="62"/>
      <c r="H463" s="62"/>
    </row>
    <row r="464" spans="1:8" ht="12" customHeight="1" thickBot="1">
      <c r="A464" s="15"/>
      <c r="B464" s="435" t="s">
        <v>966</v>
      </c>
      <c r="C464" s="97"/>
      <c r="D464" s="97"/>
      <c r="E464" s="528"/>
      <c r="F464" s="29"/>
      <c r="G464" s="62"/>
      <c r="H464" s="62"/>
    </row>
    <row r="465" spans="1:8" ht="12" customHeight="1" thickBot="1">
      <c r="A465" s="74"/>
      <c r="B465" s="437" t="s">
        <v>86</v>
      </c>
      <c r="C465" s="76">
        <f>SUM(C459:C464)</f>
        <v>1084</v>
      </c>
      <c r="D465" s="76">
        <f>SUM(D459:D464)</f>
        <v>1500</v>
      </c>
      <c r="E465" s="534">
        <f>SUM(D465/C465)</f>
        <v>1.3837638376383763</v>
      </c>
      <c r="F465" s="171"/>
      <c r="G465" s="62"/>
      <c r="H465" s="62"/>
    </row>
    <row r="466" spans="1:8" ht="12" customHeight="1">
      <c r="A466" s="48">
        <v>3342</v>
      </c>
      <c r="B466" s="99" t="s">
        <v>342</v>
      </c>
      <c r="C466" s="92"/>
      <c r="D466" s="83"/>
      <c r="E466" s="527"/>
      <c r="F466" s="170"/>
      <c r="G466" s="62"/>
      <c r="H466" s="62"/>
    </row>
    <row r="467" spans="1:8" ht="12" customHeight="1">
      <c r="A467" s="15"/>
      <c r="B467" s="65" t="s">
        <v>39</v>
      </c>
      <c r="C467" s="43"/>
      <c r="D467" s="83"/>
      <c r="E467" s="527"/>
      <c r="F467" s="170"/>
      <c r="G467" s="62"/>
      <c r="H467" s="62"/>
    </row>
    <row r="468" spans="1:8" ht="12" customHeight="1">
      <c r="A468" s="15"/>
      <c r="B468" s="7" t="s">
        <v>347</v>
      </c>
      <c r="C468" s="43"/>
      <c r="D468" s="83"/>
      <c r="E468" s="527"/>
      <c r="F468" s="170"/>
      <c r="G468" s="62"/>
      <c r="H468" s="62"/>
    </row>
    <row r="469" spans="1:8" ht="12" customHeight="1">
      <c r="A469" s="80"/>
      <c r="B469" s="79" t="s">
        <v>326</v>
      </c>
      <c r="C469" s="152">
        <v>880</v>
      </c>
      <c r="D469" s="231">
        <v>880</v>
      </c>
      <c r="E469" s="527">
        <f>SUM(D469/C469)</f>
        <v>1</v>
      </c>
      <c r="F469" s="344"/>
      <c r="G469" s="62"/>
      <c r="H469" s="62"/>
    </row>
    <row r="470" spans="1:8" ht="12" customHeight="1">
      <c r="A470" s="80"/>
      <c r="B470" s="10" t="s">
        <v>47</v>
      </c>
      <c r="C470" s="152"/>
      <c r="D470" s="231"/>
      <c r="E470" s="527"/>
      <c r="F470" s="736"/>
      <c r="G470" s="62"/>
      <c r="H470" s="62"/>
    </row>
    <row r="471" spans="1:8" ht="12" customHeight="1">
      <c r="A471" s="15"/>
      <c r="B471" s="10" t="s">
        <v>338</v>
      </c>
      <c r="C471" s="43"/>
      <c r="D471" s="83"/>
      <c r="E471" s="527"/>
      <c r="F471" s="170"/>
      <c r="G471" s="62"/>
      <c r="H471" s="62"/>
    </row>
    <row r="472" spans="1:8" ht="12" customHeight="1">
      <c r="A472" s="15"/>
      <c r="B472" s="10" t="s">
        <v>47</v>
      </c>
      <c r="C472" s="43"/>
      <c r="D472" s="83"/>
      <c r="E472" s="527"/>
      <c r="F472" s="175"/>
      <c r="G472" s="62"/>
      <c r="H472" s="62"/>
    </row>
    <row r="473" spans="1:8" ht="12" customHeight="1" thickBot="1">
      <c r="A473" s="15"/>
      <c r="B473" s="435" t="s">
        <v>966</v>
      </c>
      <c r="C473" s="97"/>
      <c r="D473" s="97"/>
      <c r="E473" s="528"/>
      <c r="F473" s="29"/>
      <c r="G473" s="62"/>
      <c r="H473" s="62"/>
    </row>
    <row r="474" spans="1:8" ht="12" customHeight="1" thickBot="1">
      <c r="A474" s="74"/>
      <c r="B474" s="437" t="s">
        <v>86</v>
      </c>
      <c r="C474" s="76">
        <f>SUM(C467:C473)</f>
        <v>880</v>
      </c>
      <c r="D474" s="76">
        <f>SUM(D467:D473)</f>
        <v>880</v>
      </c>
      <c r="E474" s="534">
        <f>SUM(D474/C474)</f>
        <v>1</v>
      </c>
      <c r="F474" s="171"/>
      <c r="G474" s="62"/>
      <c r="H474" s="62"/>
    </row>
    <row r="475" spans="1:8" ht="12" customHeight="1">
      <c r="A475" s="48">
        <v>3343</v>
      </c>
      <c r="B475" s="99" t="s">
        <v>111</v>
      </c>
      <c r="C475" s="92"/>
      <c r="D475" s="83"/>
      <c r="E475" s="527"/>
      <c r="F475" s="170"/>
      <c r="G475" s="62"/>
      <c r="H475" s="62"/>
    </row>
    <row r="476" spans="1:8" ht="12" customHeight="1">
      <c r="A476" s="15"/>
      <c r="B476" s="65" t="s">
        <v>39</v>
      </c>
      <c r="C476" s="43"/>
      <c r="D476" s="83"/>
      <c r="E476" s="527"/>
      <c r="F476" s="170"/>
      <c r="G476" s="62"/>
      <c r="H476" s="62"/>
    </row>
    <row r="477" spans="1:8" ht="12" customHeight="1">
      <c r="A477" s="15"/>
      <c r="B477" s="7" t="s">
        <v>347</v>
      </c>
      <c r="C477" s="43"/>
      <c r="D477" s="83"/>
      <c r="E477" s="527"/>
      <c r="F477" s="170"/>
      <c r="G477" s="62"/>
      <c r="H477" s="62"/>
    </row>
    <row r="478" spans="1:8" ht="12" customHeight="1">
      <c r="A478" s="80"/>
      <c r="B478" s="79" t="s">
        <v>326</v>
      </c>
      <c r="C478" s="152">
        <v>1000</v>
      </c>
      <c r="D478" s="231">
        <v>1000</v>
      </c>
      <c r="E478" s="527">
        <f>SUM(D478/C478)</f>
        <v>1</v>
      </c>
      <c r="F478" s="344"/>
      <c r="G478" s="62"/>
      <c r="H478" s="62"/>
    </row>
    <row r="479" spans="1:8" ht="12" customHeight="1">
      <c r="A479" s="80"/>
      <c r="B479" s="10" t="s">
        <v>47</v>
      </c>
      <c r="C479" s="152"/>
      <c r="D479" s="231"/>
      <c r="E479" s="527"/>
      <c r="F479" s="736"/>
      <c r="G479" s="62"/>
      <c r="H479" s="62"/>
    </row>
    <row r="480" spans="1:8" ht="12.75" customHeight="1">
      <c r="A480" s="15"/>
      <c r="B480" s="10" t="s">
        <v>338</v>
      </c>
      <c r="C480" s="43"/>
      <c r="D480" s="83"/>
      <c r="E480" s="527"/>
      <c r="F480" s="170"/>
      <c r="G480" s="62"/>
      <c r="H480" s="62"/>
    </row>
    <row r="481" spans="1:8" ht="12" customHeight="1" thickBot="1">
      <c r="A481" s="15"/>
      <c r="B481" s="435" t="s">
        <v>966</v>
      </c>
      <c r="C481" s="97"/>
      <c r="D481" s="97"/>
      <c r="E481" s="528"/>
      <c r="F481" s="29"/>
      <c r="G481" s="62"/>
      <c r="H481" s="62"/>
    </row>
    <row r="482" spans="1:8" ht="12" customHeight="1" thickBot="1">
      <c r="A482" s="74"/>
      <c r="B482" s="437" t="s">
        <v>86</v>
      </c>
      <c r="C482" s="76">
        <f>SUM(C476:C481)</f>
        <v>1000</v>
      </c>
      <c r="D482" s="76">
        <f>SUM(D476:D481)</f>
        <v>1000</v>
      </c>
      <c r="E482" s="534">
        <f>SUM(D482/C482)</f>
        <v>1</v>
      </c>
      <c r="F482" s="171"/>
      <c r="G482" s="62"/>
      <c r="H482" s="62"/>
    </row>
    <row r="483" spans="1:8" ht="12" customHeight="1">
      <c r="A483" s="15">
        <v>3344</v>
      </c>
      <c r="B483" s="70" t="s">
        <v>314</v>
      </c>
      <c r="C483" s="77"/>
      <c r="D483" s="92"/>
      <c r="E483" s="527"/>
      <c r="F483" s="170"/>
      <c r="G483" s="62"/>
      <c r="H483" s="62"/>
    </row>
    <row r="484" spans="1:8" ht="12" customHeight="1">
      <c r="A484" s="15"/>
      <c r="B484" s="68" t="s">
        <v>39</v>
      </c>
      <c r="C484" s="43"/>
      <c r="D484" s="83"/>
      <c r="E484" s="527"/>
      <c r="F484" s="170"/>
      <c r="G484" s="62"/>
      <c r="H484" s="62"/>
    </row>
    <row r="485" spans="1:8" ht="12" customHeight="1">
      <c r="A485" s="15"/>
      <c r="B485" s="7" t="s">
        <v>347</v>
      </c>
      <c r="C485" s="43"/>
      <c r="D485" s="83"/>
      <c r="E485" s="527"/>
      <c r="F485" s="170"/>
      <c r="G485" s="62"/>
      <c r="H485" s="62"/>
    </row>
    <row r="486" spans="1:8" ht="12" customHeight="1">
      <c r="A486" s="161"/>
      <c r="B486" s="159" t="s">
        <v>326</v>
      </c>
      <c r="C486" s="152">
        <v>1027</v>
      </c>
      <c r="D486" s="231">
        <v>1027</v>
      </c>
      <c r="E486" s="527">
        <f>SUM(D486/C486)</f>
        <v>1</v>
      </c>
      <c r="F486" s="344"/>
      <c r="G486" s="62"/>
      <c r="H486" s="62"/>
    </row>
    <row r="487" spans="1:8" ht="12" customHeight="1">
      <c r="A487" s="161"/>
      <c r="B487" s="7" t="s">
        <v>47</v>
      </c>
      <c r="C487" s="152"/>
      <c r="D487" s="231"/>
      <c r="E487" s="527"/>
      <c r="F487" s="736"/>
      <c r="G487" s="62"/>
      <c r="H487" s="62"/>
    </row>
    <row r="488" spans="1:8" ht="12" customHeight="1">
      <c r="A488" s="161"/>
      <c r="B488" s="10" t="s">
        <v>338</v>
      </c>
      <c r="C488" s="43"/>
      <c r="D488" s="83"/>
      <c r="E488" s="527"/>
      <c r="F488" s="170"/>
      <c r="G488" s="62"/>
      <c r="H488" s="62"/>
    </row>
    <row r="489" spans="1:8" ht="12" customHeight="1" thickBot="1">
      <c r="A489" s="15"/>
      <c r="B489" s="435" t="s">
        <v>966</v>
      </c>
      <c r="C489" s="44"/>
      <c r="D489" s="44"/>
      <c r="E489" s="528"/>
      <c r="F489" s="29"/>
      <c r="G489" s="62"/>
      <c r="H489" s="62"/>
    </row>
    <row r="490" spans="1:8" ht="12" customHeight="1" thickBot="1">
      <c r="A490" s="49"/>
      <c r="B490" s="437" t="s">
        <v>86</v>
      </c>
      <c r="C490" s="98">
        <f>SUM(C484:C489)</f>
        <v>1027</v>
      </c>
      <c r="D490" s="98">
        <f>SUM(D484:D489)</f>
        <v>1027</v>
      </c>
      <c r="E490" s="534">
        <f>SUM(D490/C490)</f>
        <v>1</v>
      </c>
      <c r="F490" s="171"/>
      <c r="G490" s="62"/>
      <c r="H490" s="62"/>
    </row>
    <row r="491" spans="1:8" ht="12" customHeight="1">
      <c r="A491" s="15">
        <v>3345</v>
      </c>
      <c r="B491" s="67" t="s">
        <v>112</v>
      </c>
      <c r="C491" s="92"/>
      <c r="D491" s="83"/>
      <c r="E491" s="527"/>
      <c r="F491" s="4"/>
      <c r="G491" s="62"/>
      <c r="H491" s="62"/>
    </row>
    <row r="492" spans="1:8" ht="12" customHeight="1">
      <c r="A492" s="15"/>
      <c r="B492" s="65" t="s">
        <v>39</v>
      </c>
      <c r="C492" s="43"/>
      <c r="D492" s="83"/>
      <c r="E492" s="527"/>
      <c r="F492" s="5"/>
      <c r="G492" s="62"/>
      <c r="H492" s="62"/>
    </row>
    <row r="493" spans="1:8" ht="12" customHeight="1">
      <c r="A493" s="15"/>
      <c r="B493" s="7" t="s">
        <v>347</v>
      </c>
      <c r="C493" s="43"/>
      <c r="D493" s="83"/>
      <c r="E493" s="527"/>
      <c r="F493" s="5"/>
      <c r="G493" s="62"/>
      <c r="H493" s="62"/>
    </row>
    <row r="494" spans="1:8" ht="12" customHeight="1">
      <c r="A494" s="15"/>
      <c r="B494" s="79" t="s">
        <v>326</v>
      </c>
      <c r="C494" s="152">
        <v>300</v>
      </c>
      <c r="D494" s="231">
        <v>300</v>
      </c>
      <c r="E494" s="527">
        <f>SUM(D494/C494)</f>
        <v>1</v>
      </c>
      <c r="F494" s="344"/>
      <c r="G494" s="62"/>
      <c r="H494" s="62"/>
    </row>
    <row r="495" spans="1:8" ht="12" customHeight="1">
      <c r="A495" s="15"/>
      <c r="B495" s="10" t="s">
        <v>47</v>
      </c>
      <c r="C495" s="152"/>
      <c r="D495" s="231"/>
      <c r="E495" s="527"/>
      <c r="F495" s="344"/>
      <c r="G495" s="62"/>
      <c r="H495" s="62"/>
    </row>
    <row r="496" spans="1:8" ht="12" customHeight="1">
      <c r="A496" s="15"/>
      <c r="B496" s="10" t="s">
        <v>338</v>
      </c>
      <c r="C496" s="43"/>
      <c r="D496" s="83"/>
      <c r="E496" s="527"/>
      <c r="F496" s="5"/>
      <c r="G496" s="62"/>
      <c r="H496" s="62"/>
    </row>
    <row r="497" spans="1:8" ht="12" customHeight="1" thickBot="1">
      <c r="A497" s="15"/>
      <c r="B497" s="435" t="s">
        <v>966</v>
      </c>
      <c r="C497" s="44"/>
      <c r="D497" s="44"/>
      <c r="E497" s="528"/>
      <c r="F497" s="29"/>
      <c r="G497" s="62"/>
      <c r="H497" s="62"/>
    </row>
    <row r="498" spans="1:8" ht="12" customHeight="1" thickBot="1">
      <c r="A498" s="49"/>
      <c r="B498" s="437" t="s">
        <v>86</v>
      </c>
      <c r="C498" s="98">
        <f>SUM(C494:C497)</f>
        <v>300</v>
      </c>
      <c r="D498" s="98">
        <f>SUM(D494:D497)</f>
        <v>300</v>
      </c>
      <c r="E498" s="534">
        <f>SUM(D498/C498)</f>
        <v>1</v>
      </c>
      <c r="F498" s="171"/>
      <c r="G498" s="62"/>
      <c r="H498" s="62"/>
    </row>
    <row r="499" spans="1:8" ht="12" customHeight="1">
      <c r="A499" s="15">
        <v>3346</v>
      </c>
      <c r="B499" s="96" t="s">
        <v>43</v>
      </c>
      <c r="C499" s="92"/>
      <c r="D499" s="83"/>
      <c r="E499" s="527"/>
      <c r="F499" s="170"/>
      <c r="G499" s="62"/>
      <c r="H499" s="62"/>
    </row>
    <row r="500" spans="1:8" ht="12" customHeight="1">
      <c r="A500" s="64"/>
      <c r="B500" s="65" t="s">
        <v>39</v>
      </c>
      <c r="C500" s="83"/>
      <c r="D500" s="83"/>
      <c r="E500" s="527"/>
      <c r="F500" s="170"/>
      <c r="G500" s="62"/>
      <c r="H500" s="62"/>
    </row>
    <row r="501" spans="1:8" ht="12" customHeight="1">
      <c r="A501" s="64"/>
      <c r="B501" s="7" t="s">
        <v>347</v>
      </c>
      <c r="C501" s="43"/>
      <c r="D501" s="83"/>
      <c r="E501" s="527"/>
      <c r="F501" s="170"/>
      <c r="G501" s="62"/>
      <c r="H501" s="62"/>
    </row>
    <row r="502" spans="1:8" ht="12" customHeight="1">
      <c r="A502" s="64"/>
      <c r="B502" s="79" t="s">
        <v>326</v>
      </c>
      <c r="C502" s="152">
        <v>3733</v>
      </c>
      <c r="D502" s="231">
        <v>3733</v>
      </c>
      <c r="E502" s="527">
        <f>SUM(D502/C502)</f>
        <v>1</v>
      </c>
      <c r="F502" s="344"/>
      <c r="G502" s="62"/>
      <c r="H502" s="62"/>
    </row>
    <row r="503" spans="1:8" ht="12" customHeight="1">
      <c r="A503" s="64"/>
      <c r="B503" s="10" t="s">
        <v>47</v>
      </c>
      <c r="C503" s="152"/>
      <c r="D503" s="231"/>
      <c r="E503" s="527"/>
      <c r="F503" s="736"/>
      <c r="G503" s="62"/>
      <c r="H503" s="62"/>
    </row>
    <row r="504" spans="1:8" ht="12" customHeight="1">
      <c r="A504" s="64"/>
      <c r="B504" s="10" t="s">
        <v>338</v>
      </c>
      <c r="C504" s="43"/>
      <c r="D504" s="83"/>
      <c r="E504" s="527"/>
      <c r="F504" s="170"/>
      <c r="G504" s="62"/>
      <c r="H504" s="62"/>
    </row>
    <row r="505" spans="1:8" ht="12" customHeight="1" thickBot="1">
      <c r="A505" s="64"/>
      <c r="B505" s="435" t="s">
        <v>966</v>
      </c>
      <c r="C505" s="97"/>
      <c r="D505" s="97"/>
      <c r="E505" s="528"/>
      <c r="F505" s="29"/>
      <c r="G505" s="62"/>
      <c r="H505" s="62"/>
    </row>
    <row r="506" spans="1:8" ht="12" customHeight="1" thickBot="1">
      <c r="A506" s="49"/>
      <c r="B506" s="437" t="s">
        <v>86</v>
      </c>
      <c r="C506" s="76">
        <f>SUM(C502:C505)</f>
        <v>3733</v>
      </c>
      <c r="D506" s="76">
        <f>SUM(D502:D505)</f>
        <v>3733</v>
      </c>
      <c r="E506" s="534">
        <f>SUM(D506/C506)</f>
        <v>1</v>
      </c>
      <c r="F506" s="171"/>
      <c r="G506" s="62"/>
      <c r="H506" s="62"/>
    </row>
    <row r="507" spans="1:8" ht="12" customHeight="1">
      <c r="A507" s="15">
        <v>3347</v>
      </c>
      <c r="B507" s="96" t="s">
        <v>44</v>
      </c>
      <c r="C507" s="92"/>
      <c r="D507" s="83"/>
      <c r="E507" s="527"/>
      <c r="F507" s="170"/>
      <c r="G507" s="62"/>
      <c r="H507" s="62"/>
    </row>
    <row r="508" spans="1:8" ht="12" customHeight="1">
      <c r="A508" s="64"/>
      <c r="B508" s="65" t="s">
        <v>39</v>
      </c>
      <c r="C508" s="83"/>
      <c r="D508" s="83"/>
      <c r="E508" s="527"/>
      <c r="F508" s="170"/>
      <c r="G508" s="62"/>
      <c r="H508" s="62"/>
    </row>
    <row r="509" spans="1:8" ht="12" customHeight="1">
      <c r="A509" s="64"/>
      <c r="B509" s="7" t="s">
        <v>347</v>
      </c>
      <c r="C509" s="43"/>
      <c r="D509" s="83"/>
      <c r="E509" s="527"/>
      <c r="F509" s="170"/>
      <c r="G509" s="62"/>
      <c r="H509" s="62"/>
    </row>
    <row r="510" spans="1:8" ht="12" customHeight="1">
      <c r="A510" s="64"/>
      <c r="B510" s="79" t="s">
        <v>326</v>
      </c>
      <c r="C510" s="152">
        <v>2000</v>
      </c>
      <c r="D510" s="231">
        <v>2000</v>
      </c>
      <c r="E510" s="527">
        <f>SUM(D510/C510)</f>
        <v>1</v>
      </c>
      <c r="F510" s="344"/>
      <c r="G510" s="62"/>
      <c r="H510" s="62"/>
    </row>
    <row r="511" spans="1:8" ht="12" customHeight="1">
      <c r="A511" s="64"/>
      <c r="B511" s="10" t="s">
        <v>47</v>
      </c>
      <c r="C511" s="152"/>
      <c r="D511" s="231"/>
      <c r="E511" s="527"/>
      <c r="F511" s="736"/>
      <c r="G511" s="62"/>
      <c r="H511" s="62"/>
    </row>
    <row r="512" spans="1:8" ht="12" customHeight="1">
      <c r="A512" s="64"/>
      <c r="B512" s="10" t="s">
        <v>338</v>
      </c>
      <c r="C512" s="43"/>
      <c r="D512" s="83"/>
      <c r="E512" s="527"/>
      <c r="F512" s="170"/>
      <c r="G512" s="62"/>
      <c r="H512" s="62"/>
    </row>
    <row r="513" spans="1:8" ht="12" customHeight="1" thickBot="1">
      <c r="A513" s="64"/>
      <c r="B513" s="435" t="s">
        <v>966</v>
      </c>
      <c r="C513" s="97"/>
      <c r="D513" s="97"/>
      <c r="E513" s="528"/>
      <c r="F513" s="29"/>
      <c r="G513" s="62"/>
      <c r="H513" s="62"/>
    </row>
    <row r="514" spans="1:8" ht="12" customHeight="1" thickBot="1">
      <c r="A514" s="49"/>
      <c r="B514" s="437" t="s">
        <v>86</v>
      </c>
      <c r="C514" s="76">
        <f>SUM(C510:C513)</f>
        <v>2000</v>
      </c>
      <c r="D514" s="76">
        <f>SUM(D510:D513)</f>
        <v>2000</v>
      </c>
      <c r="E514" s="534">
        <f>SUM(D514/C514)</f>
        <v>1</v>
      </c>
      <c r="F514" s="171"/>
      <c r="G514" s="62"/>
      <c r="H514" s="62"/>
    </row>
    <row r="515" spans="1:8" ht="12" customHeight="1">
      <c r="A515" s="15">
        <v>3348</v>
      </c>
      <c r="B515" s="96" t="s">
        <v>138</v>
      </c>
      <c r="C515" s="92"/>
      <c r="D515" s="83"/>
      <c r="E515" s="527"/>
      <c r="F515" s="170"/>
      <c r="G515" s="62"/>
      <c r="H515" s="62"/>
    </row>
    <row r="516" spans="1:8" ht="12" customHeight="1">
      <c r="A516" s="64"/>
      <c r="B516" s="65" t="s">
        <v>39</v>
      </c>
      <c r="C516" s="83"/>
      <c r="D516" s="83"/>
      <c r="E516" s="527"/>
      <c r="F516" s="170"/>
      <c r="G516" s="62"/>
      <c r="H516" s="62"/>
    </row>
    <row r="517" spans="1:8" ht="12" customHeight="1">
      <c r="A517" s="64"/>
      <c r="B517" s="7" t="s">
        <v>347</v>
      </c>
      <c r="C517" s="43"/>
      <c r="D517" s="83"/>
      <c r="E517" s="527"/>
      <c r="F517" s="170"/>
      <c r="G517" s="62"/>
      <c r="H517" s="62"/>
    </row>
    <row r="518" spans="1:8" ht="12" customHeight="1">
      <c r="A518" s="64"/>
      <c r="B518" s="79" t="s">
        <v>326</v>
      </c>
      <c r="C518" s="152">
        <v>400</v>
      </c>
      <c r="D518" s="231">
        <v>400</v>
      </c>
      <c r="E518" s="527">
        <f>SUM(D518/C518)</f>
        <v>1</v>
      </c>
      <c r="F518" s="344"/>
      <c r="G518" s="62"/>
      <c r="H518" s="62"/>
    </row>
    <row r="519" spans="1:8" ht="12" customHeight="1">
      <c r="A519" s="64"/>
      <c r="B519" s="10" t="s">
        <v>47</v>
      </c>
      <c r="C519" s="152"/>
      <c r="D519" s="231"/>
      <c r="E519" s="527"/>
      <c r="F519" s="736"/>
      <c r="G519" s="62"/>
      <c r="H519" s="62"/>
    </row>
    <row r="520" spans="1:8" ht="12" customHeight="1">
      <c r="A520" s="64"/>
      <c r="B520" s="10" t="s">
        <v>338</v>
      </c>
      <c r="C520" s="43"/>
      <c r="D520" s="83"/>
      <c r="E520" s="527"/>
      <c r="F520" s="170"/>
      <c r="G520" s="62"/>
      <c r="H520" s="62"/>
    </row>
    <row r="521" spans="1:8" ht="12" customHeight="1" thickBot="1">
      <c r="A521" s="64"/>
      <c r="B521" s="435" t="s">
        <v>966</v>
      </c>
      <c r="C521" s="97"/>
      <c r="D521" s="97"/>
      <c r="E521" s="528"/>
      <c r="F521" s="29"/>
      <c r="G521" s="62"/>
      <c r="H521" s="62"/>
    </row>
    <row r="522" spans="1:8" ht="12" customHeight="1" thickBot="1">
      <c r="A522" s="49"/>
      <c r="B522" s="437" t="s">
        <v>86</v>
      </c>
      <c r="C522" s="76">
        <f>SUM(C518:C521)</f>
        <v>400</v>
      </c>
      <c r="D522" s="76">
        <f>SUM(D518:D521)</f>
        <v>400</v>
      </c>
      <c r="E522" s="534">
        <f>SUM(D522/C522)</f>
        <v>1</v>
      </c>
      <c r="F522" s="171"/>
      <c r="G522" s="62"/>
      <c r="H522" s="62"/>
    </row>
    <row r="523" spans="1:8" ht="12" customHeight="1">
      <c r="A523" s="63">
        <v>3350</v>
      </c>
      <c r="B523" s="91" t="s">
        <v>340</v>
      </c>
      <c r="C523" s="83"/>
      <c r="D523" s="83"/>
      <c r="E523" s="527"/>
      <c r="F523" s="170"/>
      <c r="G523" s="62"/>
      <c r="H523" s="62"/>
    </row>
    <row r="524" spans="1:8" ht="12" customHeight="1">
      <c r="A524" s="64"/>
      <c r="B524" s="65" t="s">
        <v>39</v>
      </c>
      <c r="C524" s="71"/>
      <c r="D524" s="71"/>
      <c r="E524" s="527"/>
      <c r="F524" s="170"/>
      <c r="G524" s="62"/>
      <c r="H524" s="62"/>
    </row>
    <row r="525" spans="1:8" ht="12" customHeight="1">
      <c r="A525" s="64"/>
      <c r="B525" s="7" t="s">
        <v>347</v>
      </c>
      <c r="C525" s="71"/>
      <c r="D525" s="71"/>
      <c r="E525" s="527"/>
      <c r="F525" s="170"/>
      <c r="G525" s="62"/>
      <c r="H525" s="62"/>
    </row>
    <row r="526" spans="1:8" ht="12" customHeight="1">
      <c r="A526" s="64"/>
      <c r="B526" s="79" t="s">
        <v>326</v>
      </c>
      <c r="C526" s="231">
        <v>1000</v>
      </c>
      <c r="D526" s="231">
        <v>1000</v>
      </c>
      <c r="E526" s="527">
        <f>SUM(D526/C526)</f>
        <v>1</v>
      </c>
      <c r="F526" s="170"/>
      <c r="G526" s="62"/>
      <c r="H526" s="62"/>
    </row>
    <row r="527" spans="1:8" ht="12" customHeight="1">
      <c r="A527" s="64"/>
      <c r="B527" s="10" t="s">
        <v>47</v>
      </c>
      <c r="C527" s="231"/>
      <c r="D527" s="231"/>
      <c r="E527" s="527"/>
      <c r="F527" s="170"/>
      <c r="G527" s="62"/>
      <c r="H527" s="62"/>
    </row>
    <row r="528" spans="1:8" ht="12" customHeight="1">
      <c r="A528" s="64"/>
      <c r="B528" s="10" t="s">
        <v>338</v>
      </c>
      <c r="C528" s="71"/>
      <c r="D528" s="71"/>
      <c r="E528" s="527"/>
      <c r="F528" s="170"/>
      <c r="G528" s="62"/>
      <c r="H528" s="62"/>
    </row>
    <row r="529" spans="1:8" ht="12" customHeight="1" thickBot="1">
      <c r="A529" s="64"/>
      <c r="B529" s="435" t="s">
        <v>966</v>
      </c>
      <c r="C529" s="71"/>
      <c r="D529" s="72"/>
      <c r="E529" s="528"/>
      <c r="F529" s="29"/>
      <c r="G529" s="62"/>
      <c r="H529" s="62"/>
    </row>
    <row r="530" spans="1:8" ht="12.75" thickBot="1">
      <c r="A530" s="49"/>
      <c r="B530" s="437" t="s">
        <v>86</v>
      </c>
      <c r="C530" s="76">
        <f>SUM(C524:C529)</f>
        <v>1000</v>
      </c>
      <c r="D530" s="76">
        <f>SUM(D524:D529)</f>
        <v>1000</v>
      </c>
      <c r="E530" s="534">
        <f>SUM(D530/C530)</f>
        <v>1</v>
      </c>
      <c r="F530" s="171"/>
      <c r="G530" s="62"/>
      <c r="H530" s="62"/>
    </row>
    <row r="531" spans="1:8" ht="12">
      <c r="A531" s="63">
        <v>3351</v>
      </c>
      <c r="B531" s="91" t="s">
        <v>840</v>
      </c>
      <c r="C531" s="83"/>
      <c r="D531" s="83"/>
      <c r="E531" s="527"/>
      <c r="F531" s="30"/>
      <c r="G531" s="62"/>
      <c r="H531" s="62"/>
    </row>
    <row r="532" spans="1:8" ht="12">
      <c r="A532" s="64"/>
      <c r="B532" s="65" t="s">
        <v>39</v>
      </c>
      <c r="C532" s="71"/>
      <c r="D532" s="71"/>
      <c r="E532" s="527"/>
      <c r="F532" s="5"/>
      <c r="G532" s="62"/>
      <c r="H532" s="62"/>
    </row>
    <row r="533" spans="1:8" ht="12">
      <c r="A533" s="64"/>
      <c r="B533" s="7" t="s">
        <v>347</v>
      </c>
      <c r="C533" s="71"/>
      <c r="D533" s="71"/>
      <c r="E533" s="527"/>
      <c r="F533" s="5"/>
      <c r="G533" s="62"/>
      <c r="H533" s="62"/>
    </row>
    <row r="534" spans="1:8" ht="12">
      <c r="A534" s="64"/>
      <c r="B534" s="79" t="s">
        <v>326</v>
      </c>
      <c r="C534" s="231"/>
      <c r="D534" s="231"/>
      <c r="E534" s="527"/>
      <c r="F534" s="5"/>
      <c r="G534" s="62"/>
      <c r="H534" s="62"/>
    </row>
    <row r="535" spans="1:8" ht="12">
      <c r="A535" s="64"/>
      <c r="B535" s="10" t="s">
        <v>47</v>
      </c>
      <c r="C535" s="231"/>
      <c r="D535" s="231">
        <v>30000</v>
      </c>
      <c r="E535" s="527"/>
      <c r="F535" s="5"/>
      <c r="G535" s="62"/>
      <c r="H535" s="62"/>
    </row>
    <row r="536" spans="1:8" ht="12">
      <c r="A536" s="64"/>
      <c r="B536" s="10" t="s">
        <v>338</v>
      </c>
      <c r="C536" s="71"/>
      <c r="D536" s="71"/>
      <c r="E536" s="527"/>
      <c r="F536" s="5"/>
      <c r="G536" s="62"/>
      <c r="H536" s="62"/>
    </row>
    <row r="537" spans="1:8" ht="12.75" thickBot="1">
      <c r="A537" s="64"/>
      <c r="B537" s="435" t="s">
        <v>966</v>
      </c>
      <c r="C537" s="71"/>
      <c r="D537" s="72"/>
      <c r="E537" s="528"/>
      <c r="F537" s="172"/>
      <c r="G537" s="62"/>
      <c r="H537" s="62"/>
    </row>
    <row r="538" spans="1:8" ht="12.75" thickBot="1">
      <c r="A538" s="49"/>
      <c r="B538" s="437" t="s">
        <v>86</v>
      </c>
      <c r="C538" s="76">
        <f>SUM(C532:C537)</f>
        <v>0</v>
      </c>
      <c r="D538" s="76">
        <f>SUM(D532:D537)</f>
        <v>30000</v>
      </c>
      <c r="E538" s="534"/>
      <c r="F538" s="29"/>
      <c r="G538" s="62"/>
      <c r="H538" s="62"/>
    </row>
    <row r="539" spans="1:8" ht="12">
      <c r="A539" s="15">
        <v>3352</v>
      </c>
      <c r="B539" s="96" t="s">
        <v>971</v>
      </c>
      <c r="C539" s="83"/>
      <c r="D539" s="83"/>
      <c r="E539" s="527"/>
      <c r="F539" s="170"/>
      <c r="G539" s="62"/>
      <c r="H539" s="62"/>
    </row>
    <row r="540" spans="1:8" ht="12">
      <c r="A540" s="64"/>
      <c r="B540" s="65" t="s">
        <v>39</v>
      </c>
      <c r="C540" s="71"/>
      <c r="D540" s="71"/>
      <c r="E540" s="527"/>
      <c r="F540" s="170"/>
      <c r="G540" s="62"/>
      <c r="H540" s="62"/>
    </row>
    <row r="541" spans="1:8" ht="12">
      <c r="A541" s="64"/>
      <c r="B541" s="7" t="s">
        <v>347</v>
      </c>
      <c r="C541" s="71"/>
      <c r="D541" s="71"/>
      <c r="E541" s="527"/>
      <c r="F541" s="170"/>
      <c r="G541" s="62"/>
      <c r="H541" s="62"/>
    </row>
    <row r="542" spans="1:8" ht="12">
      <c r="A542" s="64"/>
      <c r="B542" s="79" t="s">
        <v>326</v>
      </c>
      <c r="C542" s="71"/>
      <c r="D542" s="71"/>
      <c r="E542" s="527"/>
      <c r="F542" s="170"/>
      <c r="G542" s="62"/>
      <c r="H542" s="62"/>
    </row>
    <row r="543" spans="1:8" ht="12">
      <c r="A543" s="64"/>
      <c r="B543" s="10" t="s">
        <v>47</v>
      </c>
      <c r="C543" s="71"/>
      <c r="D543" s="71">
        <v>5000</v>
      </c>
      <c r="E543" s="527"/>
      <c r="F543" s="170"/>
      <c r="G543" s="62"/>
      <c r="H543" s="62"/>
    </row>
    <row r="544" spans="1:8" ht="12">
      <c r="A544" s="64"/>
      <c r="B544" s="10" t="s">
        <v>338</v>
      </c>
      <c r="C544" s="231">
        <v>14500</v>
      </c>
      <c r="D544" s="231"/>
      <c r="E544" s="527">
        <f>SUM(D544/C544)</f>
        <v>0</v>
      </c>
      <c r="F544" s="170"/>
      <c r="G544" s="62"/>
      <c r="H544" s="62"/>
    </row>
    <row r="545" spans="1:8" ht="12">
      <c r="A545" s="64"/>
      <c r="B545" s="10" t="s">
        <v>47</v>
      </c>
      <c r="C545" s="71"/>
      <c r="D545" s="71"/>
      <c r="E545" s="527"/>
      <c r="F545" s="175"/>
      <c r="G545" s="62"/>
      <c r="H545" s="62"/>
    </row>
    <row r="546" spans="1:8" ht="12.75" thickBot="1">
      <c r="A546" s="64"/>
      <c r="B546" s="435" t="s">
        <v>966</v>
      </c>
      <c r="C546" s="71"/>
      <c r="D546" s="72"/>
      <c r="E546" s="528"/>
      <c r="F546" s="29"/>
      <c r="G546" s="62"/>
      <c r="H546" s="62"/>
    </row>
    <row r="547" spans="1:8" ht="12.75" thickBot="1">
      <c r="A547" s="49"/>
      <c r="B547" s="437" t="s">
        <v>86</v>
      </c>
      <c r="C547" s="76">
        <f>SUM(C540:C546)</f>
        <v>14500</v>
      </c>
      <c r="D547" s="76">
        <f>SUM(D540:D546)</f>
        <v>5000</v>
      </c>
      <c r="E547" s="534">
        <f>SUM(D547/C547)</f>
        <v>0.3448275862068966</v>
      </c>
      <c r="F547" s="171"/>
      <c r="G547" s="62"/>
      <c r="H547" s="62"/>
    </row>
    <row r="548" spans="1:8" ht="12">
      <c r="A548" s="15">
        <v>3354</v>
      </c>
      <c r="B548" s="96" t="s">
        <v>868</v>
      </c>
      <c r="C548" s="83"/>
      <c r="D548" s="83"/>
      <c r="E548" s="527"/>
      <c r="F548" s="170"/>
      <c r="G548" s="62"/>
      <c r="H548" s="62"/>
    </row>
    <row r="549" spans="1:8" ht="12">
      <c r="A549" s="64"/>
      <c r="B549" s="65" t="s">
        <v>39</v>
      </c>
      <c r="C549" s="71"/>
      <c r="D549" s="71"/>
      <c r="E549" s="527"/>
      <c r="F549" s="170"/>
      <c r="G549" s="62"/>
      <c r="H549" s="62"/>
    </row>
    <row r="550" spans="1:8" ht="12">
      <c r="A550" s="64"/>
      <c r="B550" s="7" t="s">
        <v>347</v>
      </c>
      <c r="C550" s="71"/>
      <c r="D550" s="71"/>
      <c r="E550" s="527"/>
      <c r="F550" s="170"/>
      <c r="G550" s="62"/>
      <c r="H550" s="62"/>
    </row>
    <row r="551" spans="1:8" ht="12">
      <c r="A551" s="64"/>
      <c r="B551" s="79" t="s">
        <v>326</v>
      </c>
      <c r="C551" s="71"/>
      <c r="D551" s="71"/>
      <c r="E551" s="527"/>
      <c r="F551" s="170"/>
      <c r="G551" s="62"/>
      <c r="H551" s="62"/>
    </row>
    <row r="552" spans="1:8" ht="12">
      <c r="A552" s="64"/>
      <c r="B552" s="10" t="s">
        <v>47</v>
      </c>
      <c r="C552" s="71"/>
      <c r="D552" s="71">
        <v>45000</v>
      </c>
      <c r="E552" s="527"/>
      <c r="F552" s="170"/>
      <c r="G552" s="62"/>
      <c r="H552" s="62"/>
    </row>
    <row r="553" spans="1:8" ht="12">
      <c r="A553" s="64"/>
      <c r="B553" s="10" t="s">
        <v>338</v>
      </c>
      <c r="C553" s="231">
        <v>38000</v>
      </c>
      <c r="D553" s="231"/>
      <c r="E553" s="527">
        <f>SUM(D553/C553)</f>
        <v>0</v>
      </c>
      <c r="F553" s="170"/>
      <c r="G553" s="62"/>
      <c r="H553" s="62"/>
    </row>
    <row r="554" spans="1:8" ht="12.75" thickBot="1">
      <c r="A554" s="64"/>
      <c r="B554" s="435" t="s">
        <v>966</v>
      </c>
      <c r="C554" s="71"/>
      <c r="D554" s="72"/>
      <c r="E554" s="528"/>
      <c r="F554" s="29"/>
      <c r="G554" s="62"/>
      <c r="H554" s="62"/>
    </row>
    <row r="555" spans="1:8" ht="12.75" thickBot="1">
      <c r="A555" s="49"/>
      <c r="B555" s="437" t="s">
        <v>86</v>
      </c>
      <c r="C555" s="76">
        <f>SUM(C549:C554)</f>
        <v>38000</v>
      </c>
      <c r="D555" s="76">
        <f>SUM(D549:D554)</f>
        <v>45000</v>
      </c>
      <c r="E555" s="534">
        <f>SUM(D555/C555)</f>
        <v>1.1842105263157894</v>
      </c>
      <c r="F555" s="171"/>
      <c r="G555" s="62"/>
      <c r="H555" s="62"/>
    </row>
    <row r="556" spans="1:8" ht="12" customHeight="1">
      <c r="A556" s="15">
        <v>3355</v>
      </c>
      <c r="B556" s="91" t="s">
        <v>869</v>
      </c>
      <c r="C556" s="92"/>
      <c r="D556" s="83"/>
      <c r="E556" s="527"/>
      <c r="F556" s="170"/>
      <c r="G556" s="62"/>
      <c r="H556" s="62"/>
    </row>
    <row r="557" spans="1:8" ht="12" customHeight="1">
      <c r="A557" s="64"/>
      <c r="B557" s="65" t="s">
        <v>39</v>
      </c>
      <c r="C557" s="43"/>
      <c r="D557" s="231">
        <v>100</v>
      </c>
      <c r="E557" s="527"/>
      <c r="F557" s="170"/>
      <c r="G557" s="62"/>
      <c r="H557" s="62"/>
    </row>
    <row r="558" spans="1:8" ht="12" customHeight="1">
      <c r="A558" s="64"/>
      <c r="B558" s="7" t="s">
        <v>347</v>
      </c>
      <c r="C558" s="43"/>
      <c r="D558" s="231">
        <v>270</v>
      </c>
      <c r="E558" s="527"/>
      <c r="F558" s="170"/>
      <c r="G558" s="62"/>
      <c r="H558" s="62"/>
    </row>
    <row r="559" spans="1:8" ht="12" customHeight="1">
      <c r="A559" s="64"/>
      <c r="B559" s="79" t="s">
        <v>326</v>
      </c>
      <c r="C559" s="152">
        <v>5000</v>
      </c>
      <c r="D559" s="231">
        <v>6630</v>
      </c>
      <c r="E559" s="527">
        <f>SUM(D559/C559)</f>
        <v>1.326</v>
      </c>
      <c r="F559" s="170"/>
      <c r="G559" s="62"/>
      <c r="H559" s="62"/>
    </row>
    <row r="560" spans="1:8" ht="12" customHeight="1">
      <c r="A560" s="64"/>
      <c r="B560" s="10" t="s">
        <v>47</v>
      </c>
      <c r="C560" s="152"/>
      <c r="D560" s="231"/>
      <c r="E560" s="527"/>
      <c r="F560" s="170"/>
      <c r="G560" s="62"/>
      <c r="H560" s="62"/>
    </row>
    <row r="561" spans="1:8" ht="12" customHeight="1">
      <c r="A561" s="64"/>
      <c r="B561" s="10" t="s">
        <v>338</v>
      </c>
      <c r="C561" s="43"/>
      <c r="D561" s="83"/>
      <c r="E561" s="527"/>
      <c r="F561" s="170"/>
      <c r="G561" s="62"/>
      <c r="H561" s="62"/>
    </row>
    <row r="562" spans="1:8" ht="12" customHeight="1" thickBot="1">
      <c r="A562" s="64"/>
      <c r="B562" s="435" t="s">
        <v>966</v>
      </c>
      <c r="C562" s="44"/>
      <c r="D562" s="44"/>
      <c r="E562" s="528"/>
      <c r="F562" s="29"/>
      <c r="G562" s="62"/>
      <c r="H562" s="62"/>
    </row>
    <row r="563" spans="1:8" ht="12" customHeight="1" thickBot="1">
      <c r="A563" s="49"/>
      <c r="B563" s="437" t="s">
        <v>86</v>
      </c>
      <c r="C563" s="76">
        <f>SUM(C559:C562)</f>
        <v>5000</v>
      </c>
      <c r="D563" s="76">
        <f>SUM(D557:D562)</f>
        <v>7000</v>
      </c>
      <c r="E563" s="534">
        <f>SUM(D563/C563)</f>
        <v>1.4</v>
      </c>
      <c r="F563" s="171"/>
      <c r="G563" s="62"/>
      <c r="H563" s="62"/>
    </row>
    <row r="564" spans="1:8" ht="12" customHeight="1">
      <c r="A564" s="15">
        <v>3356</v>
      </c>
      <c r="B564" s="91" t="s">
        <v>419</v>
      </c>
      <c r="C564" s="92"/>
      <c r="D564" s="83"/>
      <c r="E564" s="527"/>
      <c r="F564" s="170"/>
      <c r="G564" s="62"/>
      <c r="H564" s="62"/>
    </row>
    <row r="565" spans="1:8" ht="12" customHeight="1">
      <c r="A565" s="64"/>
      <c r="B565" s="65" t="s">
        <v>39</v>
      </c>
      <c r="C565" s="152"/>
      <c r="D565" s="231"/>
      <c r="E565" s="527"/>
      <c r="F565" s="170"/>
      <c r="G565" s="62"/>
      <c r="H565" s="62"/>
    </row>
    <row r="566" spans="1:8" ht="12" customHeight="1">
      <c r="A566" s="64"/>
      <c r="B566" s="7" t="s">
        <v>347</v>
      </c>
      <c r="C566" s="152"/>
      <c r="D566" s="231"/>
      <c r="E566" s="527"/>
      <c r="F566" s="170"/>
      <c r="G566" s="62"/>
      <c r="H566" s="62"/>
    </row>
    <row r="567" spans="1:8" ht="12" customHeight="1">
      <c r="A567" s="64"/>
      <c r="B567" s="79" t="s">
        <v>326</v>
      </c>
      <c r="C567" s="152"/>
      <c r="D567" s="231"/>
      <c r="E567" s="527"/>
      <c r="F567" s="170"/>
      <c r="G567" s="62"/>
      <c r="H567" s="62"/>
    </row>
    <row r="568" spans="1:8" ht="12" customHeight="1">
      <c r="A568" s="64"/>
      <c r="B568" s="10" t="s">
        <v>47</v>
      </c>
      <c r="C568" s="152"/>
      <c r="D568" s="231"/>
      <c r="E568" s="527"/>
      <c r="F568" s="170"/>
      <c r="G568" s="62"/>
      <c r="H568" s="62"/>
    </row>
    <row r="569" spans="1:8" ht="12" customHeight="1">
      <c r="A569" s="64"/>
      <c r="B569" s="10" t="s">
        <v>338</v>
      </c>
      <c r="C569" s="152">
        <v>20000</v>
      </c>
      <c r="D569" s="231">
        <v>20000</v>
      </c>
      <c r="E569" s="527">
        <f>SUM(D569/C569)</f>
        <v>1</v>
      </c>
      <c r="F569" s="170"/>
      <c r="G569" s="62"/>
      <c r="H569" s="62"/>
    </row>
    <row r="570" spans="1:8" ht="12" customHeight="1" thickBot="1">
      <c r="A570" s="64"/>
      <c r="B570" s="435" t="s">
        <v>966</v>
      </c>
      <c r="C570" s="44"/>
      <c r="D570" s="44"/>
      <c r="E570" s="528"/>
      <c r="F570" s="29"/>
      <c r="G570" s="62"/>
      <c r="H570" s="62"/>
    </row>
    <row r="571" spans="1:8" ht="12" customHeight="1" thickBot="1">
      <c r="A571" s="49"/>
      <c r="B571" s="437" t="s">
        <v>86</v>
      </c>
      <c r="C571" s="76">
        <f>SUM(C565:C570)</f>
        <v>20000</v>
      </c>
      <c r="D571" s="76">
        <f>SUM(D565:D570)</f>
        <v>20000</v>
      </c>
      <c r="E571" s="534">
        <f>SUM(D571/C571)</f>
        <v>1</v>
      </c>
      <c r="F571" s="171"/>
      <c r="G571" s="62"/>
      <c r="H571" s="62"/>
    </row>
    <row r="572" spans="1:8" ht="12" customHeight="1">
      <c r="A572" s="15">
        <v>3357</v>
      </c>
      <c r="B572" s="91" t="s">
        <v>870</v>
      </c>
      <c r="C572" s="92"/>
      <c r="D572" s="83"/>
      <c r="E572" s="527"/>
      <c r="F572" s="170"/>
      <c r="G572" s="62"/>
      <c r="H572" s="62"/>
    </row>
    <row r="573" spans="1:8" ht="12" customHeight="1">
      <c r="A573" s="64"/>
      <c r="B573" s="65" t="s">
        <v>39</v>
      </c>
      <c r="C573" s="152"/>
      <c r="D573" s="231">
        <v>360</v>
      </c>
      <c r="E573" s="527"/>
      <c r="F573" s="170"/>
      <c r="G573" s="62"/>
      <c r="H573" s="62"/>
    </row>
    <row r="574" spans="1:8" ht="12" customHeight="1">
      <c r="A574" s="64"/>
      <c r="B574" s="7" t="s">
        <v>347</v>
      </c>
      <c r="C574" s="152"/>
      <c r="D574" s="231">
        <v>20</v>
      </c>
      <c r="E574" s="527"/>
      <c r="F574" s="170"/>
      <c r="G574" s="62"/>
      <c r="H574" s="62"/>
    </row>
    <row r="575" spans="1:8" ht="12" customHeight="1">
      <c r="A575" s="64"/>
      <c r="B575" s="79" t="s">
        <v>326</v>
      </c>
      <c r="C575" s="152">
        <v>5500</v>
      </c>
      <c r="D575" s="231">
        <v>4620</v>
      </c>
      <c r="E575" s="527">
        <f>SUM(D575/C575)</f>
        <v>0.84</v>
      </c>
      <c r="F575" s="170"/>
      <c r="G575" s="62"/>
      <c r="H575" s="62"/>
    </row>
    <row r="576" spans="1:8" ht="12" customHeight="1">
      <c r="A576" s="64"/>
      <c r="B576" s="10" t="s">
        <v>47</v>
      </c>
      <c r="C576" s="152"/>
      <c r="D576" s="231"/>
      <c r="E576" s="527"/>
      <c r="F576" s="170"/>
      <c r="G576" s="62"/>
      <c r="H576" s="62"/>
    </row>
    <row r="577" spans="1:8" ht="12" customHeight="1">
      <c r="A577" s="64"/>
      <c r="B577" s="10" t="s">
        <v>338</v>
      </c>
      <c r="C577" s="43"/>
      <c r="D577" s="83"/>
      <c r="E577" s="527"/>
      <c r="F577" s="170"/>
      <c r="G577" s="62"/>
      <c r="H577" s="62"/>
    </row>
    <row r="578" spans="1:8" ht="12" customHeight="1" thickBot="1">
      <c r="A578" s="64"/>
      <c r="B578" s="435" t="s">
        <v>966</v>
      </c>
      <c r="C578" s="44"/>
      <c r="D578" s="44"/>
      <c r="E578" s="528"/>
      <c r="F578" s="29"/>
      <c r="G578" s="62"/>
      <c r="H578" s="62"/>
    </row>
    <row r="579" spans="1:8" ht="12" customHeight="1" thickBot="1">
      <c r="A579" s="49"/>
      <c r="B579" s="437" t="s">
        <v>86</v>
      </c>
      <c r="C579" s="76">
        <f>SUM(C573:C578)</f>
        <v>5500</v>
      </c>
      <c r="D579" s="76">
        <f>SUM(D573:D578)</f>
        <v>5000</v>
      </c>
      <c r="E579" s="534">
        <f>SUM(D579/C579)</f>
        <v>0.9090909090909091</v>
      </c>
      <c r="F579" s="171"/>
      <c r="G579" s="62"/>
      <c r="H579" s="62"/>
    </row>
    <row r="580" spans="1:8" ht="12" customHeight="1">
      <c r="A580" s="15">
        <v>3358</v>
      </c>
      <c r="B580" s="91" t="s">
        <v>429</v>
      </c>
      <c r="C580" s="92"/>
      <c r="D580" s="83"/>
      <c r="E580" s="527"/>
      <c r="F580" s="170"/>
      <c r="G580" s="62"/>
      <c r="H580" s="62"/>
    </row>
    <row r="581" spans="1:8" ht="12" customHeight="1">
      <c r="A581" s="64"/>
      <c r="B581" s="65" t="s">
        <v>39</v>
      </c>
      <c r="C581" s="152"/>
      <c r="D581" s="231"/>
      <c r="E581" s="527"/>
      <c r="F581" s="170"/>
      <c r="G581" s="62"/>
      <c r="H581" s="62"/>
    </row>
    <row r="582" spans="1:8" ht="12" customHeight="1">
      <c r="A582" s="64"/>
      <c r="B582" s="7" t="s">
        <v>347</v>
      </c>
      <c r="C582" s="152"/>
      <c r="D582" s="231"/>
      <c r="E582" s="527"/>
      <c r="F582" s="170"/>
      <c r="G582" s="62"/>
      <c r="H582" s="62"/>
    </row>
    <row r="583" spans="1:8" ht="12" customHeight="1">
      <c r="A583" s="64"/>
      <c r="B583" s="79" t="s">
        <v>326</v>
      </c>
      <c r="C583" s="152">
        <v>6000</v>
      </c>
      <c r="D583" s="231">
        <v>6000</v>
      </c>
      <c r="E583" s="527">
        <f>SUM(D583/C583)</f>
        <v>1</v>
      </c>
      <c r="F583" s="170"/>
      <c r="G583" s="62"/>
      <c r="H583" s="62"/>
    </row>
    <row r="584" spans="1:8" ht="12" customHeight="1">
      <c r="A584" s="64"/>
      <c r="B584" s="10" t="s">
        <v>47</v>
      </c>
      <c r="C584" s="152"/>
      <c r="D584" s="231"/>
      <c r="E584" s="527"/>
      <c r="F584" s="170"/>
      <c r="G584" s="62"/>
      <c r="H584" s="62"/>
    </row>
    <row r="585" spans="1:8" ht="12" customHeight="1">
      <c r="A585" s="64"/>
      <c r="B585" s="10" t="s">
        <v>338</v>
      </c>
      <c r="C585" s="43"/>
      <c r="D585" s="83"/>
      <c r="E585" s="527"/>
      <c r="F585" s="170"/>
      <c r="G585" s="62"/>
      <c r="H585" s="62"/>
    </row>
    <row r="586" spans="1:8" ht="12" customHeight="1" thickBot="1">
      <c r="A586" s="64"/>
      <c r="B586" s="435" t="s">
        <v>966</v>
      </c>
      <c r="C586" s="44"/>
      <c r="D586" s="44"/>
      <c r="E586" s="528"/>
      <c r="F586" s="29"/>
      <c r="G586" s="62"/>
      <c r="H586" s="62"/>
    </row>
    <row r="587" spans="1:8" ht="12" customHeight="1" thickBot="1">
      <c r="A587" s="49"/>
      <c r="B587" s="437" t="s">
        <v>86</v>
      </c>
      <c r="C587" s="76">
        <f>SUM(C581:C586)</f>
        <v>6000</v>
      </c>
      <c r="D587" s="76">
        <f>SUM(D581:D586)</f>
        <v>6000</v>
      </c>
      <c r="E587" s="534">
        <f>SUM(D587/C587)</f>
        <v>1</v>
      </c>
      <c r="F587" s="171"/>
      <c r="G587" s="62"/>
      <c r="H587" s="62"/>
    </row>
    <row r="588" spans="1:8" ht="12" customHeight="1" thickBot="1">
      <c r="A588" s="132">
        <v>3400</v>
      </c>
      <c r="B588" s="57" t="s">
        <v>972</v>
      </c>
      <c r="C588" s="76">
        <f>SUM(C589+C638)</f>
        <v>167608</v>
      </c>
      <c r="D588" s="76">
        <f>SUM(D589+D638)</f>
        <v>187008</v>
      </c>
      <c r="E588" s="534">
        <f>SUM(D588/C588)</f>
        <v>1.115746265094745</v>
      </c>
      <c r="F588" s="171"/>
      <c r="G588" s="62"/>
      <c r="H588" s="62"/>
    </row>
    <row r="589" spans="1:8" ht="12" customHeight="1">
      <c r="A589" s="15">
        <v>3410</v>
      </c>
      <c r="B589" s="101" t="s">
        <v>973</v>
      </c>
      <c r="C589" s="83">
        <f>SUM(C597+C605+C613+C621+C629+C637)</f>
        <v>42100</v>
      </c>
      <c r="D589" s="83">
        <f>SUM(D597+D605+D613+D621+D629+D637)</f>
        <v>47000</v>
      </c>
      <c r="E589" s="535">
        <f>SUM(D589/C589)</f>
        <v>1.1163895486935866</v>
      </c>
      <c r="F589" s="4"/>
      <c r="G589" s="62"/>
      <c r="H589" s="62"/>
    </row>
    <row r="590" spans="1:8" ht="12" customHeight="1">
      <c r="A590" s="15">
        <v>3411</v>
      </c>
      <c r="B590" s="101" t="s">
        <v>83</v>
      </c>
      <c r="C590" s="83"/>
      <c r="D590" s="83"/>
      <c r="E590" s="527"/>
      <c r="F590" s="170"/>
      <c r="G590" s="62"/>
      <c r="H590" s="62"/>
    </row>
    <row r="591" spans="1:8" ht="12" customHeight="1">
      <c r="A591" s="64"/>
      <c r="B591" s="65" t="s">
        <v>39</v>
      </c>
      <c r="C591" s="71"/>
      <c r="D591" s="71"/>
      <c r="E591" s="527"/>
      <c r="F591" s="170"/>
      <c r="G591" s="62"/>
      <c r="H591" s="62"/>
    </row>
    <row r="592" spans="1:8" ht="12" customHeight="1">
      <c r="A592" s="64"/>
      <c r="B592" s="7" t="s">
        <v>347</v>
      </c>
      <c r="C592" s="71"/>
      <c r="D592" s="71"/>
      <c r="E592" s="527"/>
      <c r="F592" s="170"/>
      <c r="G592" s="62"/>
      <c r="H592" s="62"/>
    </row>
    <row r="593" spans="1:8" ht="12" customHeight="1">
      <c r="A593" s="64"/>
      <c r="B593" s="79" t="s">
        <v>326</v>
      </c>
      <c r="C593" s="71"/>
      <c r="D593" s="71"/>
      <c r="E593" s="527"/>
      <c r="F593" s="170"/>
      <c r="G593" s="62"/>
      <c r="H593" s="62"/>
    </row>
    <row r="594" spans="1:8" ht="12" customHeight="1">
      <c r="A594" s="64"/>
      <c r="B594" s="10" t="s">
        <v>47</v>
      </c>
      <c r="C594" s="71"/>
      <c r="D594" s="71"/>
      <c r="E594" s="527"/>
      <c r="F594" s="170"/>
      <c r="G594" s="62"/>
      <c r="H594" s="62"/>
    </row>
    <row r="595" spans="1:8" ht="12" customHeight="1">
      <c r="A595" s="64"/>
      <c r="B595" s="10" t="s">
        <v>338</v>
      </c>
      <c r="C595" s="231">
        <v>5000</v>
      </c>
      <c r="D595" s="231">
        <v>5000</v>
      </c>
      <c r="E595" s="527">
        <f>SUM(D595/C595)</f>
        <v>1</v>
      </c>
      <c r="F595" s="170"/>
      <c r="G595" s="62"/>
      <c r="H595" s="62"/>
    </row>
    <row r="596" spans="1:8" ht="12" customHeight="1" thickBot="1">
      <c r="A596" s="64"/>
      <c r="B596" s="435" t="s">
        <v>966</v>
      </c>
      <c r="C596" s="71"/>
      <c r="D596" s="72"/>
      <c r="E596" s="528"/>
      <c r="F596" s="196"/>
      <c r="G596" s="62"/>
      <c r="H596" s="62"/>
    </row>
    <row r="597" spans="1:8" ht="12" customHeight="1" thickBot="1">
      <c r="A597" s="49"/>
      <c r="B597" s="437" t="s">
        <v>86</v>
      </c>
      <c r="C597" s="76">
        <f>SUM(C591:C596)</f>
        <v>5000</v>
      </c>
      <c r="D597" s="76">
        <f>SUM(D591:D596)</f>
        <v>5000</v>
      </c>
      <c r="E597" s="534">
        <f>SUM(D597/C597)</f>
        <v>1</v>
      </c>
      <c r="F597" s="55"/>
      <c r="G597" s="62"/>
      <c r="H597" s="62"/>
    </row>
    <row r="598" spans="1:6" s="47" customFormat="1" ht="12" customHeight="1">
      <c r="A598" s="15">
        <v>3412</v>
      </c>
      <c r="B598" s="91" t="s">
        <v>92</v>
      </c>
      <c r="C598" s="92"/>
      <c r="D598" s="83"/>
      <c r="E598" s="527"/>
      <c r="F598" s="30"/>
    </row>
    <row r="599" spans="1:8" ht="12" customHeight="1">
      <c r="A599" s="64"/>
      <c r="B599" s="65" t="s">
        <v>39</v>
      </c>
      <c r="C599" s="71"/>
      <c r="D599" s="71">
        <v>400</v>
      </c>
      <c r="E599" s="527"/>
      <c r="F599" s="170"/>
      <c r="G599" s="62"/>
      <c r="H599" s="62"/>
    </row>
    <row r="600" spans="1:8" ht="12" customHeight="1">
      <c r="A600" s="64"/>
      <c r="B600" s="7" t="s">
        <v>347</v>
      </c>
      <c r="C600" s="71"/>
      <c r="D600" s="71">
        <v>170</v>
      </c>
      <c r="E600" s="527"/>
      <c r="F600" s="170"/>
      <c r="G600" s="62"/>
      <c r="H600" s="62"/>
    </row>
    <row r="601" spans="1:8" ht="12" customHeight="1">
      <c r="A601" s="64"/>
      <c r="B601" s="79" t="s">
        <v>326</v>
      </c>
      <c r="C601" s="231">
        <v>3500</v>
      </c>
      <c r="D601" s="231">
        <v>2930</v>
      </c>
      <c r="E601" s="527">
        <f>SUM(D601/C601)</f>
        <v>0.8371428571428572</v>
      </c>
      <c r="F601" s="170"/>
      <c r="G601" s="62"/>
      <c r="H601" s="62"/>
    </row>
    <row r="602" spans="1:8" ht="12" customHeight="1">
      <c r="A602" s="64"/>
      <c r="B602" s="10" t="s">
        <v>47</v>
      </c>
      <c r="C602" s="231"/>
      <c r="D602" s="231"/>
      <c r="E602" s="527"/>
      <c r="F602" s="170"/>
      <c r="G602" s="62"/>
      <c r="H602" s="62"/>
    </row>
    <row r="603" spans="1:8" ht="12" customHeight="1">
      <c r="A603" s="64"/>
      <c r="B603" s="10" t="s">
        <v>338</v>
      </c>
      <c r="C603" s="71"/>
      <c r="D603" s="71"/>
      <c r="E603" s="527"/>
      <c r="F603" s="175"/>
      <c r="G603" s="62"/>
      <c r="H603" s="62"/>
    </row>
    <row r="604" spans="1:8" ht="12" customHeight="1" thickBot="1">
      <c r="A604" s="64"/>
      <c r="B604" s="435" t="s">
        <v>966</v>
      </c>
      <c r="C604" s="71"/>
      <c r="D604" s="72"/>
      <c r="E604" s="528"/>
      <c r="F604" s="172"/>
      <c r="G604" s="62"/>
      <c r="H604" s="62"/>
    </row>
    <row r="605" spans="1:8" ht="12" customHeight="1" thickBot="1">
      <c r="A605" s="49"/>
      <c r="B605" s="437" t="s">
        <v>86</v>
      </c>
      <c r="C605" s="76">
        <f>SUM(C599:C604)</f>
        <v>3500</v>
      </c>
      <c r="D605" s="76">
        <f>SUM(D599:D604)</f>
        <v>3500</v>
      </c>
      <c r="E605" s="534">
        <f>SUM(D605/C605)</f>
        <v>1</v>
      </c>
      <c r="F605" s="113"/>
      <c r="G605" s="62"/>
      <c r="H605" s="62"/>
    </row>
    <row r="606" spans="1:8" ht="12" customHeight="1">
      <c r="A606" s="15">
        <v>3413</v>
      </c>
      <c r="B606" s="96" t="s">
        <v>93</v>
      </c>
      <c r="C606" s="83"/>
      <c r="D606" s="83"/>
      <c r="E606" s="527"/>
      <c r="F606" s="30"/>
      <c r="G606" s="62"/>
      <c r="H606" s="62"/>
    </row>
    <row r="607" spans="1:8" ht="12" customHeight="1">
      <c r="A607" s="64"/>
      <c r="B607" s="65" t="s">
        <v>39</v>
      </c>
      <c r="C607" s="71"/>
      <c r="D607" s="71">
        <v>950</v>
      </c>
      <c r="E607" s="527"/>
      <c r="F607" s="170"/>
      <c r="G607" s="62"/>
      <c r="H607" s="62"/>
    </row>
    <row r="608" spans="1:8" ht="12" customHeight="1">
      <c r="A608" s="64"/>
      <c r="B608" s="7" t="s">
        <v>347</v>
      </c>
      <c r="C608" s="71"/>
      <c r="D608" s="71">
        <v>250</v>
      </c>
      <c r="E608" s="527"/>
      <c r="F608" s="170"/>
      <c r="G608" s="62"/>
      <c r="H608" s="62"/>
    </row>
    <row r="609" spans="1:8" ht="12" customHeight="1">
      <c r="A609" s="64"/>
      <c r="B609" s="79" t="s">
        <v>326</v>
      </c>
      <c r="C609" s="231">
        <v>11000</v>
      </c>
      <c r="D609" s="231">
        <v>6800</v>
      </c>
      <c r="E609" s="527">
        <f>SUM(D609/C609)</f>
        <v>0.6181818181818182</v>
      </c>
      <c r="F609" s="170"/>
      <c r="G609" s="62"/>
      <c r="H609" s="62"/>
    </row>
    <row r="610" spans="1:8" ht="12" customHeight="1">
      <c r="A610" s="64"/>
      <c r="B610" s="10" t="s">
        <v>47</v>
      </c>
      <c r="C610" s="231"/>
      <c r="D610" s="231"/>
      <c r="E610" s="527"/>
      <c r="F610" s="170"/>
      <c r="G610" s="62"/>
      <c r="H610" s="62"/>
    </row>
    <row r="611" spans="1:8" ht="12" customHeight="1">
      <c r="A611" s="64"/>
      <c r="B611" s="10" t="s">
        <v>338</v>
      </c>
      <c r="C611" s="71"/>
      <c r="D611" s="71">
        <v>4500</v>
      </c>
      <c r="E611" s="527"/>
      <c r="F611" s="170"/>
      <c r="G611" s="62"/>
      <c r="H611" s="62"/>
    </row>
    <row r="612" spans="1:8" ht="12" customHeight="1" thickBot="1">
      <c r="A612" s="64"/>
      <c r="B612" s="435" t="s">
        <v>966</v>
      </c>
      <c r="C612" s="71"/>
      <c r="D612" s="72"/>
      <c r="E612" s="528"/>
      <c r="F612" s="29"/>
      <c r="G612" s="62"/>
      <c r="H612" s="62"/>
    </row>
    <row r="613" spans="1:8" ht="12" customHeight="1" thickBot="1">
      <c r="A613" s="49"/>
      <c r="B613" s="437" t="s">
        <v>86</v>
      </c>
      <c r="C613" s="76">
        <f>SUM(C607:C612)</f>
        <v>11000</v>
      </c>
      <c r="D613" s="76">
        <f>SUM(D607:D612)</f>
        <v>12500</v>
      </c>
      <c r="E613" s="534">
        <f>SUM(D613/C613)</f>
        <v>1.1363636363636365</v>
      </c>
      <c r="F613" s="113"/>
      <c r="G613" s="62"/>
      <c r="H613" s="62"/>
    </row>
    <row r="614" spans="1:8" ht="12" customHeight="1">
      <c r="A614" s="15">
        <v>3414</v>
      </c>
      <c r="B614" s="96" t="s">
        <v>957</v>
      </c>
      <c r="C614" s="83"/>
      <c r="D614" s="83"/>
      <c r="E614" s="527"/>
      <c r="F614" s="30"/>
      <c r="G614" s="62"/>
      <c r="H614" s="62"/>
    </row>
    <row r="615" spans="1:8" ht="12" customHeight="1">
      <c r="A615" s="64"/>
      <c r="B615" s="65" t="s">
        <v>39</v>
      </c>
      <c r="C615" s="71"/>
      <c r="D615" s="71"/>
      <c r="E615" s="527"/>
      <c r="F615" s="170"/>
      <c r="G615" s="62"/>
      <c r="H615" s="62"/>
    </row>
    <row r="616" spans="1:8" ht="12" customHeight="1">
      <c r="A616" s="64"/>
      <c r="B616" s="7" t="s">
        <v>347</v>
      </c>
      <c r="C616" s="71"/>
      <c r="D616" s="71"/>
      <c r="E616" s="527"/>
      <c r="F616" s="170"/>
      <c r="G616" s="62"/>
      <c r="H616" s="62"/>
    </row>
    <row r="617" spans="1:8" ht="12" customHeight="1">
      <c r="A617" s="64"/>
      <c r="B617" s="79" t="s">
        <v>326</v>
      </c>
      <c r="C617" s="231"/>
      <c r="D617" s="231"/>
      <c r="E617" s="527"/>
      <c r="F617" s="170"/>
      <c r="G617" s="62"/>
      <c r="H617" s="62"/>
    </row>
    <row r="618" spans="1:8" ht="12" customHeight="1">
      <c r="A618" s="64"/>
      <c r="B618" s="10" t="s">
        <v>47</v>
      </c>
      <c r="C618" s="231"/>
      <c r="D618" s="231"/>
      <c r="E618" s="527"/>
      <c r="F618" s="170"/>
      <c r="G618" s="62"/>
      <c r="H618" s="62"/>
    </row>
    <row r="619" spans="1:8" ht="12" customHeight="1">
      <c r="A619" s="64"/>
      <c r="B619" s="10" t="s">
        <v>338</v>
      </c>
      <c r="C619" s="71"/>
      <c r="D619" s="71">
        <v>3000</v>
      </c>
      <c r="E619" s="527"/>
      <c r="F619" s="170"/>
      <c r="G619" s="62"/>
      <c r="H619" s="62"/>
    </row>
    <row r="620" spans="1:8" ht="12" customHeight="1" thickBot="1">
      <c r="A620" s="64"/>
      <c r="B620" s="435" t="s">
        <v>966</v>
      </c>
      <c r="C620" s="71"/>
      <c r="D620" s="72"/>
      <c r="E620" s="528"/>
      <c r="F620" s="29"/>
      <c r="G620" s="62"/>
      <c r="H620" s="62"/>
    </row>
    <row r="621" spans="1:8" ht="12" customHeight="1" thickBot="1">
      <c r="A621" s="49"/>
      <c r="B621" s="437" t="s">
        <v>86</v>
      </c>
      <c r="C621" s="76">
        <f>SUM(C615:C620)</f>
        <v>0</v>
      </c>
      <c r="D621" s="76">
        <f>SUM(D615:D620)</f>
        <v>3000</v>
      </c>
      <c r="E621" s="534"/>
      <c r="F621" s="113"/>
      <c r="G621" s="62"/>
      <c r="H621" s="62"/>
    </row>
    <row r="622" spans="1:8" ht="12" customHeight="1">
      <c r="A622" s="15">
        <v>3415</v>
      </c>
      <c r="B622" s="96" t="s">
        <v>904</v>
      </c>
      <c r="C622" s="83"/>
      <c r="D622" s="83"/>
      <c r="E622" s="527"/>
      <c r="F622" s="30" t="s">
        <v>149</v>
      </c>
      <c r="G622" s="62"/>
      <c r="H622" s="62"/>
    </row>
    <row r="623" spans="1:8" ht="12" customHeight="1">
      <c r="A623" s="64"/>
      <c r="B623" s="65" t="s">
        <v>39</v>
      </c>
      <c r="C623" s="71"/>
      <c r="D623" s="71"/>
      <c r="E623" s="527"/>
      <c r="F623" s="170"/>
      <c r="G623" s="62"/>
      <c r="H623" s="62"/>
    </row>
    <row r="624" spans="1:8" ht="12" customHeight="1">
      <c r="A624" s="64"/>
      <c r="B624" s="7" t="s">
        <v>347</v>
      </c>
      <c r="C624" s="71"/>
      <c r="D624" s="71"/>
      <c r="E624" s="527"/>
      <c r="F624" s="170"/>
      <c r="G624" s="62"/>
      <c r="H624" s="62"/>
    </row>
    <row r="625" spans="1:8" ht="12" customHeight="1">
      <c r="A625" s="64"/>
      <c r="B625" s="79" t="s">
        <v>326</v>
      </c>
      <c r="C625" s="71"/>
      <c r="D625" s="71"/>
      <c r="E625" s="527"/>
      <c r="F625" s="170"/>
      <c r="G625" s="62"/>
      <c r="H625" s="62"/>
    </row>
    <row r="626" spans="1:8" ht="12" customHeight="1">
      <c r="A626" s="64"/>
      <c r="B626" s="10" t="s">
        <v>47</v>
      </c>
      <c r="C626" s="71"/>
      <c r="D626" s="71"/>
      <c r="E626" s="527"/>
      <c r="F626" s="170"/>
      <c r="G626" s="62"/>
      <c r="H626" s="62"/>
    </row>
    <row r="627" spans="1:8" ht="12" customHeight="1">
      <c r="A627" s="64"/>
      <c r="B627" s="10" t="s">
        <v>338</v>
      </c>
      <c r="C627" s="71">
        <v>2600</v>
      </c>
      <c r="D627" s="71">
        <v>3000</v>
      </c>
      <c r="E627" s="527">
        <f>SUM(D627/C627)</f>
        <v>1.1538461538461537</v>
      </c>
      <c r="F627" s="170"/>
      <c r="G627" s="62"/>
      <c r="H627" s="62"/>
    </row>
    <row r="628" spans="1:8" ht="12" customHeight="1" thickBot="1">
      <c r="A628" s="64"/>
      <c r="B628" s="435" t="s">
        <v>966</v>
      </c>
      <c r="C628" s="71"/>
      <c r="D628" s="72"/>
      <c r="E628" s="528"/>
      <c r="F628" s="29"/>
      <c r="G628" s="62"/>
      <c r="H628" s="62"/>
    </row>
    <row r="629" spans="1:8" ht="12" customHeight="1" thickBot="1">
      <c r="A629" s="49"/>
      <c r="B629" s="437" t="s">
        <v>86</v>
      </c>
      <c r="C629" s="76">
        <f>SUM(C623:C628)</f>
        <v>2600</v>
      </c>
      <c r="D629" s="76">
        <f>SUM(D623:D628)</f>
        <v>3000</v>
      </c>
      <c r="E629" s="534">
        <f>SUM(D629/C629)</f>
        <v>1.1538461538461537</v>
      </c>
      <c r="F629" s="113"/>
      <c r="G629" s="62"/>
      <c r="H629" s="62"/>
    </row>
    <row r="630" spans="1:8" ht="12" customHeight="1">
      <c r="A630" s="15">
        <v>3416</v>
      </c>
      <c r="B630" s="96" t="s">
        <v>137</v>
      </c>
      <c r="C630" s="83"/>
      <c r="D630" s="83"/>
      <c r="E630" s="527"/>
      <c r="F630" s="30" t="s">
        <v>149</v>
      </c>
      <c r="G630" s="62"/>
      <c r="H630" s="62"/>
    </row>
    <row r="631" spans="1:8" ht="12" customHeight="1">
      <c r="A631" s="64"/>
      <c r="B631" s="65" t="s">
        <v>39</v>
      </c>
      <c r="C631" s="71"/>
      <c r="D631" s="71"/>
      <c r="E631" s="527"/>
      <c r="F631" s="170"/>
      <c r="G631" s="62"/>
      <c r="H631" s="62"/>
    </row>
    <row r="632" spans="1:8" ht="12" customHeight="1">
      <c r="A632" s="64"/>
      <c r="B632" s="7" t="s">
        <v>347</v>
      </c>
      <c r="C632" s="71"/>
      <c r="D632" s="71"/>
      <c r="E632" s="527"/>
      <c r="F632" s="170"/>
      <c r="G632" s="62"/>
      <c r="H632" s="62"/>
    </row>
    <row r="633" spans="1:8" ht="12" customHeight="1">
      <c r="A633" s="64"/>
      <c r="B633" s="79" t="s">
        <v>326</v>
      </c>
      <c r="C633" s="71"/>
      <c r="D633" s="71"/>
      <c r="E633" s="527"/>
      <c r="F633" s="170"/>
      <c r="G633" s="62"/>
      <c r="H633" s="62"/>
    </row>
    <row r="634" spans="1:8" ht="12" customHeight="1">
      <c r="A634" s="64"/>
      <c r="B634" s="10" t="s">
        <v>47</v>
      </c>
      <c r="C634" s="71"/>
      <c r="D634" s="71"/>
      <c r="E634" s="527"/>
      <c r="F634" s="170"/>
      <c r="G634" s="62"/>
      <c r="H634" s="62"/>
    </row>
    <row r="635" spans="1:8" ht="12" customHeight="1">
      <c r="A635" s="64"/>
      <c r="B635" s="10" t="s">
        <v>338</v>
      </c>
      <c r="C635" s="71">
        <v>20000</v>
      </c>
      <c r="D635" s="71">
        <v>20000</v>
      </c>
      <c r="E635" s="527">
        <f>SUM(D635/C635)</f>
        <v>1</v>
      </c>
      <c r="F635" s="170"/>
      <c r="G635" s="62"/>
      <c r="H635" s="62"/>
    </row>
    <row r="636" spans="1:8" ht="12" customHeight="1" thickBot="1">
      <c r="A636" s="64"/>
      <c r="B636" s="435" t="s">
        <v>966</v>
      </c>
      <c r="C636" s="71"/>
      <c r="D636" s="72"/>
      <c r="E636" s="528"/>
      <c r="F636" s="29"/>
      <c r="G636" s="62"/>
      <c r="H636" s="62"/>
    </row>
    <row r="637" spans="1:8" ht="12" customHeight="1" thickBot="1">
      <c r="A637" s="49"/>
      <c r="B637" s="437" t="s">
        <v>86</v>
      </c>
      <c r="C637" s="76">
        <f>SUM(C631:C636)</f>
        <v>20000</v>
      </c>
      <c r="D637" s="76">
        <f>SUM(D631:D636)</f>
        <v>20000</v>
      </c>
      <c r="E637" s="534">
        <f>SUM(D637/C637)</f>
        <v>1</v>
      </c>
      <c r="F637" s="113"/>
      <c r="G637" s="62"/>
      <c r="H637" s="62"/>
    </row>
    <row r="638" spans="1:8" ht="12" customHeight="1">
      <c r="A638" s="15">
        <v>3420</v>
      </c>
      <c r="B638" s="101" t="s">
        <v>108</v>
      </c>
      <c r="C638" s="83">
        <f>SUM(C646+C654+C662+C694+C670+C678+C686+C702+C710+C718+C726+C735+C743+C751)</f>
        <v>125508</v>
      </c>
      <c r="D638" s="83">
        <f>SUM(D646+D654+D662+D694+D670+D678+D686+D702+D710+D718+D726+D735+D743+D751)</f>
        <v>140008</v>
      </c>
      <c r="E638" s="527">
        <f>SUM(D638/C638)</f>
        <v>1.1155304841125666</v>
      </c>
      <c r="F638" s="30"/>
      <c r="G638" s="62"/>
      <c r="H638" s="62"/>
    </row>
    <row r="639" spans="1:8" ht="12" customHeight="1">
      <c r="A639" s="15">
        <v>3422</v>
      </c>
      <c r="B639" s="96" t="s">
        <v>95</v>
      </c>
      <c r="C639" s="83"/>
      <c r="D639" s="83"/>
      <c r="E639" s="527"/>
      <c r="F639" s="4"/>
      <c r="G639" s="62"/>
      <c r="H639" s="62"/>
    </row>
    <row r="640" spans="1:8" ht="12" customHeight="1">
      <c r="A640" s="64"/>
      <c r="B640" s="65" t="s">
        <v>39</v>
      </c>
      <c r="C640" s="71">
        <v>6000</v>
      </c>
      <c r="D640" s="71">
        <v>10800</v>
      </c>
      <c r="E640" s="527">
        <f>SUM(D640/C640)</f>
        <v>1.8</v>
      </c>
      <c r="F640" s="202"/>
      <c r="G640" s="62"/>
      <c r="H640" s="62"/>
    </row>
    <row r="641" spans="1:8" ht="12" customHeight="1">
      <c r="A641" s="64"/>
      <c r="B641" s="7" t="s">
        <v>347</v>
      </c>
      <c r="C641" s="71">
        <v>1620</v>
      </c>
      <c r="D641" s="71">
        <v>2800</v>
      </c>
      <c r="E641" s="527">
        <f>SUM(D641/C641)</f>
        <v>1.728395061728395</v>
      </c>
      <c r="F641" s="5"/>
      <c r="G641" s="62"/>
      <c r="H641" s="62"/>
    </row>
    <row r="642" spans="1:8" ht="12" customHeight="1">
      <c r="A642" s="64"/>
      <c r="B642" s="79" t="s">
        <v>326</v>
      </c>
      <c r="C642" s="71">
        <v>17380</v>
      </c>
      <c r="D642" s="71">
        <v>11400</v>
      </c>
      <c r="E642" s="527">
        <f>SUM(D642/C642)</f>
        <v>0.6559263521288837</v>
      </c>
      <c r="F642" s="202"/>
      <c r="G642" s="62"/>
      <c r="H642" s="62"/>
    </row>
    <row r="643" spans="1:8" ht="12" customHeight="1">
      <c r="A643" s="64"/>
      <c r="B643" s="10" t="s">
        <v>47</v>
      </c>
      <c r="C643" s="71"/>
      <c r="D643" s="71"/>
      <c r="E643" s="527"/>
      <c r="F643" s="342"/>
      <c r="G643" s="62"/>
      <c r="H643" s="62"/>
    </row>
    <row r="644" spans="1:8" ht="12" customHeight="1">
      <c r="A644" s="64"/>
      <c r="B644" s="10" t="s">
        <v>338</v>
      </c>
      <c r="C644" s="71"/>
      <c r="D644" s="71"/>
      <c r="E644" s="527"/>
      <c r="F644" s="5"/>
      <c r="G644" s="62"/>
      <c r="H644" s="62"/>
    </row>
    <row r="645" spans="1:8" ht="12" customHeight="1" thickBot="1">
      <c r="A645" s="64"/>
      <c r="B645" s="435" t="s">
        <v>966</v>
      </c>
      <c r="C645" s="71"/>
      <c r="D645" s="72"/>
      <c r="E645" s="528"/>
      <c r="F645" s="29"/>
      <c r="G645" s="62"/>
      <c r="H645" s="62"/>
    </row>
    <row r="646" spans="1:8" ht="12" customHeight="1" thickBot="1">
      <c r="A646" s="49"/>
      <c r="B646" s="437" t="s">
        <v>86</v>
      </c>
      <c r="C646" s="76">
        <f>SUM(C640:C645)</f>
        <v>25000</v>
      </c>
      <c r="D646" s="76">
        <f>SUM(D640:D645)</f>
        <v>25000</v>
      </c>
      <c r="E646" s="534">
        <f>SUM(D646/C646)</f>
        <v>1</v>
      </c>
      <c r="F646" s="171"/>
      <c r="G646" s="62"/>
      <c r="H646" s="62"/>
    </row>
    <row r="647" spans="1:8" ht="12" customHeight="1">
      <c r="A647" s="15">
        <v>3423</v>
      </c>
      <c r="B647" s="96" t="s">
        <v>94</v>
      </c>
      <c r="C647" s="83"/>
      <c r="D647" s="83"/>
      <c r="E647" s="527"/>
      <c r="F647" s="170"/>
      <c r="G647" s="62"/>
      <c r="H647" s="62"/>
    </row>
    <row r="648" spans="1:8" ht="12" customHeight="1">
      <c r="A648" s="64"/>
      <c r="B648" s="65" t="s">
        <v>39</v>
      </c>
      <c r="C648" s="71"/>
      <c r="D648" s="71">
        <v>2850</v>
      </c>
      <c r="E648" s="527"/>
      <c r="F648" s="170"/>
      <c r="G648" s="62"/>
      <c r="H648" s="62"/>
    </row>
    <row r="649" spans="1:8" ht="12" customHeight="1">
      <c r="A649" s="64"/>
      <c r="B649" s="7" t="s">
        <v>347</v>
      </c>
      <c r="C649" s="71"/>
      <c r="D649" s="71">
        <v>1300</v>
      </c>
      <c r="E649" s="527"/>
      <c r="F649" s="170"/>
      <c r="G649" s="62"/>
      <c r="H649" s="62"/>
    </row>
    <row r="650" spans="1:8" ht="12" customHeight="1">
      <c r="A650" s="64"/>
      <c r="B650" s="79" t="s">
        <v>326</v>
      </c>
      <c r="C650" s="71">
        <v>8000</v>
      </c>
      <c r="D650" s="71">
        <v>3850</v>
      </c>
      <c r="E650" s="527">
        <f>SUM(D650/C650)</f>
        <v>0.48125</v>
      </c>
      <c r="F650" s="170"/>
      <c r="G650" s="62"/>
      <c r="H650" s="62"/>
    </row>
    <row r="651" spans="1:8" ht="12" customHeight="1">
      <c r="A651" s="64"/>
      <c r="B651" s="10" t="s">
        <v>47</v>
      </c>
      <c r="C651" s="71"/>
      <c r="D651" s="71"/>
      <c r="E651" s="527"/>
      <c r="F651" s="170"/>
      <c r="G651" s="62"/>
      <c r="H651" s="62"/>
    </row>
    <row r="652" spans="1:8" ht="12" customHeight="1">
      <c r="A652" s="64"/>
      <c r="B652" s="10" t="s">
        <v>338</v>
      </c>
      <c r="C652" s="71">
        <v>2000</v>
      </c>
      <c r="D652" s="71">
        <v>2000</v>
      </c>
      <c r="E652" s="527">
        <f>SUM(D652/C652)</f>
        <v>1</v>
      </c>
      <c r="F652" s="170"/>
      <c r="G652" s="62"/>
      <c r="H652" s="62"/>
    </row>
    <row r="653" spans="1:8" ht="12" customHeight="1" thickBot="1">
      <c r="A653" s="64"/>
      <c r="B653" s="435" t="s">
        <v>966</v>
      </c>
      <c r="C653" s="71"/>
      <c r="D653" s="72"/>
      <c r="E653" s="528"/>
      <c r="F653" s="29"/>
      <c r="G653" s="62"/>
      <c r="H653" s="62"/>
    </row>
    <row r="654" spans="1:8" ht="12.75" customHeight="1" thickBot="1">
      <c r="A654" s="49"/>
      <c r="B654" s="437" t="s">
        <v>86</v>
      </c>
      <c r="C654" s="76">
        <f>SUM(C648:C653)</f>
        <v>10000</v>
      </c>
      <c r="D654" s="76">
        <f>SUM(D648:D653)</f>
        <v>10000</v>
      </c>
      <c r="E654" s="534">
        <f>SUM(D654/C654)</f>
        <v>1</v>
      </c>
      <c r="F654" s="171"/>
      <c r="G654" s="62"/>
      <c r="H654" s="62"/>
    </row>
    <row r="655" spans="1:8" ht="12.75" customHeight="1">
      <c r="A655" s="15">
        <v>3424</v>
      </c>
      <c r="B655" s="96" t="s">
        <v>345</v>
      </c>
      <c r="C655" s="83"/>
      <c r="D655" s="83"/>
      <c r="E655" s="527"/>
      <c r="F655" s="170"/>
      <c r="G655" s="62"/>
      <c r="H655" s="62"/>
    </row>
    <row r="656" spans="1:8" ht="12.75" customHeight="1">
      <c r="A656" s="64"/>
      <c r="B656" s="65" t="s">
        <v>39</v>
      </c>
      <c r="C656" s="71">
        <v>1000</v>
      </c>
      <c r="D656" s="71">
        <v>900</v>
      </c>
      <c r="E656" s="527">
        <f>SUM(D656/C656)</f>
        <v>0.9</v>
      </c>
      <c r="F656" s="170"/>
      <c r="G656" s="62"/>
      <c r="H656" s="62"/>
    </row>
    <row r="657" spans="1:8" ht="12.75" customHeight="1">
      <c r="A657" s="64"/>
      <c r="B657" s="7" t="s">
        <v>347</v>
      </c>
      <c r="C657" s="71">
        <v>270</v>
      </c>
      <c r="D657" s="71">
        <v>150</v>
      </c>
      <c r="E657" s="527">
        <f>SUM(D657/C657)</f>
        <v>0.5555555555555556</v>
      </c>
      <c r="F657" s="170"/>
      <c r="G657" s="62"/>
      <c r="H657" s="62"/>
    </row>
    <row r="658" spans="1:8" ht="12.75" customHeight="1">
      <c r="A658" s="64"/>
      <c r="B658" s="79" t="s">
        <v>326</v>
      </c>
      <c r="C658" s="71">
        <v>4500</v>
      </c>
      <c r="D658" s="71">
        <v>4720</v>
      </c>
      <c r="E658" s="527">
        <f>SUM(D658/C658)</f>
        <v>1.048888888888889</v>
      </c>
      <c r="F658" s="170"/>
      <c r="G658" s="62"/>
      <c r="H658" s="62"/>
    </row>
    <row r="659" spans="1:8" ht="12.75" customHeight="1">
      <c r="A659" s="64"/>
      <c r="B659" s="10" t="s">
        <v>47</v>
      </c>
      <c r="C659" s="71"/>
      <c r="D659" s="71"/>
      <c r="E659" s="527"/>
      <c r="F659" s="170"/>
      <c r="G659" s="62"/>
      <c r="H659" s="62"/>
    </row>
    <row r="660" spans="1:8" ht="12.75" customHeight="1">
      <c r="A660" s="64"/>
      <c r="B660" s="10" t="s">
        <v>338</v>
      </c>
      <c r="C660" s="71"/>
      <c r="D660" s="71"/>
      <c r="E660" s="527"/>
      <c r="F660" s="170"/>
      <c r="G660" s="62"/>
      <c r="H660" s="62"/>
    </row>
    <row r="661" spans="1:8" ht="12.75" customHeight="1" thickBot="1">
      <c r="A661" s="64"/>
      <c r="B661" s="435" t="s">
        <v>966</v>
      </c>
      <c r="C661" s="71"/>
      <c r="D661" s="72"/>
      <c r="E661" s="528"/>
      <c r="F661" s="29"/>
      <c r="G661" s="62"/>
      <c r="H661" s="62"/>
    </row>
    <row r="662" spans="1:8" ht="12.75" customHeight="1" thickBot="1">
      <c r="A662" s="49"/>
      <c r="B662" s="437" t="s">
        <v>86</v>
      </c>
      <c r="C662" s="76">
        <f>SUM(C656:C661)</f>
        <v>5770</v>
      </c>
      <c r="D662" s="76">
        <f>SUM(D656:D661)</f>
        <v>5770</v>
      </c>
      <c r="E662" s="534">
        <f>SUM(D662/C662)</f>
        <v>1</v>
      </c>
      <c r="F662" s="171"/>
      <c r="G662" s="62"/>
      <c r="H662" s="62"/>
    </row>
    <row r="663" spans="1:8" ht="12.75" customHeight="1">
      <c r="A663" s="440">
        <v>3425</v>
      </c>
      <c r="B663" s="426" t="s">
        <v>873</v>
      </c>
      <c r="C663" s="427"/>
      <c r="D663" s="427"/>
      <c r="E663" s="527"/>
      <c r="F663" s="443"/>
      <c r="G663" s="62"/>
      <c r="H663" s="62"/>
    </row>
    <row r="664" spans="1:8" ht="12.75" customHeight="1">
      <c r="A664" s="141"/>
      <c r="B664" s="429" t="s">
        <v>39</v>
      </c>
      <c r="C664" s="430"/>
      <c r="D664" s="430"/>
      <c r="E664" s="527"/>
      <c r="F664" s="443"/>
      <c r="G664" s="62"/>
      <c r="H664" s="62"/>
    </row>
    <row r="665" spans="1:8" ht="12.75" customHeight="1">
      <c r="A665" s="141"/>
      <c r="B665" s="432" t="s">
        <v>347</v>
      </c>
      <c r="C665" s="430"/>
      <c r="D665" s="430"/>
      <c r="E665" s="527"/>
      <c r="F665" s="443"/>
      <c r="G665" s="62"/>
      <c r="H665" s="62"/>
    </row>
    <row r="666" spans="1:8" ht="12.75" customHeight="1">
      <c r="A666" s="141"/>
      <c r="B666" s="433" t="s">
        <v>326</v>
      </c>
      <c r="C666" s="430">
        <v>4200</v>
      </c>
      <c r="D666" s="430">
        <v>4200</v>
      </c>
      <c r="E666" s="527">
        <f>SUM(D666/C666)</f>
        <v>1</v>
      </c>
      <c r="F666" s="170"/>
      <c r="G666" s="62"/>
      <c r="H666" s="62"/>
    </row>
    <row r="667" spans="1:8" ht="12.75" customHeight="1">
      <c r="A667" s="141"/>
      <c r="B667" s="434" t="s">
        <v>47</v>
      </c>
      <c r="C667" s="430"/>
      <c r="D667" s="430"/>
      <c r="E667" s="527"/>
      <c r="F667" s="170"/>
      <c r="G667" s="62"/>
      <c r="H667" s="62"/>
    </row>
    <row r="668" spans="1:8" ht="12.75" customHeight="1">
      <c r="A668" s="141"/>
      <c r="B668" s="434" t="s">
        <v>338</v>
      </c>
      <c r="C668" s="430"/>
      <c r="D668" s="430"/>
      <c r="E668" s="527"/>
      <c r="F668" s="443"/>
      <c r="G668" s="62"/>
      <c r="H668" s="62"/>
    </row>
    <row r="669" spans="1:8" ht="12.75" customHeight="1" thickBot="1">
      <c r="A669" s="141"/>
      <c r="B669" s="435" t="s">
        <v>966</v>
      </c>
      <c r="C669" s="430"/>
      <c r="D669" s="462"/>
      <c r="E669" s="528"/>
      <c r="F669" s="445"/>
      <c r="G669" s="62"/>
      <c r="H669" s="62"/>
    </row>
    <row r="670" spans="1:8" ht="12.75" customHeight="1" thickBot="1">
      <c r="A670" s="436"/>
      <c r="B670" s="437" t="s">
        <v>86</v>
      </c>
      <c r="C670" s="438">
        <f>SUM(C664:C669)</f>
        <v>4200</v>
      </c>
      <c r="D670" s="438">
        <f>SUM(D664:D669)</f>
        <v>4200</v>
      </c>
      <c r="E670" s="534">
        <f>SUM(D670/C670)</f>
        <v>1</v>
      </c>
      <c r="F670" s="446"/>
      <c r="G670" s="62"/>
      <c r="H670" s="62"/>
    </row>
    <row r="671" spans="1:8" ht="12.75" customHeight="1">
      <c r="A671" s="440">
        <v>3426</v>
      </c>
      <c r="B671" s="426" t="s">
        <v>446</v>
      </c>
      <c r="C671" s="427"/>
      <c r="D671" s="427"/>
      <c r="E671" s="527"/>
      <c r="F671" s="443"/>
      <c r="G671" s="62"/>
      <c r="H671" s="62"/>
    </row>
    <row r="672" spans="1:8" ht="12.75" customHeight="1">
      <c r="A672" s="141"/>
      <c r="B672" s="429" t="s">
        <v>39</v>
      </c>
      <c r="C672" s="430"/>
      <c r="D672" s="430">
        <v>1500</v>
      </c>
      <c r="E672" s="527"/>
      <c r="F672" s="443"/>
      <c r="G672" s="62"/>
      <c r="H672" s="62"/>
    </row>
    <row r="673" spans="1:8" ht="12.75" customHeight="1">
      <c r="A673" s="141"/>
      <c r="B673" s="432" t="s">
        <v>347</v>
      </c>
      <c r="C673" s="430"/>
      <c r="D673" s="430">
        <v>400</v>
      </c>
      <c r="E673" s="527"/>
      <c r="F673" s="443"/>
      <c r="G673" s="62"/>
      <c r="H673" s="62"/>
    </row>
    <row r="674" spans="1:8" ht="12.75" customHeight="1">
      <c r="A674" s="141"/>
      <c r="B674" s="433" t="s">
        <v>326</v>
      </c>
      <c r="C674" s="430">
        <v>45000</v>
      </c>
      <c r="D674" s="430">
        <v>56100</v>
      </c>
      <c r="E674" s="527">
        <f>SUM(D674/C674)</f>
        <v>1.2466666666666666</v>
      </c>
      <c r="F674" s="170"/>
      <c r="G674" s="62"/>
      <c r="H674" s="62"/>
    </row>
    <row r="675" spans="1:8" ht="12.75" customHeight="1">
      <c r="A675" s="141"/>
      <c r="B675" s="434" t="s">
        <v>47</v>
      </c>
      <c r="C675" s="430"/>
      <c r="D675" s="430"/>
      <c r="E675" s="527"/>
      <c r="F675" s="170"/>
      <c r="G675" s="62"/>
      <c r="H675" s="62"/>
    </row>
    <row r="676" spans="1:8" ht="12.75" customHeight="1">
      <c r="A676" s="141"/>
      <c r="B676" s="434" t="s">
        <v>338</v>
      </c>
      <c r="C676" s="430"/>
      <c r="D676" s="430"/>
      <c r="E676" s="527"/>
      <c r="F676" s="443"/>
      <c r="G676" s="62"/>
      <c r="H676" s="62"/>
    </row>
    <row r="677" spans="1:8" ht="12.75" customHeight="1" thickBot="1">
      <c r="A677" s="141"/>
      <c r="B677" s="435" t="s">
        <v>966</v>
      </c>
      <c r="C677" s="430"/>
      <c r="D677" s="462"/>
      <c r="E677" s="528"/>
      <c r="F677" s="447"/>
      <c r="G677" s="62"/>
      <c r="H677" s="62"/>
    </row>
    <row r="678" spans="1:8" ht="12.75" customHeight="1" thickBot="1">
      <c r="A678" s="436"/>
      <c r="B678" s="437" t="s">
        <v>86</v>
      </c>
      <c r="C678" s="438">
        <f>SUM(C672:C677)</f>
        <v>45000</v>
      </c>
      <c r="D678" s="438">
        <f>SUM(D672:D677)</f>
        <v>58000</v>
      </c>
      <c r="E678" s="534">
        <f>SUM(D678/C678)</f>
        <v>1.288888888888889</v>
      </c>
      <c r="F678" s="446"/>
      <c r="G678" s="62"/>
      <c r="H678" s="62"/>
    </row>
    <row r="679" spans="1:8" ht="12.75" customHeight="1">
      <c r="A679" s="440">
        <v>3427</v>
      </c>
      <c r="B679" s="426" t="s">
        <v>874</v>
      </c>
      <c r="C679" s="427"/>
      <c r="D679" s="427"/>
      <c r="E679" s="527"/>
      <c r="F679" s="443"/>
      <c r="G679" s="62"/>
      <c r="H679" s="62"/>
    </row>
    <row r="680" spans="1:8" ht="12.75" customHeight="1">
      <c r="A680" s="141"/>
      <c r="B680" s="429" t="s">
        <v>39</v>
      </c>
      <c r="C680" s="430"/>
      <c r="D680" s="430">
        <v>2900</v>
      </c>
      <c r="E680" s="527"/>
      <c r="F680" s="443"/>
      <c r="G680" s="62"/>
      <c r="H680" s="62"/>
    </row>
    <row r="681" spans="1:8" ht="12.75" customHeight="1">
      <c r="A681" s="141"/>
      <c r="B681" s="432" t="s">
        <v>347</v>
      </c>
      <c r="C681" s="430"/>
      <c r="D681" s="430">
        <v>780</v>
      </c>
      <c r="E681" s="527"/>
      <c r="F681" s="443"/>
      <c r="G681" s="62"/>
      <c r="H681" s="62"/>
    </row>
    <row r="682" spans="1:8" ht="12.75" customHeight="1">
      <c r="A682" s="141"/>
      <c r="B682" s="433" t="s">
        <v>326</v>
      </c>
      <c r="C682" s="430">
        <v>14000</v>
      </c>
      <c r="D682" s="430">
        <v>10320</v>
      </c>
      <c r="E682" s="527">
        <f>SUM(D682/C682)</f>
        <v>0.7371428571428571</v>
      </c>
      <c r="F682" s="170"/>
      <c r="G682" s="62"/>
      <c r="H682" s="62"/>
    </row>
    <row r="683" spans="1:8" ht="12.75" customHeight="1">
      <c r="A683" s="141"/>
      <c r="B683" s="434" t="s">
        <v>47</v>
      </c>
      <c r="C683" s="430"/>
      <c r="D683" s="430"/>
      <c r="E683" s="527"/>
      <c r="F683" s="170"/>
      <c r="G683" s="62"/>
      <c r="H683" s="62"/>
    </row>
    <row r="684" spans="1:8" ht="12.75" customHeight="1">
      <c r="A684" s="141"/>
      <c r="B684" s="434" t="s">
        <v>338</v>
      </c>
      <c r="C684" s="430"/>
      <c r="D684" s="430"/>
      <c r="E684" s="527"/>
      <c r="F684" s="443"/>
      <c r="G684" s="62"/>
      <c r="H684" s="62"/>
    </row>
    <row r="685" spans="1:8" ht="12.75" customHeight="1" thickBot="1">
      <c r="A685" s="141"/>
      <c r="B685" s="435" t="s">
        <v>966</v>
      </c>
      <c r="C685" s="430"/>
      <c r="D685" s="462"/>
      <c r="E685" s="528"/>
      <c r="F685" s="445"/>
      <c r="G685" s="62"/>
      <c r="H685" s="62"/>
    </row>
    <row r="686" spans="1:8" ht="12.75" customHeight="1" thickBot="1">
      <c r="A686" s="436"/>
      <c r="B686" s="437" t="s">
        <v>86</v>
      </c>
      <c r="C686" s="438">
        <f>SUM(C680:C685)</f>
        <v>14000</v>
      </c>
      <c r="D686" s="438">
        <f>SUM(D680:D685)</f>
        <v>14000</v>
      </c>
      <c r="E686" s="534">
        <f>SUM(D686/C686)</f>
        <v>1</v>
      </c>
      <c r="F686" s="446"/>
      <c r="G686" s="62"/>
      <c r="H686" s="62"/>
    </row>
    <row r="687" spans="1:8" ht="12.75" customHeight="1">
      <c r="A687" s="15">
        <v>3428</v>
      </c>
      <c r="B687" s="96" t="s">
        <v>435</v>
      </c>
      <c r="C687" s="83"/>
      <c r="D687" s="83"/>
      <c r="E687" s="527"/>
      <c r="F687" s="170"/>
      <c r="G687" s="62"/>
      <c r="H687" s="62"/>
    </row>
    <row r="688" spans="1:8" ht="12.75" customHeight="1">
      <c r="A688" s="64"/>
      <c r="B688" s="65" t="s">
        <v>39</v>
      </c>
      <c r="C688" s="71"/>
      <c r="D688" s="71"/>
      <c r="E688" s="527"/>
      <c r="F688" s="170"/>
      <c r="G688" s="62"/>
      <c r="H688" s="62"/>
    </row>
    <row r="689" spans="1:8" ht="12.75" customHeight="1">
      <c r="A689" s="64"/>
      <c r="B689" s="7" t="s">
        <v>347</v>
      </c>
      <c r="C689" s="71"/>
      <c r="D689" s="71"/>
      <c r="E689" s="527"/>
      <c r="F689" s="170"/>
      <c r="G689" s="62"/>
      <c r="H689" s="62"/>
    </row>
    <row r="690" spans="1:8" ht="12.75" customHeight="1">
      <c r="A690" s="64"/>
      <c r="B690" s="79" t="s">
        <v>326</v>
      </c>
      <c r="C690" s="71">
        <v>2538</v>
      </c>
      <c r="D690" s="71">
        <v>2538</v>
      </c>
      <c r="E690" s="527">
        <f>SUM(D690/C690)</f>
        <v>1</v>
      </c>
      <c r="F690" s="170"/>
      <c r="G690" s="62"/>
      <c r="H690" s="62"/>
    </row>
    <row r="691" spans="1:8" ht="12.75" customHeight="1">
      <c r="A691" s="64"/>
      <c r="B691" s="10" t="s">
        <v>47</v>
      </c>
      <c r="C691" s="71"/>
      <c r="D691" s="71"/>
      <c r="E691" s="527"/>
      <c r="F691" s="170"/>
      <c r="G691" s="62"/>
      <c r="H691" s="62"/>
    </row>
    <row r="692" spans="1:8" ht="12.75" customHeight="1">
      <c r="A692" s="64"/>
      <c r="B692" s="10" t="s">
        <v>338</v>
      </c>
      <c r="C692" s="71"/>
      <c r="D692" s="71"/>
      <c r="E692" s="527"/>
      <c r="F692" s="170"/>
      <c r="G692" s="62"/>
      <c r="H692" s="62"/>
    </row>
    <row r="693" spans="1:8" ht="12.75" customHeight="1" thickBot="1">
      <c r="A693" s="64"/>
      <c r="B693" s="435" t="s">
        <v>966</v>
      </c>
      <c r="C693" s="71"/>
      <c r="D693" s="72"/>
      <c r="E693" s="528"/>
      <c r="F693" s="29"/>
      <c r="G693" s="62"/>
      <c r="H693" s="62"/>
    </row>
    <row r="694" spans="1:8" ht="12.75" customHeight="1" thickBot="1">
      <c r="A694" s="49"/>
      <c r="B694" s="437" t="s">
        <v>86</v>
      </c>
      <c r="C694" s="76">
        <f>SUM(C688:C693)</f>
        <v>2538</v>
      </c>
      <c r="D694" s="76">
        <f>SUM(D688:D693)</f>
        <v>2538</v>
      </c>
      <c r="E694" s="534">
        <f>SUM(D694/C694)</f>
        <v>1</v>
      </c>
      <c r="F694" s="171"/>
      <c r="G694" s="62"/>
      <c r="H694" s="62"/>
    </row>
    <row r="695" spans="1:8" ht="12.75" customHeight="1">
      <c r="A695" s="440">
        <v>3429</v>
      </c>
      <c r="B695" s="426" t="s">
        <v>846</v>
      </c>
      <c r="C695" s="427"/>
      <c r="D695" s="427"/>
      <c r="E695" s="527"/>
      <c r="F695" s="443"/>
      <c r="G695" s="62"/>
      <c r="H695" s="62"/>
    </row>
    <row r="696" spans="1:8" ht="12.75" customHeight="1">
      <c r="A696" s="141"/>
      <c r="B696" s="429" t="s">
        <v>39</v>
      </c>
      <c r="C696" s="430"/>
      <c r="D696" s="430"/>
      <c r="E696" s="527"/>
      <c r="F696" s="443"/>
      <c r="G696" s="62"/>
      <c r="H696" s="62"/>
    </row>
    <row r="697" spans="1:8" ht="12.75" customHeight="1">
      <c r="A697" s="141"/>
      <c r="B697" s="432" t="s">
        <v>347</v>
      </c>
      <c r="C697" s="430"/>
      <c r="D697" s="430"/>
      <c r="E697" s="527"/>
      <c r="F697" s="443"/>
      <c r="G697" s="62"/>
      <c r="H697" s="62"/>
    </row>
    <row r="698" spans="1:8" ht="12.75" customHeight="1">
      <c r="A698" s="141"/>
      <c r="B698" s="433" t="s">
        <v>326</v>
      </c>
      <c r="C698" s="430">
        <v>2500</v>
      </c>
      <c r="D698" s="430">
        <v>2500</v>
      </c>
      <c r="E698" s="527">
        <f>SUM(D698/C698)</f>
        <v>1</v>
      </c>
      <c r="F698" s="170"/>
      <c r="G698" s="62"/>
      <c r="H698" s="62"/>
    </row>
    <row r="699" spans="1:8" ht="12.75" customHeight="1">
      <c r="A699" s="141"/>
      <c r="B699" s="434" t="s">
        <v>47</v>
      </c>
      <c r="C699" s="430"/>
      <c r="D699" s="430"/>
      <c r="E699" s="527"/>
      <c r="F699" s="170"/>
      <c r="G699" s="62"/>
      <c r="H699" s="62"/>
    </row>
    <row r="700" spans="1:8" ht="12.75" customHeight="1">
      <c r="A700" s="141"/>
      <c r="B700" s="434" t="s">
        <v>338</v>
      </c>
      <c r="C700" s="430"/>
      <c r="D700" s="430"/>
      <c r="E700" s="527"/>
      <c r="F700" s="443"/>
      <c r="G700" s="62"/>
      <c r="H700" s="62"/>
    </row>
    <row r="701" spans="1:8" ht="12.75" customHeight="1" thickBot="1">
      <c r="A701" s="141"/>
      <c r="B701" s="435" t="s">
        <v>966</v>
      </c>
      <c r="C701" s="430"/>
      <c r="D701" s="462"/>
      <c r="E701" s="528"/>
      <c r="F701" s="445"/>
      <c r="G701" s="62"/>
      <c r="H701" s="62"/>
    </row>
    <row r="702" spans="1:8" ht="12.75" customHeight="1" thickBot="1">
      <c r="A702" s="436"/>
      <c r="B702" s="437" t="s">
        <v>86</v>
      </c>
      <c r="C702" s="438">
        <f>SUM(C696:C701)</f>
        <v>2500</v>
      </c>
      <c r="D702" s="438">
        <f>SUM(D696:D701)</f>
        <v>2500</v>
      </c>
      <c r="E702" s="534">
        <f>SUM(D702/C702)</f>
        <v>1</v>
      </c>
      <c r="F702" s="446"/>
      <c r="G702" s="62"/>
      <c r="H702" s="62"/>
    </row>
    <row r="703" spans="1:8" ht="12.75" customHeight="1">
      <c r="A703" s="440">
        <v>3430</v>
      </c>
      <c r="B703" s="426" t="s">
        <v>858</v>
      </c>
      <c r="C703" s="427"/>
      <c r="D703" s="427"/>
      <c r="E703" s="527"/>
      <c r="F703" s="443"/>
      <c r="G703" s="62"/>
      <c r="H703" s="62"/>
    </row>
    <row r="704" spans="1:8" ht="12.75" customHeight="1">
      <c r="A704" s="141"/>
      <c r="B704" s="429" t="s">
        <v>39</v>
      </c>
      <c r="C704" s="430"/>
      <c r="D704" s="430"/>
      <c r="E704" s="527"/>
      <c r="F704" s="443"/>
      <c r="G704" s="62"/>
      <c r="H704" s="62"/>
    </row>
    <row r="705" spans="1:8" ht="12.75" customHeight="1">
      <c r="A705" s="141"/>
      <c r="B705" s="432" t="s">
        <v>347</v>
      </c>
      <c r="C705" s="430"/>
      <c r="D705" s="430"/>
      <c r="E705" s="527"/>
      <c r="F705" s="443"/>
      <c r="G705" s="62"/>
      <c r="H705" s="62"/>
    </row>
    <row r="706" spans="1:8" ht="12.75" customHeight="1">
      <c r="A706" s="141"/>
      <c r="B706" s="433" t="s">
        <v>326</v>
      </c>
      <c r="C706" s="430">
        <v>500</v>
      </c>
      <c r="D706" s="430">
        <v>500</v>
      </c>
      <c r="E706" s="527">
        <f>SUM(D706/C706)</f>
        <v>1</v>
      </c>
      <c r="F706" s="170"/>
      <c r="G706" s="62"/>
      <c r="H706" s="62"/>
    </row>
    <row r="707" spans="1:8" ht="12.75" customHeight="1">
      <c r="A707" s="141"/>
      <c r="B707" s="434" t="s">
        <v>47</v>
      </c>
      <c r="C707" s="430"/>
      <c r="D707" s="430"/>
      <c r="E707" s="527"/>
      <c r="F707" s="170"/>
      <c r="G707" s="62"/>
      <c r="H707" s="62"/>
    </row>
    <row r="708" spans="1:8" ht="12.75" customHeight="1">
      <c r="A708" s="141"/>
      <c r="B708" s="434" t="s">
        <v>338</v>
      </c>
      <c r="C708" s="430"/>
      <c r="D708" s="430"/>
      <c r="E708" s="527"/>
      <c r="F708" s="443"/>
      <c r="G708" s="62"/>
      <c r="H708" s="62"/>
    </row>
    <row r="709" spans="1:8" ht="12.75" customHeight="1" thickBot="1">
      <c r="A709" s="141"/>
      <c r="B709" s="435" t="s">
        <v>966</v>
      </c>
      <c r="C709" s="430"/>
      <c r="D709" s="462"/>
      <c r="E709" s="528"/>
      <c r="F709" s="445"/>
      <c r="G709" s="62"/>
      <c r="H709" s="62"/>
    </row>
    <row r="710" spans="1:8" ht="12.75" customHeight="1" thickBot="1">
      <c r="A710" s="436"/>
      <c r="B710" s="437" t="s">
        <v>86</v>
      </c>
      <c r="C710" s="438">
        <f>SUM(C704:C709)</f>
        <v>500</v>
      </c>
      <c r="D710" s="438">
        <f>SUM(D704:D709)</f>
        <v>500</v>
      </c>
      <c r="E710" s="534">
        <f>SUM(D710/C710)</f>
        <v>1</v>
      </c>
      <c r="F710" s="446"/>
      <c r="G710" s="62"/>
      <c r="H710" s="62"/>
    </row>
    <row r="711" spans="1:8" ht="12.75" customHeight="1">
      <c r="A711" s="440">
        <v>3431</v>
      </c>
      <c r="B711" s="426" t="s">
        <v>859</v>
      </c>
      <c r="C711" s="427"/>
      <c r="D711" s="427"/>
      <c r="E711" s="527"/>
      <c r="F711" s="443"/>
      <c r="G711" s="62"/>
      <c r="H711" s="62"/>
    </row>
    <row r="712" spans="1:8" ht="12.75" customHeight="1">
      <c r="A712" s="141"/>
      <c r="B712" s="429" t="s">
        <v>39</v>
      </c>
      <c r="C712" s="430"/>
      <c r="D712" s="430"/>
      <c r="E712" s="527"/>
      <c r="F712" s="443"/>
      <c r="G712" s="62"/>
      <c r="H712" s="62"/>
    </row>
    <row r="713" spans="1:8" ht="12.75" customHeight="1">
      <c r="A713" s="141"/>
      <c r="B713" s="432" t="s">
        <v>347</v>
      </c>
      <c r="C713" s="430"/>
      <c r="D713" s="430"/>
      <c r="E713" s="527"/>
      <c r="F713" s="443"/>
      <c r="G713" s="62"/>
      <c r="H713" s="62"/>
    </row>
    <row r="714" spans="1:8" ht="12.75" customHeight="1">
      <c r="A714" s="141"/>
      <c r="B714" s="433" t="s">
        <v>326</v>
      </c>
      <c r="C714" s="430">
        <v>5000</v>
      </c>
      <c r="D714" s="430">
        <v>5000</v>
      </c>
      <c r="E714" s="527">
        <f>SUM(D714/C714)</f>
        <v>1</v>
      </c>
      <c r="F714" s="443"/>
      <c r="G714" s="62"/>
      <c r="H714" s="62"/>
    </row>
    <row r="715" spans="1:8" ht="12.75" customHeight="1">
      <c r="A715" s="141"/>
      <c r="B715" s="434" t="s">
        <v>47</v>
      </c>
      <c r="C715" s="430"/>
      <c r="D715" s="430"/>
      <c r="E715" s="527"/>
      <c r="F715" s="443"/>
      <c r="G715" s="62"/>
      <c r="H715" s="62"/>
    </row>
    <row r="716" spans="1:8" ht="12.75" customHeight="1">
      <c r="A716" s="141"/>
      <c r="B716" s="434" t="s">
        <v>338</v>
      </c>
      <c r="C716" s="430"/>
      <c r="D716" s="430"/>
      <c r="E716" s="527"/>
      <c r="F716" s="443"/>
      <c r="G716" s="62"/>
      <c r="H716" s="62"/>
    </row>
    <row r="717" spans="1:8" ht="12.75" customHeight="1" thickBot="1">
      <c r="A717" s="141"/>
      <c r="B717" s="435" t="s">
        <v>966</v>
      </c>
      <c r="C717" s="430"/>
      <c r="D717" s="462"/>
      <c r="E717" s="528"/>
      <c r="F717" s="445"/>
      <c r="G717" s="62"/>
      <c r="H717" s="62"/>
    </row>
    <row r="718" spans="1:8" ht="12.75" customHeight="1" thickBot="1">
      <c r="A718" s="436"/>
      <c r="B718" s="437" t="s">
        <v>86</v>
      </c>
      <c r="C718" s="438">
        <f>SUM(C712:C717)</f>
        <v>5000</v>
      </c>
      <c r="D718" s="438">
        <f>SUM(D712:D717)</f>
        <v>5000</v>
      </c>
      <c r="E718" s="534">
        <f>SUM(D718/C718)</f>
        <v>1</v>
      </c>
      <c r="F718" s="446"/>
      <c r="G718" s="62"/>
      <c r="H718" s="62"/>
    </row>
    <row r="719" spans="1:8" ht="12.75" customHeight="1">
      <c r="A719" s="440">
        <v>3432</v>
      </c>
      <c r="B719" s="426" t="s">
        <v>860</v>
      </c>
      <c r="C719" s="427"/>
      <c r="D719" s="427"/>
      <c r="E719" s="527"/>
      <c r="F719" s="443"/>
      <c r="G719" s="62"/>
      <c r="H719" s="62"/>
    </row>
    <row r="720" spans="1:8" ht="12.75" customHeight="1">
      <c r="A720" s="141"/>
      <c r="B720" s="429" t="s">
        <v>39</v>
      </c>
      <c r="C720" s="430"/>
      <c r="D720" s="430"/>
      <c r="E720" s="527"/>
      <c r="F720" s="443"/>
      <c r="G720" s="62"/>
      <c r="H720" s="62"/>
    </row>
    <row r="721" spans="1:8" ht="12.75" customHeight="1">
      <c r="A721" s="141"/>
      <c r="B721" s="432" t="s">
        <v>347</v>
      </c>
      <c r="C721" s="430"/>
      <c r="D721" s="430"/>
      <c r="E721" s="527"/>
      <c r="F721" s="443"/>
      <c r="G721" s="62"/>
      <c r="H721" s="62"/>
    </row>
    <row r="722" spans="1:8" ht="12.75" customHeight="1">
      <c r="A722" s="141"/>
      <c r="B722" s="433" t="s">
        <v>326</v>
      </c>
      <c r="C722" s="430">
        <v>5000</v>
      </c>
      <c r="D722" s="430">
        <v>5000</v>
      </c>
      <c r="E722" s="527">
        <f>SUM(D722/C722)</f>
        <v>1</v>
      </c>
      <c r="F722" s="170"/>
      <c r="G722" s="62"/>
      <c r="H722" s="62"/>
    </row>
    <row r="723" spans="1:8" ht="12.75" customHeight="1">
      <c r="A723" s="141"/>
      <c r="B723" s="434" t="s">
        <v>47</v>
      </c>
      <c r="C723" s="430"/>
      <c r="D723" s="430"/>
      <c r="E723" s="527"/>
      <c r="F723" s="170"/>
      <c r="G723" s="62"/>
      <c r="H723" s="62"/>
    </row>
    <row r="724" spans="1:8" ht="12.75" customHeight="1">
      <c r="A724" s="141"/>
      <c r="B724" s="434" t="s">
        <v>338</v>
      </c>
      <c r="C724" s="430"/>
      <c r="D724" s="430"/>
      <c r="E724" s="527"/>
      <c r="F724" s="443"/>
      <c r="G724" s="62"/>
      <c r="H724" s="62"/>
    </row>
    <row r="725" spans="1:8" ht="12.75" customHeight="1" thickBot="1">
      <c r="A725" s="141"/>
      <c r="B725" s="435" t="s">
        <v>966</v>
      </c>
      <c r="C725" s="430"/>
      <c r="D725" s="462"/>
      <c r="E725" s="528"/>
      <c r="F725" s="445"/>
      <c r="G725" s="62"/>
      <c r="H725" s="62"/>
    </row>
    <row r="726" spans="1:8" ht="12.75" customHeight="1" thickBot="1">
      <c r="A726" s="436"/>
      <c r="B726" s="437" t="s">
        <v>86</v>
      </c>
      <c r="C726" s="438">
        <f>SUM(C720:C725)</f>
        <v>5000</v>
      </c>
      <c r="D726" s="438">
        <f>SUM(D720:D725)</f>
        <v>5000</v>
      </c>
      <c r="E726" s="534">
        <f>SUM(D726/C726)</f>
        <v>1</v>
      </c>
      <c r="F726" s="446"/>
      <c r="G726" s="62"/>
      <c r="H726" s="62"/>
    </row>
    <row r="727" spans="1:8" ht="12.75" customHeight="1">
      <c r="A727" s="440">
        <v>3433</v>
      </c>
      <c r="B727" s="426" t="s">
        <v>861</v>
      </c>
      <c r="C727" s="427"/>
      <c r="D727" s="427"/>
      <c r="E727" s="527"/>
      <c r="F727" s="443"/>
      <c r="G727" s="62"/>
      <c r="H727" s="62"/>
    </row>
    <row r="728" spans="1:8" ht="12.75" customHeight="1">
      <c r="A728" s="141"/>
      <c r="B728" s="429" t="s">
        <v>39</v>
      </c>
      <c r="C728" s="430"/>
      <c r="D728" s="430"/>
      <c r="E728" s="527"/>
      <c r="F728" s="443"/>
      <c r="G728" s="62"/>
      <c r="H728" s="62"/>
    </row>
    <row r="729" spans="1:8" ht="12.75" customHeight="1">
      <c r="A729" s="141"/>
      <c r="B729" s="432" t="s">
        <v>347</v>
      </c>
      <c r="C729" s="430"/>
      <c r="D729" s="430"/>
      <c r="E729" s="527"/>
      <c r="F729" s="443"/>
      <c r="G729" s="62"/>
      <c r="H729" s="62"/>
    </row>
    <row r="730" spans="1:8" ht="12.75" customHeight="1">
      <c r="A730" s="141"/>
      <c r="B730" s="433" t="s">
        <v>326</v>
      </c>
      <c r="C730" s="430">
        <v>3000</v>
      </c>
      <c r="D730" s="430">
        <v>3000</v>
      </c>
      <c r="E730" s="527">
        <f>SUM(D730/C730)</f>
        <v>1</v>
      </c>
      <c r="F730" s="170"/>
      <c r="G730" s="62"/>
      <c r="H730" s="62"/>
    </row>
    <row r="731" spans="1:8" ht="12.75" customHeight="1">
      <c r="A731" s="141"/>
      <c r="B731" s="434" t="s">
        <v>47</v>
      </c>
      <c r="C731" s="430"/>
      <c r="D731" s="430"/>
      <c r="E731" s="527"/>
      <c r="F731" s="170"/>
      <c r="G731" s="62"/>
      <c r="H731" s="62"/>
    </row>
    <row r="732" spans="1:8" ht="12.75" customHeight="1">
      <c r="A732" s="141"/>
      <c r="B732" s="434" t="s">
        <v>338</v>
      </c>
      <c r="C732" s="430"/>
      <c r="D732" s="430"/>
      <c r="E732" s="527"/>
      <c r="F732" s="443"/>
      <c r="G732" s="62"/>
      <c r="H732" s="62"/>
    </row>
    <row r="733" spans="1:8" ht="12.75" customHeight="1">
      <c r="A733" s="141"/>
      <c r="B733" s="434" t="s">
        <v>47</v>
      </c>
      <c r="C733" s="430"/>
      <c r="D733" s="430"/>
      <c r="E733" s="527"/>
      <c r="F733" s="444"/>
      <c r="G733" s="62"/>
      <c r="H733" s="62"/>
    </row>
    <row r="734" spans="1:8" ht="12.75" customHeight="1" thickBot="1">
      <c r="A734" s="141"/>
      <c r="B734" s="435" t="s">
        <v>966</v>
      </c>
      <c r="C734" s="430"/>
      <c r="D734" s="462"/>
      <c r="E734" s="528"/>
      <c r="F734" s="445"/>
      <c r="G734" s="62"/>
      <c r="H734" s="62"/>
    </row>
    <row r="735" spans="1:8" ht="12.75" customHeight="1" thickBot="1">
      <c r="A735" s="436"/>
      <c r="B735" s="437" t="s">
        <v>86</v>
      </c>
      <c r="C735" s="438">
        <f>SUM(C728:C734)</f>
        <v>3000</v>
      </c>
      <c r="D735" s="438">
        <f>SUM(D728:D734)</f>
        <v>3000</v>
      </c>
      <c r="E735" s="534">
        <f>SUM(D735/C735)</f>
        <v>1</v>
      </c>
      <c r="F735" s="446"/>
      <c r="G735" s="62"/>
      <c r="H735" s="62"/>
    </row>
    <row r="736" spans="1:8" ht="12.75" customHeight="1">
      <c r="A736" s="440">
        <v>3434</v>
      </c>
      <c r="B736" s="426" t="s">
        <v>862</v>
      </c>
      <c r="C736" s="427"/>
      <c r="D736" s="427"/>
      <c r="E736" s="527"/>
      <c r="F736" s="443"/>
      <c r="G736" s="62"/>
      <c r="H736" s="62"/>
    </row>
    <row r="737" spans="1:8" ht="12.75" customHeight="1">
      <c r="A737" s="141"/>
      <c r="B737" s="429" t="s">
        <v>39</v>
      </c>
      <c r="C737" s="430"/>
      <c r="D737" s="430"/>
      <c r="E737" s="527"/>
      <c r="F737" s="443"/>
      <c r="G737" s="62"/>
      <c r="H737" s="62"/>
    </row>
    <row r="738" spans="1:8" ht="12.75" customHeight="1">
      <c r="A738" s="141"/>
      <c r="B738" s="432" t="s">
        <v>347</v>
      </c>
      <c r="C738" s="430"/>
      <c r="D738" s="430"/>
      <c r="E738" s="527"/>
      <c r="F738" s="443"/>
      <c r="G738" s="62"/>
      <c r="H738" s="62"/>
    </row>
    <row r="739" spans="1:8" ht="12.75" customHeight="1">
      <c r="A739" s="141"/>
      <c r="B739" s="433" t="s">
        <v>326</v>
      </c>
      <c r="C739" s="430">
        <v>3000</v>
      </c>
      <c r="D739" s="430">
        <v>3000</v>
      </c>
      <c r="E739" s="527">
        <f>SUM(D739/C739)</f>
        <v>1</v>
      </c>
      <c r="F739" s="170"/>
      <c r="G739" s="62"/>
      <c r="H739" s="62"/>
    </row>
    <row r="740" spans="1:8" ht="12.75" customHeight="1">
      <c r="A740" s="141"/>
      <c r="B740" s="434" t="s">
        <v>47</v>
      </c>
      <c r="C740" s="430"/>
      <c r="D740" s="430"/>
      <c r="E740" s="527"/>
      <c r="F740" s="170"/>
      <c r="G740" s="62"/>
      <c r="H740" s="62"/>
    </row>
    <row r="741" spans="1:8" ht="12.75" customHeight="1">
      <c r="A741" s="141"/>
      <c r="B741" s="434" t="s">
        <v>338</v>
      </c>
      <c r="C741" s="430"/>
      <c r="D741" s="430"/>
      <c r="E741" s="527"/>
      <c r="F741" s="443"/>
      <c r="G741" s="62"/>
      <c r="H741" s="62"/>
    </row>
    <row r="742" spans="1:8" ht="12.75" customHeight="1" thickBot="1">
      <c r="A742" s="141"/>
      <c r="B742" s="435" t="s">
        <v>966</v>
      </c>
      <c r="C742" s="430"/>
      <c r="D742" s="462"/>
      <c r="E742" s="528"/>
      <c r="F742" s="445"/>
      <c r="G742" s="62"/>
      <c r="H742" s="62"/>
    </row>
    <row r="743" spans="1:8" ht="12.75" customHeight="1" thickBot="1">
      <c r="A743" s="436"/>
      <c r="B743" s="437" t="s">
        <v>86</v>
      </c>
      <c r="C743" s="438">
        <f>SUM(C737:C742)</f>
        <v>3000</v>
      </c>
      <c r="D743" s="438">
        <f>SUM(D737:D742)</f>
        <v>3000</v>
      </c>
      <c r="E743" s="534">
        <f>SUM(D743/C743)</f>
        <v>1</v>
      </c>
      <c r="F743" s="446"/>
      <c r="G743" s="62"/>
      <c r="H743" s="62"/>
    </row>
    <row r="744" spans="1:8" ht="12" customHeight="1">
      <c r="A744" s="440">
        <v>3435</v>
      </c>
      <c r="B744" s="309" t="s">
        <v>310</v>
      </c>
      <c r="C744" s="465"/>
      <c r="D744" s="465"/>
      <c r="E744" s="733"/>
      <c r="F744" s="734"/>
      <c r="G744" s="62"/>
      <c r="H744" s="62"/>
    </row>
    <row r="745" spans="1:8" ht="12.75" customHeight="1">
      <c r="A745" s="440"/>
      <c r="B745" s="429" t="s">
        <v>39</v>
      </c>
      <c r="C745" s="471"/>
      <c r="D745" s="471"/>
      <c r="E745" s="735"/>
      <c r="F745" s="511"/>
      <c r="G745" s="62"/>
      <c r="H745" s="62"/>
    </row>
    <row r="746" spans="1:8" ht="12.75" customHeight="1">
      <c r="A746" s="440"/>
      <c r="B746" s="432" t="s">
        <v>347</v>
      </c>
      <c r="C746" s="471"/>
      <c r="D746" s="471"/>
      <c r="E746" s="735"/>
      <c r="F746" s="511"/>
      <c r="G746" s="62"/>
      <c r="H746" s="62"/>
    </row>
    <row r="747" spans="1:8" ht="12.75" customHeight="1">
      <c r="A747" s="440"/>
      <c r="B747" s="433" t="s">
        <v>326</v>
      </c>
      <c r="C747" s="471"/>
      <c r="D747" s="466">
        <v>1500</v>
      </c>
      <c r="E747" s="735"/>
      <c r="F747" s="511"/>
      <c r="G747" s="62"/>
      <c r="H747" s="62"/>
    </row>
    <row r="748" spans="1:8" ht="12.75" customHeight="1">
      <c r="A748" s="440"/>
      <c r="B748" s="434" t="s">
        <v>47</v>
      </c>
      <c r="C748" s="471"/>
      <c r="D748" s="466"/>
      <c r="E748" s="735"/>
      <c r="F748" s="511"/>
      <c r="G748" s="62"/>
      <c r="H748" s="62"/>
    </row>
    <row r="749" spans="1:8" ht="12.75" customHeight="1">
      <c r="A749" s="440"/>
      <c r="B749" s="434" t="s">
        <v>338</v>
      </c>
      <c r="C749" s="471"/>
      <c r="D749" s="471"/>
      <c r="E749" s="735"/>
      <c r="F749" s="511"/>
      <c r="G749" s="62"/>
      <c r="H749" s="62"/>
    </row>
    <row r="750" spans="1:8" ht="14.25" customHeight="1" thickBot="1">
      <c r="A750" s="440"/>
      <c r="B750" s="435" t="s">
        <v>966</v>
      </c>
      <c r="C750" s="471"/>
      <c r="D750" s="471"/>
      <c r="E750" s="735"/>
      <c r="F750" s="511"/>
      <c r="G750" s="62"/>
      <c r="H750" s="62"/>
    </row>
    <row r="751" spans="1:8" ht="14.25" customHeight="1" thickBot="1">
      <c r="A751" s="436"/>
      <c r="B751" s="437" t="s">
        <v>86</v>
      </c>
      <c r="C751" s="438">
        <f>SUM(C745:C750)</f>
        <v>0</v>
      </c>
      <c r="D751" s="438">
        <f>SUM(D745:D750)</f>
        <v>1500</v>
      </c>
      <c r="E751" s="534"/>
      <c r="F751" s="446"/>
      <c r="G751" s="62"/>
      <c r="H751" s="62"/>
    </row>
    <row r="752" spans="1:8" ht="12.75" customHeight="1">
      <c r="A752" s="440">
        <v>3451</v>
      </c>
      <c r="B752" s="426" t="s">
        <v>75</v>
      </c>
      <c r="C752" s="471"/>
      <c r="D752" s="471"/>
      <c r="E752" s="548"/>
      <c r="F752" s="444"/>
      <c r="G752" s="62"/>
      <c r="H752" s="62"/>
    </row>
    <row r="753" spans="1:8" ht="12.75" customHeight="1">
      <c r="A753" s="141"/>
      <c r="B753" s="429" t="s">
        <v>39</v>
      </c>
      <c r="C753" s="430"/>
      <c r="D753" s="430"/>
      <c r="E753" s="527"/>
      <c r="F753" s="443"/>
      <c r="G753" s="62"/>
      <c r="H753" s="62"/>
    </row>
    <row r="754" spans="1:8" ht="12.75" customHeight="1">
      <c r="A754" s="141"/>
      <c r="B754" s="432" t="s">
        <v>347</v>
      </c>
      <c r="C754" s="430"/>
      <c r="D754" s="430"/>
      <c r="E754" s="527"/>
      <c r="F754" s="443"/>
      <c r="G754" s="62"/>
      <c r="H754" s="62"/>
    </row>
    <row r="755" spans="1:8" ht="12.75" customHeight="1">
      <c r="A755" s="141"/>
      <c r="B755" s="433" t="s">
        <v>326</v>
      </c>
      <c r="C755" s="430"/>
      <c r="D755" s="430">
        <v>1500</v>
      </c>
      <c r="E755" s="527"/>
      <c r="F755" s="170"/>
      <c r="G755" s="62"/>
      <c r="H755" s="62"/>
    </row>
    <row r="756" spans="1:8" ht="12.75" customHeight="1">
      <c r="A756" s="141"/>
      <c r="B756" s="434" t="s">
        <v>47</v>
      </c>
      <c r="C756" s="430"/>
      <c r="D756" s="430"/>
      <c r="E756" s="527"/>
      <c r="F756" s="170"/>
      <c r="G756" s="62"/>
      <c r="H756" s="62"/>
    </row>
    <row r="757" spans="1:8" ht="12.75" customHeight="1">
      <c r="A757" s="141"/>
      <c r="B757" s="434" t="s">
        <v>338</v>
      </c>
      <c r="C757" s="430"/>
      <c r="D757" s="430"/>
      <c r="E757" s="527"/>
      <c r="F757" s="443"/>
      <c r="G757" s="62"/>
      <c r="H757" s="62"/>
    </row>
    <row r="758" spans="1:8" ht="12.75" customHeight="1" thickBot="1">
      <c r="A758" s="141"/>
      <c r="B758" s="435" t="s">
        <v>966</v>
      </c>
      <c r="C758" s="430"/>
      <c r="D758" s="462"/>
      <c r="E758" s="528"/>
      <c r="F758" s="445"/>
      <c r="G758" s="62"/>
      <c r="H758" s="62"/>
    </row>
    <row r="759" spans="1:8" ht="12.75" customHeight="1" thickBot="1">
      <c r="A759" s="436"/>
      <c r="B759" s="437" t="s">
        <v>86</v>
      </c>
      <c r="C759" s="438">
        <f>SUM(C753:C758)</f>
        <v>0</v>
      </c>
      <c r="D759" s="438">
        <f>SUM(D753:D758)</f>
        <v>1500</v>
      </c>
      <c r="E759" s="533"/>
      <c r="F759" s="446"/>
      <c r="G759" s="62"/>
      <c r="H759" s="62"/>
    </row>
    <row r="760" spans="1:8" ht="12.75" customHeight="1">
      <c r="A760" s="440">
        <v>3452</v>
      </c>
      <c r="B760" s="426" t="s">
        <v>849</v>
      </c>
      <c r="C760" s="427"/>
      <c r="D760" s="427"/>
      <c r="E760" s="527"/>
      <c r="F760" s="443"/>
      <c r="G760" s="62"/>
      <c r="H760" s="62"/>
    </row>
    <row r="761" spans="1:8" ht="12.75" customHeight="1">
      <c r="A761" s="141"/>
      <c r="B761" s="429" t="s">
        <v>39</v>
      </c>
      <c r="C761" s="430"/>
      <c r="D761" s="430"/>
      <c r="E761" s="527"/>
      <c r="F761" s="443"/>
      <c r="G761" s="62"/>
      <c r="H761" s="62"/>
    </row>
    <row r="762" spans="1:8" ht="12.75" customHeight="1">
      <c r="A762" s="141"/>
      <c r="B762" s="432" t="s">
        <v>347</v>
      </c>
      <c r="C762" s="430"/>
      <c r="D762" s="430"/>
      <c r="E762" s="527"/>
      <c r="F762" s="443"/>
      <c r="G762" s="62"/>
      <c r="H762" s="62"/>
    </row>
    <row r="763" spans="1:8" ht="12.75" customHeight="1">
      <c r="A763" s="141"/>
      <c r="B763" s="433" t="s">
        <v>326</v>
      </c>
      <c r="C763" s="430"/>
      <c r="D763" s="430"/>
      <c r="E763" s="527"/>
      <c r="F763" s="443"/>
      <c r="G763" s="62"/>
      <c r="H763" s="62"/>
    </row>
    <row r="764" spans="1:8" ht="12.75" customHeight="1">
      <c r="A764" s="141"/>
      <c r="B764" s="434" t="s">
        <v>47</v>
      </c>
      <c r="C764" s="430"/>
      <c r="D764" s="430"/>
      <c r="E764" s="527"/>
      <c r="F764" s="443"/>
      <c r="G764" s="62"/>
      <c r="H764" s="62"/>
    </row>
    <row r="765" spans="1:8" ht="12.75" customHeight="1">
      <c r="A765" s="141"/>
      <c r="B765" s="434" t="s">
        <v>338</v>
      </c>
      <c r="C765" s="430"/>
      <c r="D765" s="430"/>
      <c r="E765" s="527"/>
      <c r="F765" s="443"/>
      <c r="G765" s="62"/>
      <c r="H765" s="62"/>
    </row>
    <row r="766" spans="1:8" ht="12.75" customHeight="1" thickBot="1">
      <c r="A766" s="141"/>
      <c r="B766" s="435" t="s">
        <v>853</v>
      </c>
      <c r="C766" s="430"/>
      <c r="D766" s="462">
        <v>2707</v>
      </c>
      <c r="E766" s="528"/>
      <c r="F766" s="445"/>
      <c r="G766" s="62"/>
      <c r="H766" s="62"/>
    </row>
    <row r="767" spans="1:8" ht="12.75" customHeight="1" thickBot="1">
      <c r="A767" s="436"/>
      <c r="B767" s="437" t="s">
        <v>86</v>
      </c>
      <c r="C767" s="438">
        <f>SUM(C761:C766)</f>
        <v>0</v>
      </c>
      <c r="D767" s="438">
        <f>SUM(D761:D766)</f>
        <v>2707</v>
      </c>
      <c r="E767" s="533"/>
      <c r="F767" s="446"/>
      <c r="G767" s="62"/>
      <c r="H767" s="62"/>
    </row>
    <row r="768" spans="1:8" ht="12" customHeight="1">
      <c r="A768" s="80">
        <v>3600</v>
      </c>
      <c r="B768" s="96" t="s">
        <v>899</v>
      </c>
      <c r="C768" s="83"/>
      <c r="D768" s="83"/>
      <c r="E768" s="368"/>
      <c r="F768" s="4"/>
      <c r="G768" s="62"/>
      <c r="H768" s="62"/>
    </row>
    <row r="769" spans="1:8" ht="12" customHeight="1">
      <c r="A769" s="80"/>
      <c r="B769" s="191" t="s">
        <v>925</v>
      </c>
      <c r="C769" s="83"/>
      <c r="D769" s="83"/>
      <c r="E769" s="368"/>
      <c r="F769" s="4"/>
      <c r="G769" s="62"/>
      <c r="H769" s="62"/>
    </row>
    <row r="770" spans="1:8" ht="12" customHeight="1">
      <c r="A770" s="78"/>
      <c r="B770" s="65" t="s">
        <v>39</v>
      </c>
      <c r="C770" s="71">
        <f aca="true" t="shared" si="0" ref="C770:D774">SUM(C11+C19+C28+C36+C45+C55+C63+C71+C79+C88+C96+C104+C112+C120+C129+C137+C145+C153+C161+C170+C178+C186+C194+C202+C210+C219+C227+C235+C243+C251+C260+C268+C276+C284+C292+C301+C310+C318+C327+C335+C343+C351+C360+C369+C377+C385+C393+C401+C409+C417+C426+C435+C443+C451+C459+C467+C476+C484+C492+C500+C508+C516+C524+C532+C540+C549+C557+C565+C573+C581+C591+C599+C607+C615+C623+C631+C640+C648+C656+C664+C672+C680+C688+C696+C704+C712+C720+C728+C737+C745+C753+C761)</f>
        <v>63834</v>
      </c>
      <c r="D770" s="71">
        <f t="shared" si="0"/>
        <v>78936</v>
      </c>
      <c r="E770" s="527">
        <f aca="true" t="shared" si="1" ref="E770:E777">SUM(D770/C770)</f>
        <v>1.2365823855625528</v>
      </c>
      <c r="F770" s="5"/>
      <c r="G770" s="62"/>
      <c r="H770" s="62"/>
    </row>
    <row r="771" spans="1:8" ht="12" customHeight="1">
      <c r="A771" s="78"/>
      <c r="B771" s="10" t="s">
        <v>30</v>
      </c>
      <c r="C771" s="71">
        <f t="shared" si="0"/>
        <v>17125</v>
      </c>
      <c r="D771" s="71">
        <f t="shared" si="0"/>
        <v>21911</v>
      </c>
      <c r="E771" s="527">
        <f t="shared" si="1"/>
        <v>1.2794744525547446</v>
      </c>
      <c r="F771" s="5"/>
      <c r="G771" s="62"/>
      <c r="H771" s="62"/>
    </row>
    <row r="772" spans="1:8" ht="12" customHeight="1">
      <c r="A772" s="78"/>
      <c r="B772" s="10" t="s">
        <v>344</v>
      </c>
      <c r="C772" s="71">
        <f t="shared" si="0"/>
        <v>2773989</v>
      </c>
      <c r="D772" s="71">
        <f t="shared" si="0"/>
        <v>2732697</v>
      </c>
      <c r="E772" s="527">
        <f t="shared" si="1"/>
        <v>0.9851145768782789</v>
      </c>
      <c r="F772" s="2"/>
      <c r="G772" s="62"/>
      <c r="H772" s="62"/>
    </row>
    <row r="773" spans="1:8" ht="12" customHeight="1">
      <c r="A773" s="78"/>
      <c r="B773" s="7" t="s">
        <v>47</v>
      </c>
      <c r="C773" s="71">
        <f t="shared" si="0"/>
        <v>105164</v>
      </c>
      <c r="D773" s="71">
        <f t="shared" si="0"/>
        <v>195205</v>
      </c>
      <c r="E773" s="527">
        <f t="shared" si="1"/>
        <v>1.85619603666654</v>
      </c>
      <c r="F773" s="2"/>
      <c r="G773" s="62"/>
      <c r="H773" s="62"/>
    </row>
    <row r="774" spans="1:8" ht="12" customHeight="1" thickBot="1">
      <c r="A774" s="78"/>
      <c r="B774" s="240" t="s">
        <v>338</v>
      </c>
      <c r="C774" s="160">
        <f t="shared" si="0"/>
        <v>153000</v>
      </c>
      <c r="D774" s="160">
        <f t="shared" si="0"/>
        <v>90000</v>
      </c>
      <c r="E774" s="528">
        <f t="shared" si="1"/>
        <v>0.5882352941176471</v>
      </c>
      <c r="F774" s="172"/>
      <c r="G774" s="62"/>
      <c r="H774" s="62"/>
    </row>
    <row r="775" spans="1:8" ht="12" customHeight="1" thickBot="1">
      <c r="A775" s="78"/>
      <c r="B775" s="151" t="s">
        <v>910</v>
      </c>
      <c r="C775" s="246">
        <f>SUM(C770:C774)</f>
        <v>3113112</v>
      </c>
      <c r="D775" s="246">
        <f>SUM(D770:D774)</f>
        <v>3118749</v>
      </c>
      <c r="E775" s="739">
        <f t="shared" si="1"/>
        <v>1.0018107283001705</v>
      </c>
      <c r="F775" s="29"/>
      <c r="G775" s="62"/>
      <c r="H775" s="62"/>
    </row>
    <row r="776" spans="1:8" ht="12" customHeight="1">
      <c r="A776" s="78"/>
      <c r="B776" s="234" t="s">
        <v>926</v>
      </c>
      <c r="C776" s="71"/>
      <c r="D776" s="71"/>
      <c r="E776" s="527"/>
      <c r="F776" s="4"/>
      <c r="G776" s="62"/>
      <c r="H776" s="62"/>
    </row>
    <row r="777" spans="1:8" ht="12" customHeight="1">
      <c r="A777" s="78"/>
      <c r="B777" s="10" t="s">
        <v>255</v>
      </c>
      <c r="C777" s="71">
        <f>SUM(C289+C766)</f>
        <v>93200</v>
      </c>
      <c r="D777" s="71">
        <f>SUM(D289+D766)</f>
        <v>32806</v>
      </c>
      <c r="E777" s="527">
        <f t="shared" si="1"/>
        <v>0.3519957081545064</v>
      </c>
      <c r="F777" s="4"/>
      <c r="G777" s="62"/>
      <c r="H777" s="62"/>
    </row>
    <row r="778" spans="1:8" ht="12" customHeight="1">
      <c r="A778" s="78"/>
      <c r="B778" s="10" t="s">
        <v>256</v>
      </c>
      <c r="C778" s="71"/>
      <c r="D778" s="71"/>
      <c r="E778" s="527"/>
      <c r="F778" s="5"/>
      <c r="G778" s="62"/>
      <c r="H778" s="62"/>
    </row>
    <row r="779" spans="1:8" ht="12" customHeight="1" thickBot="1">
      <c r="A779" s="78"/>
      <c r="B779" s="240" t="s">
        <v>24</v>
      </c>
      <c r="C779" s="160">
        <f>SUM(C61)</f>
        <v>700000</v>
      </c>
      <c r="D779" s="160">
        <f>SUM(D61)</f>
        <v>500000</v>
      </c>
      <c r="E779" s="528">
        <f>SUM(D779/C779)</f>
        <v>0.7142857142857143</v>
      </c>
      <c r="F779" s="29"/>
      <c r="G779" s="62"/>
      <c r="H779" s="62"/>
    </row>
    <row r="780" spans="1:8" ht="12" customHeight="1" thickBot="1">
      <c r="A780" s="78"/>
      <c r="B780" s="151" t="s">
        <v>917</v>
      </c>
      <c r="C780" s="246">
        <f>SUM(C777:C779)</f>
        <v>793200</v>
      </c>
      <c r="D780" s="246">
        <f>SUM(D777:D779)</f>
        <v>532806</v>
      </c>
      <c r="E780" s="534">
        <f>SUM(D780/C780)</f>
        <v>0.6717170953101361</v>
      </c>
      <c r="F780" s="29"/>
      <c r="G780" s="62"/>
      <c r="H780" s="62"/>
    </row>
    <row r="781" spans="1:8" ht="16.5" customHeight="1" thickBot="1">
      <c r="A781" s="74"/>
      <c r="B781" s="52" t="s">
        <v>289</v>
      </c>
      <c r="C781" s="76">
        <f>SUM(C780+C775)</f>
        <v>3906312</v>
      </c>
      <c r="D781" s="76">
        <f>SUM(D780+D775)</f>
        <v>3651555</v>
      </c>
      <c r="E781" s="534">
        <f>SUM(D781/C781)</f>
        <v>0.9347832431203652</v>
      </c>
      <c r="F781" s="171"/>
      <c r="G781" s="62"/>
      <c r="H781" s="62"/>
    </row>
    <row r="782" ht="12.75">
      <c r="F782"/>
    </row>
    <row r="783" ht="12.75">
      <c r="F783"/>
    </row>
    <row r="784" spans="2:6" ht="12.75" hidden="1">
      <c r="B784" s="62" t="s">
        <v>960</v>
      </c>
      <c r="C784" s="102" t="e">
        <f>SUM(C17+C34+C51+#REF!+C61+C69+C77+C85+C94+C102+C110+C118+C126+C135+C143+C151+C159+C167+C176+C184+C192+C200+C217+C225+C233+C241+C249+C257+C266+C274+C282+C290+C299+C307+C316+C324+C333+C341+C349+C358+C367+C375+C383+C391+C407+C415+#REF!+C424+C433+C441+C449+C457+C465+C474+C482+C490+C498+C506+C514+C522+C530+C547+#REF!+C555+C563+C571+C579+C587+#REF!+C597+C605+C613+C629+C637+C646+C654+C662+C670+C678+C686+C694+C702+C710+C718+C726+C735+C743+C759+C767+C42)</f>
        <v>#REF!</v>
      </c>
      <c r="D784" s="102"/>
      <c r="F784"/>
    </row>
    <row r="785" ht="12.75">
      <c r="F785"/>
    </row>
    <row r="786" ht="12.75">
      <c r="F786"/>
    </row>
    <row r="787" ht="12.75">
      <c r="F787"/>
    </row>
    <row r="788" ht="12.75">
      <c r="F788"/>
    </row>
    <row r="789" ht="12.75">
      <c r="F789"/>
    </row>
    <row r="790" ht="12.75">
      <c r="F790"/>
    </row>
    <row r="791" ht="12.75">
      <c r="F791"/>
    </row>
    <row r="792" ht="12.75">
      <c r="F792"/>
    </row>
    <row r="793" ht="12.75">
      <c r="F793"/>
    </row>
    <row r="794" ht="12.75">
      <c r="F794"/>
    </row>
    <row r="795" ht="12.75">
      <c r="F795"/>
    </row>
    <row r="796" ht="12.75">
      <c r="F796"/>
    </row>
    <row r="797" ht="12.75">
      <c r="F797"/>
    </row>
    <row r="798" ht="12.75">
      <c r="F798"/>
    </row>
    <row r="799" ht="12.75">
      <c r="F799"/>
    </row>
    <row r="800" ht="12.75">
      <c r="F800"/>
    </row>
    <row r="801" ht="12.75">
      <c r="F801"/>
    </row>
    <row r="802" ht="12.75">
      <c r="F802"/>
    </row>
    <row r="803" ht="12.75">
      <c r="F803"/>
    </row>
    <row r="804" ht="12.75">
      <c r="F804"/>
    </row>
    <row r="805" ht="12.75">
      <c r="F805"/>
    </row>
    <row r="806" ht="12.75">
      <c r="F806"/>
    </row>
    <row r="807" ht="12.75">
      <c r="F807"/>
    </row>
    <row r="808" ht="12.75">
      <c r="F808"/>
    </row>
    <row r="809" ht="12.75">
      <c r="F809"/>
    </row>
    <row r="810" ht="12.75">
      <c r="F810"/>
    </row>
    <row r="811" ht="12.75">
      <c r="F811"/>
    </row>
  </sheetData>
  <mergeCells count="5">
    <mergeCell ref="A1:G1"/>
    <mergeCell ref="A2:G2"/>
    <mergeCell ref="C5:C7"/>
    <mergeCell ref="E5:E7"/>
    <mergeCell ref="D5:D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1" max="255" man="1"/>
    <brk id="102" max="255" man="1"/>
    <brk id="151" max="255" man="1"/>
    <brk id="200" max="255" man="1"/>
    <brk id="249" max="255" man="1"/>
    <brk id="299" max="255" man="1"/>
    <brk id="349" max="255" man="1"/>
    <brk id="399" max="255" man="1"/>
    <brk id="449" max="255" man="1"/>
    <brk id="498" max="255" man="1"/>
    <brk id="547" max="255" man="1"/>
    <brk id="597" max="255" man="1"/>
    <brk id="646" max="255" man="1"/>
    <brk id="694" max="255" man="1"/>
    <brk id="7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showZeros="0" zoomScale="95" zoomScaleNormal="95" workbookViewId="0" topLeftCell="A28">
      <selection activeCell="B50" sqref="B50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1036" t="s">
        <v>346</v>
      </c>
      <c r="B1" s="1034"/>
      <c r="C1" s="1034"/>
      <c r="D1" s="1034"/>
      <c r="E1" s="1034"/>
      <c r="F1" s="1034"/>
      <c r="G1" s="190"/>
    </row>
    <row r="2" spans="1:7" ht="12.75" customHeight="1">
      <c r="A2" s="1033" t="s">
        <v>947</v>
      </c>
      <c r="B2" s="1034"/>
      <c r="C2" s="1034"/>
      <c r="D2" s="1034"/>
      <c r="E2" s="1034"/>
      <c r="F2" s="1034"/>
      <c r="G2" s="136"/>
    </row>
    <row r="3" spans="3:6" ht="12" customHeight="1">
      <c r="C3" s="150"/>
      <c r="D3" s="150"/>
      <c r="E3" s="150"/>
      <c r="F3" s="187" t="s">
        <v>147</v>
      </c>
    </row>
    <row r="4" spans="1:6" ht="12.75" customHeight="1">
      <c r="A4" s="106"/>
      <c r="B4" s="107"/>
      <c r="C4" s="1003" t="s">
        <v>242</v>
      </c>
      <c r="D4" s="1003" t="s">
        <v>184</v>
      </c>
      <c r="E4" s="1003" t="s">
        <v>283</v>
      </c>
      <c r="F4" s="210" t="s">
        <v>98</v>
      </c>
    </row>
    <row r="5" spans="1:6" ht="12.75">
      <c r="A5" s="108" t="s">
        <v>320</v>
      </c>
      <c r="B5" s="209" t="s">
        <v>97</v>
      </c>
      <c r="C5" s="1019"/>
      <c r="D5" s="1019"/>
      <c r="E5" s="1029"/>
      <c r="F5" s="109" t="s">
        <v>99</v>
      </c>
    </row>
    <row r="6" spans="1:6" ht="13.5" thickBot="1">
      <c r="A6" s="110"/>
      <c r="B6" s="111"/>
      <c r="C6" s="1020"/>
      <c r="D6" s="1020"/>
      <c r="E6" s="1030"/>
      <c r="F6" s="112"/>
    </row>
    <row r="7" spans="1:6" ht="15" customHeight="1">
      <c r="A7" s="415" t="s">
        <v>121</v>
      </c>
      <c r="B7" s="416" t="s">
        <v>122</v>
      </c>
      <c r="C7" s="417" t="s">
        <v>123</v>
      </c>
      <c r="D7" s="417" t="s">
        <v>124</v>
      </c>
      <c r="E7" s="418" t="s">
        <v>125</v>
      </c>
      <c r="F7" s="419" t="s">
        <v>878</v>
      </c>
    </row>
    <row r="8" spans="1:6" ht="12.75" customHeight="1">
      <c r="A8" s="253"/>
      <c r="B8" s="203" t="s">
        <v>296</v>
      </c>
      <c r="C8" s="3"/>
      <c r="D8" s="3"/>
      <c r="E8" s="3"/>
      <c r="F8" s="53"/>
    </row>
    <row r="9" spans="1:6" ht="12.75" customHeight="1" thickBot="1">
      <c r="A9" s="64">
        <v>3911</v>
      </c>
      <c r="B9" s="53" t="s">
        <v>159</v>
      </c>
      <c r="C9" s="204">
        <v>12000</v>
      </c>
      <c r="D9" s="322">
        <v>14000</v>
      </c>
      <c r="E9" s="367">
        <f>SUM(D9/C9)</f>
        <v>1.1666666666666667</v>
      </c>
      <c r="F9" s="54"/>
    </row>
    <row r="10" spans="1:6" ht="12.75" customHeight="1" thickBot="1">
      <c r="A10" s="132">
        <v>3910</v>
      </c>
      <c r="B10" s="57" t="s">
        <v>142</v>
      </c>
      <c r="C10" s="9">
        <f>SUM(C9:C9)</f>
        <v>12000</v>
      </c>
      <c r="D10" s="9">
        <f>SUM(D9:D9)</f>
        <v>14000</v>
      </c>
      <c r="E10" s="491">
        <f>SUM(D10/C10)</f>
        <v>1.1666666666666667</v>
      </c>
      <c r="F10" s="54"/>
    </row>
    <row r="11" spans="1:6" s="17" customFormat="1" ht="12.75" customHeight="1">
      <c r="A11" s="15"/>
      <c r="B11" s="59" t="s">
        <v>295</v>
      </c>
      <c r="C11" s="34"/>
      <c r="D11" s="34"/>
      <c r="E11" s="139"/>
      <c r="F11" s="59"/>
    </row>
    <row r="12" spans="1:6" s="17" customFormat="1" ht="12.75" customHeight="1">
      <c r="A12" s="64">
        <v>3921</v>
      </c>
      <c r="B12" s="53" t="s">
        <v>157</v>
      </c>
      <c r="C12" s="35">
        <v>6000</v>
      </c>
      <c r="D12" s="35">
        <v>6000</v>
      </c>
      <c r="E12" s="139">
        <f>SUM(D12/C12)</f>
        <v>1</v>
      </c>
      <c r="F12" s="64" t="s">
        <v>149</v>
      </c>
    </row>
    <row r="13" spans="1:6" s="17" customFormat="1" ht="12.75" customHeight="1">
      <c r="A13" s="64">
        <v>3922</v>
      </c>
      <c r="B13" s="53" t="s">
        <v>158</v>
      </c>
      <c r="C13" s="35">
        <v>5000</v>
      </c>
      <c r="D13" s="35">
        <v>5000</v>
      </c>
      <c r="E13" s="139">
        <f>SUM(D13/C13)</f>
        <v>1</v>
      </c>
      <c r="F13" s="64" t="s">
        <v>149</v>
      </c>
    </row>
    <row r="14" spans="1:6" s="17" customFormat="1" ht="12.75" customHeight="1">
      <c r="A14" s="64">
        <v>3924</v>
      </c>
      <c r="B14" s="53" t="s">
        <v>377</v>
      </c>
      <c r="C14" s="35">
        <v>2000</v>
      </c>
      <c r="D14" s="35"/>
      <c r="E14" s="139">
        <f>SUM(D14/C14)</f>
        <v>0</v>
      </c>
      <c r="F14" s="64"/>
    </row>
    <row r="15" spans="1:6" s="17" customFormat="1" ht="12.75" customHeight="1">
      <c r="A15" s="64">
        <v>3925</v>
      </c>
      <c r="B15" s="53" t="s">
        <v>843</v>
      </c>
      <c r="C15" s="35">
        <v>300300</v>
      </c>
      <c r="D15" s="35">
        <v>300300</v>
      </c>
      <c r="E15" s="139">
        <f>SUM(D15/C15)</f>
        <v>1</v>
      </c>
      <c r="F15" s="197"/>
    </row>
    <row r="16" spans="1:6" s="17" customFormat="1" ht="12.75" customHeight="1">
      <c r="A16" s="64">
        <v>3927</v>
      </c>
      <c r="B16" s="53" t="s">
        <v>359</v>
      </c>
      <c r="C16" s="35"/>
      <c r="D16" s="35">
        <v>10000</v>
      </c>
      <c r="E16" s="139"/>
      <c r="F16" s="197"/>
    </row>
    <row r="17" spans="1:6" s="17" customFormat="1" ht="12.75" customHeight="1">
      <c r="A17" s="64">
        <v>3928</v>
      </c>
      <c r="B17" s="53" t="s">
        <v>107</v>
      </c>
      <c r="C17" s="35"/>
      <c r="D17" s="35">
        <v>180000</v>
      </c>
      <c r="E17" s="139"/>
      <c r="F17" s="197" t="s">
        <v>286</v>
      </c>
    </row>
    <row r="18" spans="1:6" s="17" customFormat="1" ht="12.75" customHeight="1">
      <c r="A18" s="64"/>
      <c r="B18" s="398" t="s">
        <v>944</v>
      </c>
      <c r="C18" s="144"/>
      <c r="D18" s="144">
        <v>30000</v>
      </c>
      <c r="E18" s="139"/>
      <c r="F18" s="197"/>
    </row>
    <row r="19" spans="1:6" s="17" customFormat="1" ht="12.75" customHeight="1" thickBot="1">
      <c r="A19" s="64">
        <v>3929</v>
      </c>
      <c r="B19" s="120" t="s">
        <v>329</v>
      </c>
      <c r="C19" s="144"/>
      <c r="D19" s="145">
        <v>10000</v>
      </c>
      <c r="E19" s="367"/>
      <c r="F19" s="738" t="s">
        <v>286</v>
      </c>
    </row>
    <row r="20" spans="1:6" s="17" customFormat="1" ht="12.75" customHeight="1" thickBot="1">
      <c r="A20" s="132">
        <v>3920</v>
      </c>
      <c r="B20" s="57" t="s">
        <v>142</v>
      </c>
      <c r="C20" s="9">
        <f>SUM(C12:C15)</f>
        <v>313300</v>
      </c>
      <c r="D20" s="9">
        <f>SUM(D12:D17)+D19</f>
        <v>511300</v>
      </c>
      <c r="E20" s="529">
        <f>SUM(D20/C20)</f>
        <v>1.6319821257580593</v>
      </c>
      <c r="F20" s="205"/>
    </row>
    <row r="21" spans="1:6" s="17" customFormat="1" ht="12.75" customHeight="1">
      <c r="A21" s="15"/>
      <c r="B21" s="59" t="s">
        <v>56</v>
      </c>
      <c r="C21" s="164"/>
      <c r="D21" s="164"/>
      <c r="E21" s="139"/>
      <c r="F21" s="59"/>
    </row>
    <row r="22" spans="1:6" s="17" customFormat="1" ht="12.75" customHeight="1">
      <c r="A22" s="147">
        <v>3931</v>
      </c>
      <c r="B22" s="206" t="s">
        <v>113</v>
      </c>
      <c r="C22" s="145">
        <v>5000</v>
      </c>
      <c r="D22" s="145">
        <v>5000</v>
      </c>
      <c r="E22" s="139">
        <f>SUM(D22/C22)</f>
        <v>1</v>
      </c>
      <c r="F22" s="206"/>
    </row>
    <row r="23" spans="1:6" s="17" customFormat="1" ht="12.75" customHeight="1" thickBot="1">
      <c r="A23" s="147">
        <v>3932</v>
      </c>
      <c r="B23" s="206" t="s">
        <v>160</v>
      </c>
      <c r="C23" s="165">
        <v>11000</v>
      </c>
      <c r="D23" s="165">
        <v>11000</v>
      </c>
      <c r="E23" s="367">
        <f>SUM(D23/C23)</f>
        <v>1</v>
      </c>
      <c r="F23" s="345"/>
    </row>
    <row r="24" spans="1:6" s="17" customFormat="1" ht="12.75" customHeight="1" thickBot="1">
      <c r="A24" s="132">
        <v>3930</v>
      </c>
      <c r="B24" s="57" t="s">
        <v>142</v>
      </c>
      <c r="C24" s="9">
        <f>SUM(C22:C23)</f>
        <v>16000</v>
      </c>
      <c r="D24" s="9">
        <f>SUM(D22:D23)</f>
        <v>16000</v>
      </c>
      <c r="E24" s="491">
        <f>SUM(D24/C24)</f>
        <v>1</v>
      </c>
      <c r="F24" s="207"/>
    </row>
    <row r="25" spans="1:6" ht="12.75" customHeight="1">
      <c r="A25" s="15"/>
      <c r="B25" s="59" t="s">
        <v>901</v>
      </c>
      <c r="C25" s="3"/>
      <c r="D25" s="3"/>
      <c r="E25" s="139"/>
      <c r="F25" s="208"/>
    </row>
    <row r="26" spans="1:6" ht="12.75" customHeight="1">
      <c r="A26" s="64">
        <v>3941</v>
      </c>
      <c r="B26" s="53" t="s">
        <v>445</v>
      </c>
      <c r="C26" s="35">
        <v>268800</v>
      </c>
      <c r="D26" s="35">
        <v>268800</v>
      </c>
      <c r="E26" s="139">
        <f>SUM(D26/C26)</f>
        <v>1</v>
      </c>
      <c r="F26" s="206"/>
    </row>
    <row r="27" spans="1:6" ht="12.75" customHeight="1" thickBot="1">
      <c r="A27" s="64">
        <v>3942</v>
      </c>
      <c r="B27" s="53" t="s">
        <v>37</v>
      </c>
      <c r="C27" s="35">
        <v>197000</v>
      </c>
      <c r="D27" s="35"/>
      <c r="E27" s="139">
        <f>SUM(D27/C27)</f>
        <v>0</v>
      </c>
      <c r="F27" s="53"/>
    </row>
    <row r="28" spans="1:6" s="17" customFormat="1" ht="12.75" customHeight="1" thickBot="1">
      <c r="A28" s="132">
        <v>3940</v>
      </c>
      <c r="B28" s="57" t="s">
        <v>140</v>
      </c>
      <c r="C28" s="9">
        <f>SUM(C26:C27)</f>
        <v>465800</v>
      </c>
      <c r="D28" s="9">
        <f>SUM(D26:D27)</f>
        <v>268800</v>
      </c>
      <c r="E28" s="491">
        <f>SUM(D28/C28)</f>
        <v>0.5770717045942465</v>
      </c>
      <c r="F28" s="57"/>
    </row>
    <row r="29" spans="1:6" s="17" customFormat="1" ht="12.75" customHeight="1">
      <c r="A29" s="440"/>
      <c r="B29" s="448" t="s">
        <v>900</v>
      </c>
      <c r="C29" s="449"/>
      <c r="D29" s="449"/>
      <c r="E29" s="139"/>
      <c r="F29" s="399"/>
    </row>
    <row r="30" spans="1:6" ht="12.75" customHeight="1">
      <c r="A30" s="141">
        <v>3957</v>
      </c>
      <c r="B30" s="199" t="s">
        <v>854</v>
      </c>
      <c r="C30" s="219">
        <v>1500</v>
      </c>
      <c r="D30" s="219"/>
      <c r="E30" s="139">
        <f>SUM(D30/C30)</f>
        <v>0</v>
      </c>
      <c r="F30" s="536"/>
    </row>
    <row r="31" spans="1:6" s="17" customFormat="1" ht="12.75" customHeight="1">
      <c r="A31" s="141">
        <v>3961</v>
      </c>
      <c r="B31" s="199" t="s">
        <v>110</v>
      </c>
      <c r="C31" s="219">
        <v>92900</v>
      </c>
      <c r="D31" s="219">
        <v>114400</v>
      </c>
      <c r="E31" s="139">
        <f>SUM(D31/C31)</f>
        <v>1.231431646932185</v>
      </c>
      <c r="F31" s="206"/>
    </row>
    <row r="32" spans="1:6" s="17" customFormat="1" ht="12.75" customHeight="1">
      <c r="A32" s="141">
        <v>3971</v>
      </c>
      <c r="B32" s="455" t="s">
        <v>36</v>
      </c>
      <c r="C32" s="219">
        <v>5462</v>
      </c>
      <c r="D32" s="219"/>
      <c r="E32" s="139">
        <f>SUM(D32/C32)</f>
        <v>0</v>
      </c>
      <c r="F32" s="395"/>
    </row>
    <row r="33" spans="1:6" s="17" customFormat="1" ht="12.75" customHeight="1" thickBot="1">
      <c r="A33" s="141">
        <v>3972</v>
      </c>
      <c r="B33" s="455" t="s">
        <v>57</v>
      </c>
      <c r="C33" s="219">
        <v>18500</v>
      </c>
      <c r="D33" s="219">
        <v>18500</v>
      </c>
      <c r="E33" s="367">
        <f>SUM(D33/C33)</f>
        <v>1</v>
      </c>
      <c r="F33" s="64" t="s">
        <v>149</v>
      </c>
    </row>
    <row r="34" spans="1:6" s="17" customFormat="1" ht="12.75" customHeight="1" thickBot="1">
      <c r="A34" s="450">
        <v>3970</v>
      </c>
      <c r="B34" s="451" t="s">
        <v>106</v>
      </c>
      <c r="C34" s="452">
        <f>SUM(C30:C33)</f>
        <v>118362</v>
      </c>
      <c r="D34" s="452">
        <f>SUM(D30:D33)</f>
        <v>132900</v>
      </c>
      <c r="E34" s="491">
        <f>SUM(D34/C34)</f>
        <v>1.1228265828559842</v>
      </c>
      <c r="F34" s="57"/>
    </row>
    <row r="35" spans="1:6" s="17" customFormat="1" ht="12.75" customHeight="1">
      <c r="A35" s="453"/>
      <c r="B35" s="456" t="s">
        <v>294</v>
      </c>
      <c r="C35" s="454"/>
      <c r="D35" s="454"/>
      <c r="E35" s="139"/>
      <c r="F35" s="50"/>
    </row>
    <row r="36" spans="1:6" s="17" customFormat="1" ht="12.75" customHeight="1">
      <c r="A36" s="141">
        <v>3989</v>
      </c>
      <c r="B36" s="199" t="s">
        <v>441</v>
      </c>
      <c r="C36" s="219">
        <v>6000</v>
      </c>
      <c r="D36" s="219">
        <v>6000</v>
      </c>
      <c r="E36" s="139">
        <f aca="true" t="shared" si="0" ref="E36:E48">SUM(D36/C36)</f>
        <v>1</v>
      </c>
      <c r="F36" s="206"/>
    </row>
    <row r="37" spans="1:6" s="17" customFormat="1" ht="12.75" customHeight="1">
      <c r="A37" s="147">
        <v>3990</v>
      </c>
      <c r="B37" s="206" t="s">
        <v>362</v>
      </c>
      <c r="C37" s="145">
        <v>1052</v>
      </c>
      <c r="D37" s="145">
        <v>1052</v>
      </c>
      <c r="E37" s="139">
        <f t="shared" si="0"/>
        <v>1</v>
      </c>
      <c r="F37" s="206"/>
    </row>
    <row r="38" spans="1:6" s="17" customFormat="1" ht="12.75" customHeight="1">
      <c r="A38" s="147">
        <v>3991</v>
      </c>
      <c r="B38" s="206" t="s">
        <v>426</v>
      </c>
      <c r="C38" s="145">
        <v>4212</v>
      </c>
      <c r="D38" s="145">
        <v>4212</v>
      </c>
      <c r="E38" s="139">
        <f t="shared" si="0"/>
        <v>1</v>
      </c>
      <c r="F38" s="206"/>
    </row>
    <row r="39" spans="1:6" s="17" customFormat="1" ht="12.75" customHeight="1">
      <c r="A39" s="147">
        <v>3992</v>
      </c>
      <c r="B39" s="206" t="s">
        <v>363</v>
      </c>
      <c r="C39" s="145">
        <v>1272</v>
      </c>
      <c r="D39" s="145">
        <v>1272</v>
      </c>
      <c r="E39" s="139">
        <f t="shared" si="0"/>
        <v>1</v>
      </c>
      <c r="F39" s="206"/>
    </row>
    <row r="40" spans="1:6" s="17" customFormat="1" ht="12.75" customHeight="1">
      <c r="A40" s="147">
        <v>3993</v>
      </c>
      <c r="B40" s="206" t="s">
        <v>364</v>
      </c>
      <c r="C40" s="145">
        <v>1142</v>
      </c>
      <c r="D40" s="145">
        <v>1142</v>
      </c>
      <c r="E40" s="139">
        <f t="shared" si="0"/>
        <v>1</v>
      </c>
      <c r="F40" s="206"/>
    </row>
    <row r="41" spans="1:6" s="17" customFormat="1" ht="12.75" customHeight="1">
      <c r="A41" s="147">
        <v>3994</v>
      </c>
      <c r="B41" s="206" t="s">
        <v>16</v>
      </c>
      <c r="C41" s="145">
        <v>952</v>
      </c>
      <c r="D41" s="145">
        <v>952</v>
      </c>
      <c r="E41" s="139">
        <f t="shared" si="0"/>
        <v>1</v>
      </c>
      <c r="F41" s="206"/>
    </row>
    <row r="42" spans="1:6" s="17" customFormat="1" ht="12.75" customHeight="1">
      <c r="A42" s="147">
        <v>3995</v>
      </c>
      <c r="B42" s="206" t="s">
        <v>17</v>
      </c>
      <c r="C42" s="145">
        <v>992</v>
      </c>
      <c r="D42" s="145">
        <v>992</v>
      </c>
      <c r="E42" s="139">
        <f t="shared" si="0"/>
        <v>1</v>
      </c>
      <c r="F42" s="206"/>
    </row>
    <row r="43" spans="1:6" s="17" customFormat="1" ht="12.75" customHeight="1">
      <c r="A43" s="147">
        <v>3996</v>
      </c>
      <c r="B43" s="206" t="s">
        <v>18</v>
      </c>
      <c r="C43" s="145">
        <v>992</v>
      </c>
      <c r="D43" s="145">
        <v>992</v>
      </c>
      <c r="E43" s="139">
        <f t="shared" si="0"/>
        <v>1</v>
      </c>
      <c r="F43" s="206"/>
    </row>
    <row r="44" spans="1:6" s="17" customFormat="1" ht="12.75" customHeight="1">
      <c r="A44" s="147">
        <v>3997</v>
      </c>
      <c r="B44" s="206" t="s">
        <v>19</v>
      </c>
      <c r="C44" s="145">
        <v>942</v>
      </c>
      <c r="D44" s="145">
        <v>942</v>
      </c>
      <c r="E44" s="139">
        <f t="shared" si="0"/>
        <v>1</v>
      </c>
      <c r="F44" s="206"/>
    </row>
    <row r="45" spans="1:6" s="17" customFormat="1" ht="12.75" customHeight="1">
      <c r="A45" s="147">
        <v>3998</v>
      </c>
      <c r="B45" s="206" t="s">
        <v>20</v>
      </c>
      <c r="C45" s="145">
        <v>932</v>
      </c>
      <c r="D45" s="145">
        <v>932</v>
      </c>
      <c r="E45" s="139">
        <f t="shared" si="0"/>
        <v>1</v>
      </c>
      <c r="F45" s="206"/>
    </row>
    <row r="46" spans="1:6" s="17" customFormat="1" ht="12.75" customHeight="1" thickBot="1">
      <c r="A46" s="249">
        <v>3999</v>
      </c>
      <c r="B46" s="206" t="s">
        <v>21</v>
      </c>
      <c r="C46" s="165">
        <v>1032</v>
      </c>
      <c r="D46" s="165">
        <v>1032</v>
      </c>
      <c r="E46" s="367">
        <f t="shared" si="0"/>
        <v>1</v>
      </c>
      <c r="F46" s="206"/>
    </row>
    <row r="47" spans="1:6" s="17" customFormat="1" ht="12.75" customHeight="1" thickBot="1">
      <c r="A47" s="132"/>
      <c r="B47" s="57" t="s">
        <v>106</v>
      </c>
      <c r="C47" s="9">
        <f>SUM(C36:C46)</f>
        <v>19520</v>
      </c>
      <c r="D47" s="9">
        <f>SUM(D36:D46)</f>
        <v>19520</v>
      </c>
      <c r="E47" s="491">
        <f t="shared" si="0"/>
        <v>1</v>
      </c>
      <c r="F47" s="57"/>
    </row>
    <row r="48" spans="1:6" s="17" customFormat="1" ht="12.75" customHeight="1" thickBot="1">
      <c r="A48" s="132">
        <v>3900</v>
      </c>
      <c r="B48" s="57" t="s">
        <v>100</v>
      </c>
      <c r="C48" s="9">
        <f>C28+C20+C10+C24+C34+C47</f>
        <v>944982</v>
      </c>
      <c r="D48" s="9">
        <f>D28+D20+D10+D24+D34+D47</f>
        <v>962520</v>
      </c>
      <c r="E48" s="491">
        <f t="shared" si="0"/>
        <v>1.0185590836650857</v>
      </c>
      <c r="F48" s="57"/>
    </row>
    <row r="49" spans="1:6" s="17" customFormat="1" ht="12.75" customHeight="1">
      <c r="A49" s="80"/>
      <c r="B49" s="199" t="s">
        <v>135</v>
      </c>
      <c r="C49" s="145"/>
      <c r="D49" s="145"/>
      <c r="E49" s="139"/>
      <c r="F49" s="59"/>
    </row>
    <row r="50" spans="1:6" s="17" customFormat="1" ht="12.75" customHeight="1">
      <c r="A50" s="80"/>
      <c r="B50" s="35" t="s">
        <v>30</v>
      </c>
      <c r="C50" s="145"/>
      <c r="D50" s="145"/>
      <c r="E50" s="139"/>
      <c r="F50" s="59"/>
    </row>
    <row r="51" spans="1:6" s="17" customFormat="1" ht="12.75" customHeight="1">
      <c r="A51" s="80"/>
      <c r="B51" s="199" t="s">
        <v>344</v>
      </c>
      <c r="C51" s="145"/>
      <c r="D51" s="145">
        <f>SUM(D30)</f>
        <v>0</v>
      </c>
      <c r="E51" s="139"/>
      <c r="F51" s="59"/>
    </row>
    <row r="52" spans="1:6" s="17" customFormat="1" ht="12.75" customHeight="1">
      <c r="A52" s="78"/>
      <c r="B52" s="35" t="s">
        <v>338</v>
      </c>
      <c r="C52" s="35">
        <f>SUM(C48)</f>
        <v>944982</v>
      </c>
      <c r="D52" s="35">
        <f>SUM(D10+D20+D24+D28+D34+D47)-D53</f>
        <v>758520</v>
      </c>
      <c r="E52" s="139">
        <f>SUM(D52/C52)</f>
        <v>0.802681955846778</v>
      </c>
      <c r="F52" s="59"/>
    </row>
    <row r="53" spans="1:6" s="17" customFormat="1" ht="12.75" customHeight="1">
      <c r="A53" s="78"/>
      <c r="B53" s="219" t="s">
        <v>313</v>
      </c>
      <c r="C53" s="35"/>
      <c r="D53" s="35">
        <f>SUM(D9+D19+D17)</f>
        <v>204000</v>
      </c>
      <c r="E53" s="515"/>
      <c r="F53" s="70"/>
    </row>
    <row r="54" spans="1:6" s="17" customFormat="1" ht="12.75" customHeight="1">
      <c r="A54" s="507"/>
      <c r="B54" s="508" t="s">
        <v>910</v>
      </c>
      <c r="C54" s="155">
        <f>SUM(C50:C53)</f>
        <v>944982</v>
      </c>
      <c r="D54" s="155">
        <f>SUM(D50:D53)</f>
        <v>962520</v>
      </c>
      <c r="E54" s="391">
        <f>SUM(D54/C54)</f>
        <v>1.0185590836650857</v>
      </c>
      <c r="F54" s="70"/>
    </row>
    <row r="55" spans="1:6" ht="12.75" customHeight="1">
      <c r="A55" s="61"/>
      <c r="B55" s="62"/>
      <c r="C55" s="26"/>
      <c r="D55" s="26"/>
      <c r="E55" s="26"/>
      <c r="F55" s="62"/>
    </row>
    <row r="56" ht="12.75" customHeight="1">
      <c r="A56" s="114"/>
    </row>
  </sheetData>
  <mergeCells count="5">
    <mergeCell ref="C4:C6"/>
    <mergeCell ref="E4:E6"/>
    <mergeCell ref="A2:F2"/>
    <mergeCell ref="A1:F1"/>
    <mergeCell ref="D4:D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1"/>
  <sheetViews>
    <sheetView showZeros="0" workbookViewId="0" topLeftCell="A25">
      <selection activeCell="D39" sqref="D39"/>
    </sheetView>
  </sheetViews>
  <sheetFormatPr defaultColWidth="9.00390625" defaultRowHeight="12.75" customHeight="1"/>
  <cols>
    <col min="1" max="1" width="5.75390625" style="61" customWidth="1"/>
    <col min="2" max="2" width="66.125" style="62" customWidth="1"/>
    <col min="3" max="4" width="12.125" style="104" customWidth="1"/>
    <col min="5" max="5" width="9.75390625" style="104" customWidth="1"/>
    <col min="6" max="6" width="57.625" style="62" customWidth="1"/>
    <col min="7" max="16384" width="9.125" style="62" customWidth="1"/>
  </cols>
  <sheetData>
    <row r="1" spans="1:6" s="20" customFormat="1" ht="12.75" customHeight="1">
      <c r="A1" s="1039" t="s">
        <v>101</v>
      </c>
      <c r="B1" s="1034"/>
      <c r="C1" s="1034"/>
      <c r="D1" s="1034"/>
      <c r="E1" s="1034"/>
      <c r="F1" s="1034"/>
    </row>
    <row r="2" spans="1:6" s="20" customFormat="1" ht="12.75" customHeight="1">
      <c r="A2" s="1033" t="s">
        <v>948</v>
      </c>
      <c r="B2" s="1034"/>
      <c r="C2" s="1034"/>
      <c r="D2" s="1034"/>
      <c r="E2" s="1034"/>
      <c r="F2" s="1034"/>
    </row>
    <row r="3" spans="1:6" s="20" customFormat="1" ht="12.75" customHeight="1">
      <c r="A3" s="136"/>
      <c r="B3" s="136"/>
      <c r="C3" s="1037"/>
      <c r="D3" s="1037"/>
      <c r="E3" s="1037"/>
      <c r="F3" s="1038"/>
    </row>
    <row r="4" spans="3:6" ht="10.5" customHeight="1">
      <c r="C4" s="138"/>
      <c r="D4" s="138"/>
      <c r="E4" s="138"/>
      <c r="F4" s="184" t="s">
        <v>147</v>
      </c>
    </row>
    <row r="5" spans="1:6" ht="12.75" customHeight="1">
      <c r="A5" s="48"/>
      <c r="B5" s="115"/>
      <c r="C5" s="1003" t="s">
        <v>242</v>
      </c>
      <c r="D5" s="1003" t="s">
        <v>287</v>
      </c>
      <c r="E5" s="1003" t="s">
        <v>284</v>
      </c>
      <c r="F5" s="169"/>
    </row>
    <row r="6" spans="1:6" ht="12" customHeight="1">
      <c r="A6" s="80" t="s">
        <v>320</v>
      </c>
      <c r="B6" s="116" t="s">
        <v>97</v>
      </c>
      <c r="C6" s="1019"/>
      <c r="D6" s="1019"/>
      <c r="E6" s="1040"/>
      <c r="F6" s="3" t="s">
        <v>98</v>
      </c>
    </row>
    <row r="7" spans="1:6" ht="12.75" customHeight="1" thickBot="1">
      <c r="A7" s="212"/>
      <c r="B7" s="117"/>
      <c r="C7" s="1020"/>
      <c r="D7" s="1020"/>
      <c r="E7" s="1041"/>
      <c r="F7" s="49" t="s">
        <v>99</v>
      </c>
    </row>
    <row r="8" spans="1:6" ht="12.75" customHeight="1">
      <c r="A8" s="88" t="s">
        <v>121</v>
      </c>
      <c r="B8" s="118" t="s">
        <v>122</v>
      </c>
      <c r="C8" s="185" t="s">
        <v>123</v>
      </c>
      <c r="D8" s="185" t="s">
        <v>124</v>
      </c>
      <c r="E8" s="185" t="s">
        <v>125</v>
      </c>
      <c r="F8" s="180" t="s">
        <v>878</v>
      </c>
    </row>
    <row r="9" spans="1:6" ht="16.5" customHeight="1">
      <c r="A9" s="21"/>
      <c r="B9" s="729" t="s">
        <v>304</v>
      </c>
      <c r="C9" s="5"/>
      <c r="D9" s="5"/>
      <c r="E9" s="5"/>
      <c r="F9" s="193"/>
    </row>
    <row r="10" spans="1:6" ht="12">
      <c r="A10" s="80"/>
      <c r="B10" s="119" t="s">
        <v>290</v>
      </c>
      <c r="C10" s="77"/>
      <c r="D10" s="77"/>
      <c r="E10" s="77"/>
      <c r="F10" s="53"/>
    </row>
    <row r="11" spans="1:6" ht="12">
      <c r="A11" s="147">
        <v>4014</v>
      </c>
      <c r="B11" s="198" t="s">
        <v>453</v>
      </c>
      <c r="C11" s="245">
        <v>30000</v>
      </c>
      <c r="D11" s="245">
        <v>30000</v>
      </c>
      <c r="E11" s="408">
        <f>D11/C11</f>
        <v>1</v>
      </c>
      <c r="F11" s="206"/>
    </row>
    <row r="12" spans="1:6" ht="12">
      <c r="A12" s="147">
        <v>4015</v>
      </c>
      <c r="B12" s="198" t="s">
        <v>865</v>
      </c>
      <c r="C12" s="245">
        <v>30000</v>
      </c>
      <c r="D12" s="245"/>
      <c r="E12" s="408">
        <f>D12/C12</f>
        <v>0</v>
      </c>
      <c r="F12" s="398"/>
    </row>
    <row r="13" spans="1:6" s="58" customFormat="1" ht="12">
      <c r="A13" s="21">
        <v>4010</v>
      </c>
      <c r="B13" s="22" t="s">
        <v>291</v>
      </c>
      <c r="C13" s="122">
        <f>SUM(C11:C12)</f>
        <v>60000</v>
      </c>
      <c r="D13" s="122">
        <f>SUM(D11:D12)</f>
        <v>30000</v>
      </c>
      <c r="E13" s="517">
        <f>D13/C13</f>
        <v>0.5</v>
      </c>
      <c r="F13" s="181"/>
    </row>
    <row r="14" spans="1:6" s="58" customFormat="1" ht="12">
      <c r="A14" s="15"/>
      <c r="B14" s="25" t="s">
        <v>292</v>
      </c>
      <c r="C14" s="145"/>
      <c r="D14" s="145"/>
      <c r="E14" s="408"/>
      <c r="F14" s="64"/>
    </row>
    <row r="15" spans="1:6" s="58" customFormat="1" ht="12">
      <c r="A15" s="147">
        <v>4032</v>
      </c>
      <c r="B15" s="198" t="s">
        <v>943</v>
      </c>
      <c r="C15" s="145"/>
      <c r="D15" s="145">
        <v>4000</v>
      </c>
      <c r="E15" s="408"/>
      <c r="F15" s="64"/>
    </row>
    <row r="16" spans="1:6" s="58" customFormat="1" ht="12">
      <c r="A16" s="64">
        <v>4033</v>
      </c>
      <c r="B16" s="120" t="s">
        <v>329</v>
      </c>
      <c r="C16" s="145">
        <v>10000</v>
      </c>
      <c r="D16" s="145"/>
      <c r="E16" s="408">
        <f>D16/C16</f>
        <v>0</v>
      </c>
      <c r="F16" s="197" t="s">
        <v>9</v>
      </c>
    </row>
    <row r="17" spans="1:6" s="58" customFormat="1" ht="12">
      <c r="A17" s="21">
        <v>4030</v>
      </c>
      <c r="B17" s="22" t="s">
        <v>293</v>
      </c>
      <c r="C17" s="43">
        <f>SUM(C16:C16)</f>
        <v>10000</v>
      </c>
      <c r="D17" s="43">
        <f>SUM(D15:D16)</f>
        <v>4000</v>
      </c>
      <c r="E17" s="517">
        <f>D17/C17</f>
        <v>0.4</v>
      </c>
      <c r="F17" s="182"/>
    </row>
    <row r="18" spans="1:6" s="58" customFormat="1" ht="12.75">
      <c r="A18" s="15"/>
      <c r="B18" s="213" t="s">
        <v>297</v>
      </c>
      <c r="C18" s="166"/>
      <c r="D18" s="166"/>
      <c r="E18" s="408"/>
      <c r="F18" s="59"/>
    </row>
    <row r="19" spans="1:6" s="58" customFormat="1" ht="12">
      <c r="A19" s="147">
        <v>4111</v>
      </c>
      <c r="B19" s="214" t="s">
        <v>61</v>
      </c>
      <c r="C19" s="145">
        <v>172000</v>
      </c>
      <c r="D19" s="145"/>
      <c r="E19" s="408">
        <f aca="true" t="shared" si="0" ref="E19:E25">D19/C19</f>
        <v>0</v>
      </c>
      <c r="F19" s="206"/>
    </row>
    <row r="20" spans="1:6" s="58" customFormat="1" ht="12">
      <c r="A20" s="147">
        <v>4112</v>
      </c>
      <c r="B20" s="214" t="s">
        <v>58</v>
      </c>
      <c r="C20" s="145">
        <v>415000</v>
      </c>
      <c r="D20" s="145"/>
      <c r="E20" s="408">
        <f t="shared" si="0"/>
        <v>0</v>
      </c>
      <c r="F20" s="206"/>
    </row>
    <row r="21" spans="1:6" s="58" customFormat="1" ht="12">
      <c r="A21" s="147">
        <v>4115</v>
      </c>
      <c r="B21" s="214" t="s">
        <v>60</v>
      </c>
      <c r="C21" s="145">
        <v>153000</v>
      </c>
      <c r="D21" s="145"/>
      <c r="E21" s="408">
        <f t="shared" si="0"/>
        <v>0</v>
      </c>
      <c r="F21" s="206"/>
    </row>
    <row r="22" spans="1:6" s="58" customFormat="1" ht="12">
      <c r="A22" s="147">
        <v>4117</v>
      </c>
      <c r="B22" s="214" t="s">
        <v>437</v>
      </c>
      <c r="C22" s="145">
        <v>140000</v>
      </c>
      <c r="D22" s="145">
        <v>522000</v>
      </c>
      <c r="E22" s="408">
        <f t="shared" si="0"/>
        <v>3.7285714285714286</v>
      </c>
      <c r="F22" s="149"/>
    </row>
    <row r="23" spans="1:6" s="58" customFormat="1" ht="12">
      <c r="A23" s="147">
        <v>4118</v>
      </c>
      <c r="B23" s="214" t="s">
        <v>438</v>
      </c>
      <c r="C23" s="145">
        <v>70000</v>
      </c>
      <c r="D23" s="145">
        <v>250000</v>
      </c>
      <c r="E23" s="408">
        <f t="shared" si="0"/>
        <v>3.5714285714285716</v>
      </c>
      <c r="F23" s="149"/>
    </row>
    <row r="24" spans="1:6" s="58" customFormat="1" ht="12">
      <c r="A24" s="147">
        <v>4119</v>
      </c>
      <c r="B24" s="214" t="s">
        <v>439</v>
      </c>
      <c r="C24" s="145">
        <v>100000</v>
      </c>
      <c r="D24" s="145">
        <v>420000</v>
      </c>
      <c r="E24" s="408">
        <f t="shared" si="0"/>
        <v>4.2</v>
      </c>
      <c r="F24" s="149"/>
    </row>
    <row r="25" spans="1:6" s="58" customFormat="1" ht="12">
      <c r="A25" s="147">
        <v>4120</v>
      </c>
      <c r="B25" s="214" t="s">
        <v>440</v>
      </c>
      <c r="C25" s="145">
        <v>110000</v>
      </c>
      <c r="D25" s="145">
        <v>430000</v>
      </c>
      <c r="E25" s="408">
        <f t="shared" si="0"/>
        <v>3.909090909090909</v>
      </c>
      <c r="F25" s="149"/>
    </row>
    <row r="26" spans="1:6" s="58" customFormat="1" ht="12">
      <c r="A26" s="147"/>
      <c r="B26" s="336" t="s">
        <v>11</v>
      </c>
      <c r="C26" s="145"/>
      <c r="D26" s="145"/>
      <c r="E26" s="408"/>
      <c r="F26" s="59"/>
    </row>
    <row r="27" spans="1:6" s="47" customFormat="1" ht="12">
      <c r="A27" s="64">
        <v>4121</v>
      </c>
      <c r="B27" s="186" t="s">
        <v>59</v>
      </c>
      <c r="C27" s="72">
        <v>25000</v>
      </c>
      <c r="D27" s="72">
        <v>37700</v>
      </c>
      <c r="E27" s="408">
        <f aca="true" t="shared" si="1" ref="E27:E34">D27/C27</f>
        <v>1.508</v>
      </c>
      <c r="F27" s="206"/>
    </row>
    <row r="28" spans="1:6" s="47" customFormat="1" ht="12">
      <c r="A28" s="64">
        <v>4122</v>
      </c>
      <c r="B28" s="137" t="s">
        <v>162</v>
      </c>
      <c r="C28" s="145">
        <v>92000</v>
      </c>
      <c r="D28" s="145">
        <v>120000</v>
      </c>
      <c r="E28" s="408">
        <f t="shared" si="1"/>
        <v>1.3043478260869565</v>
      </c>
      <c r="F28" s="53"/>
    </row>
    <row r="29" spans="1:6" s="47" customFormat="1" ht="12">
      <c r="A29" s="141">
        <v>4123</v>
      </c>
      <c r="B29" s="482" t="s">
        <v>10</v>
      </c>
      <c r="C29" s="219">
        <v>1028319</v>
      </c>
      <c r="D29" s="219">
        <v>2865477</v>
      </c>
      <c r="E29" s="408">
        <f t="shared" si="1"/>
        <v>2.7865642859851856</v>
      </c>
      <c r="F29" s="53"/>
    </row>
    <row r="30" spans="1:6" s="47" customFormat="1" ht="12">
      <c r="A30" s="69"/>
      <c r="B30" s="406" t="s">
        <v>102</v>
      </c>
      <c r="C30" s="242">
        <f>SUM(C19:C29)</f>
        <v>2305319</v>
      </c>
      <c r="D30" s="242">
        <f>SUM(D19:D29)</f>
        <v>4645177</v>
      </c>
      <c r="E30" s="728">
        <f t="shared" si="1"/>
        <v>2.0149823083052714</v>
      </c>
      <c r="F30" s="65"/>
    </row>
    <row r="31" spans="1:6" s="47" customFormat="1" ht="12">
      <c r="A31" s="64">
        <v>4131</v>
      </c>
      <c r="B31" s="186" t="s">
        <v>332</v>
      </c>
      <c r="C31" s="145">
        <v>50000</v>
      </c>
      <c r="D31" s="145">
        <v>50000</v>
      </c>
      <c r="E31" s="408">
        <f t="shared" si="1"/>
        <v>1</v>
      </c>
      <c r="F31" s="206"/>
    </row>
    <row r="32" spans="1:6" s="47" customFormat="1" ht="12" customHeight="1">
      <c r="A32" s="64">
        <v>4132</v>
      </c>
      <c r="B32" s="186" t="s">
        <v>52</v>
      </c>
      <c r="C32" s="145">
        <v>30000</v>
      </c>
      <c r="D32" s="145">
        <v>30000</v>
      </c>
      <c r="E32" s="408">
        <f t="shared" si="1"/>
        <v>1</v>
      </c>
      <c r="F32" s="206"/>
    </row>
    <row r="33" spans="1:6" s="47" customFormat="1" ht="12.75" customHeight="1">
      <c r="A33" s="64">
        <v>4133</v>
      </c>
      <c r="B33" s="186" t="s">
        <v>333</v>
      </c>
      <c r="C33" s="145">
        <v>190000</v>
      </c>
      <c r="D33" s="145">
        <v>150000</v>
      </c>
      <c r="E33" s="408">
        <f t="shared" si="1"/>
        <v>0.7894736842105263</v>
      </c>
      <c r="F33" s="53"/>
    </row>
    <row r="34" spans="1:6" s="47" customFormat="1" ht="12">
      <c r="A34" s="64">
        <v>4134</v>
      </c>
      <c r="B34" s="186" t="s">
        <v>107</v>
      </c>
      <c r="C34" s="145">
        <v>150000</v>
      </c>
      <c r="D34" s="145"/>
      <c r="E34" s="408">
        <f t="shared" si="1"/>
        <v>0</v>
      </c>
      <c r="F34" s="197"/>
    </row>
    <row r="35" spans="1:6" s="47" customFormat="1" ht="12">
      <c r="A35" s="64">
        <v>4135</v>
      </c>
      <c r="B35" s="186" t="s">
        <v>334</v>
      </c>
      <c r="C35" s="145"/>
      <c r="D35" s="145">
        <v>120000</v>
      </c>
      <c r="E35" s="408"/>
      <c r="F35" s="197"/>
    </row>
    <row r="36" spans="1:6" s="47" customFormat="1" ht="12">
      <c r="A36" s="64">
        <v>4137</v>
      </c>
      <c r="B36" s="186" t="s">
        <v>433</v>
      </c>
      <c r="C36" s="145">
        <v>176000</v>
      </c>
      <c r="D36" s="145"/>
      <c r="E36" s="408">
        <f>D36/C36</f>
        <v>0</v>
      </c>
      <c r="F36" s="64"/>
    </row>
    <row r="37" spans="1:6" s="47" customFormat="1" ht="12">
      <c r="A37" s="78">
        <v>4138</v>
      </c>
      <c r="B37" s="198" t="s">
        <v>857</v>
      </c>
      <c r="C37" s="543"/>
      <c r="D37" s="145">
        <v>80000</v>
      </c>
      <c r="E37" s="408"/>
      <c r="F37" s="64"/>
    </row>
    <row r="38" spans="1:6" s="47" customFormat="1" ht="12">
      <c r="A38" s="78">
        <v>4139</v>
      </c>
      <c r="B38" s="542" t="s">
        <v>942</v>
      </c>
      <c r="C38" s="543"/>
      <c r="D38" s="145">
        <v>6000</v>
      </c>
      <c r="E38" s="408"/>
      <c r="F38" s="64"/>
    </row>
    <row r="39" spans="1:6" s="47" customFormat="1" ht="12">
      <c r="A39" s="21">
        <v>4100</v>
      </c>
      <c r="B39" s="22" t="s">
        <v>140</v>
      </c>
      <c r="C39" s="43">
        <f>SUM(C30:C36)</f>
        <v>2901319</v>
      </c>
      <c r="D39" s="43">
        <f>SUM(D30:D38)</f>
        <v>5081177</v>
      </c>
      <c r="E39" s="517">
        <f>D39/C39</f>
        <v>1.7513334452364597</v>
      </c>
      <c r="F39" s="193"/>
    </row>
    <row r="40" spans="1:6" s="47" customFormat="1" ht="12">
      <c r="A40" s="48"/>
      <c r="B40" s="23" t="s">
        <v>56</v>
      </c>
      <c r="C40" s="145"/>
      <c r="D40" s="145"/>
      <c r="E40" s="408"/>
      <c r="F40" s="53"/>
    </row>
    <row r="41" spans="1:6" s="47" customFormat="1" ht="12">
      <c r="A41" s="147">
        <v>4211</v>
      </c>
      <c r="B41" s="198" t="s">
        <v>62</v>
      </c>
      <c r="C41" s="145"/>
      <c r="D41" s="145"/>
      <c r="E41" s="408"/>
      <c r="F41" s="53"/>
    </row>
    <row r="42" spans="1:6" s="47" customFormat="1" ht="12">
      <c r="A42" s="147">
        <v>4213</v>
      </c>
      <c r="B42" s="198" t="s">
        <v>64</v>
      </c>
      <c r="C42" s="145"/>
      <c r="D42" s="145"/>
      <c r="E42" s="408"/>
      <c r="F42" s="53"/>
    </row>
    <row r="43" spans="1:6" s="47" customFormat="1" ht="12">
      <c r="A43" s="147">
        <v>4215</v>
      </c>
      <c r="B43" s="198" t="s">
        <v>298</v>
      </c>
      <c r="C43" s="145"/>
      <c r="D43" s="145"/>
      <c r="E43" s="408"/>
      <c r="F43" s="53"/>
    </row>
    <row r="44" spans="1:6" s="47" customFormat="1" ht="12">
      <c r="A44" s="147">
        <v>4217</v>
      </c>
      <c r="B44" s="198" t="s">
        <v>875</v>
      </c>
      <c r="C44" s="145"/>
      <c r="D44" s="145"/>
      <c r="E44" s="408"/>
      <c r="F44" s="53"/>
    </row>
    <row r="45" spans="1:6" s="47" customFormat="1" ht="12">
      <c r="A45" s="147">
        <v>4219</v>
      </c>
      <c r="B45" s="198" t="s">
        <v>65</v>
      </c>
      <c r="C45" s="145"/>
      <c r="D45" s="145"/>
      <c r="E45" s="408"/>
      <c r="F45" s="53"/>
    </row>
    <row r="46" spans="1:6" s="47" customFormat="1" ht="12">
      <c r="A46" s="147">
        <v>4221</v>
      </c>
      <c r="B46" s="198" t="s">
        <v>63</v>
      </c>
      <c r="C46" s="145"/>
      <c r="D46" s="145"/>
      <c r="E46" s="408"/>
      <c r="F46" s="53"/>
    </row>
    <row r="47" spans="1:6" s="47" customFormat="1" ht="12">
      <c r="A47" s="147">
        <v>4223</v>
      </c>
      <c r="B47" s="198" t="s">
        <v>69</v>
      </c>
      <c r="C47" s="145"/>
      <c r="D47" s="145"/>
      <c r="E47" s="408"/>
      <c r="F47" s="53"/>
    </row>
    <row r="48" spans="1:6" s="47" customFormat="1" ht="12">
      <c r="A48" s="147">
        <v>4225</v>
      </c>
      <c r="B48" s="198" t="s">
        <v>70</v>
      </c>
      <c r="C48" s="145"/>
      <c r="D48" s="145"/>
      <c r="E48" s="408"/>
      <c r="F48" s="53"/>
    </row>
    <row r="49" spans="1:6" s="47" customFormat="1" ht="12">
      <c r="A49" s="147">
        <v>4227</v>
      </c>
      <c r="B49" s="198" t="s">
        <v>71</v>
      </c>
      <c r="C49" s="145"/>
      <c r="D49" s="145"/>
      <c r="E49" s="408"/>
      <c r="F49" s="53"/>
    </row>
    <row r="50" spans="1:6" s="47" customFormat="1" ht="12">
      <c r="A50" s="147">
        <v>4231</v>
      </c>
      <c r="B50" s="198" t="s">
        <v>72</v>
      </c>
      <c r="C50" s="145"/>
      <c r="D50" s="145"/>
      <c r="E50" s="408"/>
      <c r="F50" s="53"/>
    </row>
    <row r="51" spans="1:6" s="47" customFormat="1" ht="12">
      <c r="A51" s="147">
        <v>4235</v>
      </c>
      <c r="B51" s="198" t="s">
        <v>73</v>
      </c>
      <c r="C51" s="145"/>
      <c r="D51" s="145"/>
      <c r="E51" s="408"/>
      <c r="F51" s="53"/>
    </row>
    <row r="52" spans="1:6" s="47" customFormat="1" ht="12">
      <c r="A52" s="147">
        <v>4237</v>
      </c>
      <c r="B52" s="198" t="s">
        <v>77</v>
      </c>
      <c r="C52" s="145"/>
      <c r="D52" s="145"/>
      <c r="E52" s="408"/>
      <c r="F52" s="53"/>
    </row>
    <row r="53" spans="1:6" s="47" customFormat="1" ht="12">
      <c r="A53" s="147">
        <v>4239</v>
      </c>
      <c r="B53" s="198" t="s">
        <v>74</v>
      </c>
      <c r="C53" s="145"/>
      <c r="D53" s="145"/>
      <c r="E53" s="408"/>
      <c r="F53" s="53"/>
    </row>
    <row r="54" spans="1:6" s="47" customFormat="1" ht="12">
      <c r="A54" s="147">
        <v>4241</v>
      </c>
      <c r="B54" s="198" t="s">
        <v>76</v>
      </c>
      <c r="C54" s="145"/>
      <c r="D54" s="145"/>
      <c r="E54" s="408"/>
      <c r="F54" s="53"/>
    </row>
    <row r="55" spans="1:6" s="47" customFormat="1" ht="12">
      <c r="A55" s="147">
        <v>4243</v>
      </c>
      <c r="B55" s="198" t="s">
        <v>78</v>
      </c>
      <c r="C55" s="145"/>
      <c r="D55" s="145"/>
      <c r="E55" s="408"/>
      <c r="F55" s="53"/>
    </row>
    <row r="56" spans="1:6" s="47" customFormat="1" ht="12">
      <c r="A56" s="147">
        <v>4251</v>
      </c>
      <c r="B56" s="198" t="s">
        <v>79</v>
      </c>
      <c r="C56" s="145"/>
      <c r="D56" s="145"/>
      <c r="E56" s="408"/>
      <c r="F56" s="53"/>
    </row>
    <row r="57" spans="1:6" s="47" customFormat="1" ht="12">
      <c r="A57" s="147">
        <v>4253</v>
      </c>
      <c r="B57" s="198" t="s">
        <v>80</v>
      </c>
      <c r="C57" s="145"/>
      <c r="D57" s="145"/>
      <c r="E57" s="408"/>
      <c r="F57" s="53"/>
    </row>
    <row r="58" spans="1:6" s="47" customFormat="1" ht="12">
      <c r="A58" s="217">
        <v>4255</v>
      </c>
      <c r="B58" s="542" t="s">
        <v>81</v>
      </c>
      <c r="C58" s="154"/>
      <c r="D58" s="154"/>
      <c r="E58" s="519"/>
      <c r="F58" s="65"/>
    </row>
    <row r="59" spans="1:6" s="47" customFormat="1" ht="12">
      <c r="A59" s="147">
        <v>4257</v>
      </c>
      <c r="B59" s="198" t="s">
        <v>876</v>
      </c>
      <c r="C59" s="145"/>
      <c r="D59" s="145"/>
      <c r="E59" s="408"/>
      <c r="F59" s="53"/>
    </row>
    <row r="60" spans="1:6" s="47" customFormat="1" ht="12">
      <c r="A60" s="147">
        <v>4261</v>
      </c>
      <c r="B60" s="198" t="s">
        <v>82</v>
      </c>
      <c r="C60" s="145"/>
      <c r="D60" s="145"/>
      <c r="E60" s="408"/>
      <c r="F60" s="53"/>
    </row>
    <row r="61" spans="1:6" s="47" customFormat="1" ht="12">
      <c r="A61" s="346">
        <v>4265</v>
      </c>
      <c r="B61" s="347" t="s">
        <v>852</v>
      </c>
      <c r="C61" s="145">
        <v>150000</v>
      </c>
      <c r="D61" s="145">
        <v>200000</v>
      </c>
      <c r="E61" s="408">
        <f>D61/C61</f>
        <v>1.3333333333333333</v>
      </c>
      <c r="F61" s="53"/>
    </row>
    <row r="62" spans="1:6" s="407" customFormat="1" ht="12">
      <c r="A62" s="476">
        <v>4270</v>
      </c>
      <c r="B62" s="477" t="s">
        <v>12</v>
      </c>
      <c r="C62" s="434">
        <v>1176000</v>
      </c>
      <c r="D62" s="434"/>
      <c r="E62" s="519">
        <f>D62/C62</f>
        <v>0</v>
      </c>
      <c r="F62" s="394"/>
    </row>
    <row r="63" spans="1:6" s="47" customFormat="1" ht="12">
      <c r="A63" s="211">
        <v>4200</v>
      </c>
      <c r="B63" s="183" t="s">
        <v>299</v>
      </c>
      <c r="C63" s="83">
        <f>SUM(C41:C62)</f>
        <v>1326000</v>
      </c>
      <c r="D63" s="83">
        <f>SUM(D41:D62)</f>
        <v>200000</v>
      </c>
      <c r="E63" s="728">
        <f>D63/C63</f>
        <v>0.15082956259426847</v>
      </c>
      <c r="F63" s="215"/>
    </row>
    <row r="64" spans="1:6" s="58" customFormat="1" ht="12">
      <c r="A64" s="15"/>
      <c r="B64" s="23" t="s">
        <v>300</v>
      </c>
      <c r="C64" s="145"/>
      <c r="D64" s="145"/>
      <c r="E64" s="408"/>
      <c r="F64" s="59"/>
    </row>
    <row r="65" spans="1:6" s="47" customFormat="1" ht="12">
      <c r="A65" s="64">
        <v>4310</v>
      </c>
      <c r="B65" s="120" t="s">
        <v>136</v>
      </c>
      <c r="C65" s="145">
        <v>20000</v>
      </c>
      <c r="D65" s="145">
        <v>30000</v>
      </c>
      <c r="E65" s="408">
        <f aca="true" t="shared" si="2" ref="E65:E70">D65/C65</f>
        <v>1.5</v>
      </c>
      <c r="F65" s="53"/>
    </row>
    <row r="66" spans="1:6" s="47" customFormat="1" ht="12">
      <c r="A66" s="64">
        <v>4321</v>
      </c>
      <c r="B66" s="120" t="s">
        <v>431</v>
      </c>
      <c r="C66" s="145">
        <v>43085</v>
      </c>
      <c r="D66" s="145"/>
      <c r="E66" s="408">
        <f t="shared" si="2"/>
        <v>0</v>
      </c>
      <c r="F66" s="53"/>
    </row>
    <row r="67" spans="1:6" s="47" customFormat="1" ht="12">
      <c r="A67" s="64">
        <v>4322</v>
      </c>
      <c r="B67" s="120" t="s">
        <v>432</v>
      </c>
      <c r="C67" s="145">
        <v>17000</v>
      </c>
      <c r="D67" s="145"/>
      <c r="E67" s="408">
        <f t="shared" si="2"/>
        <v>0</v>
      </c>
      <c r="F67" s="53"/>
    </row>
    <row r="68" spans="1:6" s="47" customFormat="1" ht="12">
      <c r="A68" s="141">
        <v>4340</v>
      </c>
      <c r="B68" s="478" t="s">
        <v>67</v>
      </c>
      <c r="C68" s="219">
        <v>148170</v>
      </c>
      <c r="D68" s="219">
        <v>70024</v>
      </c>
      <c r="E68" s="408">
        <f t="shared" si="2"/>
        <v>0.47259229263683605</v>
      </c>
      <c r="F68" s="53"/>
    </row>
    <row r="69" spans="1:6" s="47" customFormat="1" ht="12">
      <c r="A69" s="64">
        <v>4351</v>
      </c>
      <c r="B69" s="120" t="s">
        <v>877</v>
      </c>
      <c r="C69" s="145">
        <v>700</v>
      </c>
      <c r="D69" s="145"/>
      <c r="E69" s="408">
        <f t="shared" si="2"/>
        <v>0</v>
      </c>
      <c r="F69" s="53"/>
    </row>
    <row r="70" spans="1:6" s="58" customFormat="1" ht="12">
      <c r="A70" s="193">
        <v>4300</v>
      </c>
      <c r="B70" s="23" t="s">
        <v>301</v>
      </c>
      <c r="C70" s="155">
        <f>SUM(C65:C69)</f>
        <v>228955</v>
      </c>
      <c r="D70" s="155">
        <f>SUM(D65:D69)</f>
        <v>100024</v>
      </c>
      <c r="E70" s="517">
        <f t="shared" si="2"/>
        <v>0.43687187438579633</v>
      </c>
      <c r="F70" s="99"/>
    </row>
    <row r="71" spans="1:6" s="58" customFormat="1" ht="16.5" customHeight="1">
      <c r="A71" s="193"/>
      <c r="B71" s="729" t="s">
        <v>305</v>
      </c>
      <c r="C71" s="155">
        <f>SUM(C70+C63+C39+C17+C13)</f>
        <v>4526274</v>
      </c>
      <c r="D71" s="155">
        <f>SUM(D70+D63+D39+D17+D13)</f>
        <v>5415201</v>
      </c>
      <c r="E71" s="517"/>
      <c r="F71" s="99"/>
    </row>
    <row r="72" spans="1:6" s="58" customFormat="1" ht="18" customHeight="1">
      <c r="A72" s="21"/>
      <c r="B72" s="252" t="s">
        <v>302</v>
      </c>
      <c r="C72" s="5"/>
      <c r="D72" s="5"/>
      <c r="E72" s="516"/>
      <c r="F72" s="193"/>
    </row>
    <row r="73" spans="1:6" s="58" customFormat="1" ht="15.75" customHeight="1">
      <c r="A73" s="727">
        <v>4500</v>
      </c>
      <c r="B73" s="727" t="s">
        <v>303</v>
      </c>
      <c r="C73" s="494"/>
      <c r="D73" s="494"/>
      <c r="E73" s="548"/>
      <c r="F73" s="99"/>
    </row>
    <row r="74" spans="1:6" s="58" customFormat="1" ht="12">
      <c r="A74" s="75"/>
      <c r="B74" s="233" t="s">
        <v>925</v>
      </c>
      <c r="C74" s="77"/>
      <c r="D74" s="77"/>
      <c r="E74" s="408"/>
      <c r="F74" s="59"/>
    </row>
    <row r="75" spans="1:6" s="58" customFormat="1" ht="12">
      <c r="A75" s="75"/>
      <c r="B75" s="145" t="s">
        <v>325</v>
      </c>
      <c r="C75" s="77"/>
      <c r="D75" s="245"/>
      <c r="E75" s="408"/>
      <c r="F75" s="59"/>
    </row>
    <row r="76" spans="1:6" s="58" customFormat="1" ht="12">
      <c r="A76" s="75"/>
      <c r="B76" s="145" t="s">
        <v>848</v>
      </c>
      <c r="C76" s="77"/>
      <c r="D76" s="245"/>
      <c r="E76" s="408"/>
      <c r="F76" s="59"/>
    </row>
    <row r="77" spans="1:6" s="47" customFormat="1" ht="12">
      <c r="A77" s="75"/>
      <c r="B77" s="35" t="s">
        <v>344</v>
      </c>
      <c r="C77" s="245">
        <f>SUM(C35)</f>
        <v>0</v>
      </c>
      <c r="D77" s="245"/>
      <c r="E77" s="408"/>
      <c r="F77" s="53"/>
    </row>
    <row r="78" spans="1:6" ht="12" customHeight="1">
      <c r="A78" s="78"/>
      <c r="B78" s="35" t="s">
        <v>338</v>
      </c>
      <c r="C78" s="166"/>
      <c r="D78" s="145"/>
      <c r="E78" s="408"/>
      <c r="F78" s="53"/>
    </row>
    <row r="79" spans="1:6" ht="12" customHeight="1">
      <c r="A79" s="78"/>
      <c r="B79" s="216" t="s">
        <v>910</v>
      </c>
      <c r="C79" s="216">
        <f>SUM(C77:C78)</f>
        <v>0</v>
      </c>
      <c r="D79" s="216">
        <f>SUM(D75:D78)</f>
        <v>0</v>
      </c>
      <c r="E79" s="408"/>
      <c r="F79" s="53"/>
    </row>
    <row r="80" spans="1:6" ht="12" customHeight="1">
      <c r="A80" s="78"/>
      <c r="B80" s="236" t="s">
        <v>926</v>
      </c>
      <c r="C80" s="166"/>
      <c r="D80" s="166"/>
      <c r="E80" s="408"/>
      <c r="F80" s="53"/>
    </row>
    <row r="81" spans="1:6" ht="12" customHeight="1">
      <c r="A81" s="78"/>
      <c r="B81" s="145" t="s">
        <v>255</v>
      </c>
      <c r="C81" s="166"/>
      <c r="D81" s="166"/>
      <c r="E81" s="408"/>
      <c r="F81" s="53"/>
    </row>
    <row r="82" spans="1:6" ht="12">
      <c r="A82" s="78"/>
      <c r="B82" s="35" t="s">
        <v>256</v>
      </c>
      <c r="C82" s="145">
        <f>SUM(C13+C17+C39+C63+C70)-C75-C76-C77-C78-C81-C84</f>
        <v>4336274</v>
      </c>
      <c r="D82" s="145">
        <f>SUM(D13+D17+D39+D63+D70)-D75-D76-D77-D78-D81-D84</f>
        <v>5385201</v>
      </c>
      <c r="E82" s="408">
        <f>D82/C82</f>
        <v>1.2418959226285056</v>
      </c>
      <c r="F82" s="53"/>
    </row>
    <row r="83" spans="1:6" ht="12">
      <c r="A83" s="78"/>
      <c r="B83" s="144" t="s">
        <v>34</v>
      </c>
      <c r="C83" s="144">
        <v>425966</v>
      </c>
      <c r="D83" s="144">
        <v>369270</v>
      </c>
      <c r="E83" s="730">
        <f>D83/C83</f>
        <v>0.8669001751313485</v>
      </c>
      <c r="F83" s="53"/>
    </row>
    <row r="84" spans="1:6" ht="12">
      <c r="A84" s="78"/>
      <c r="B84" s="35" t="s">
        <v>24</v>
      </c>
      <c r="C84" s="145">
        <f>SUM(C16+C34+C32)</f>
        <v>190000</v>
      </c>
      <c r="D84" s="145">
        <f>SUM(D32)</f>
        <v>30000</v>
      </c>
      <c r="E84" s="408">
        <f>D84/C84</f>
        <v>0.15789473684210525</v>
      </c>
      <c r="F84" s="53"/>
    </row>
    <row r="85" spans="1:6" ht="12">
      <c r="A85" s="78"/>
      <c r="B85" s="216" t="s">
        <v>917</v>
      </c>
      <c r="C85" s="216">
        <f>SUM(C82:C84)-C83</f>
        <v>4526274</v>
      </c>
      <c r="D85" s="216">
        <f>SUM(D82:D84)-D83</f>
        <v>5415201</v>
      </c>
      <c r="E85" s="518">
        <f>D85/C85</f>
        <v>1.1963926620438798</v>
      </c>
      <c r="F85" s="53"/>
    </row>
    <row r="86" spans="1:6" ht="12" customHeight="1">
      <c r="A86" s="131"/>
      <c r="B86" s="215" t="s">
        <v>32</v>
      </c>
      <c r="C86" s="156">
        <f>SUM(C79+C85)</f>
        <v>4526274</v>
      </c>
      <c r="D86" s="156">
        <f>SUM(D79+D85)</f>
        <v>5415201</v>
      </c>
      <c r="E86" s="728">
        <f>D86/C86</f>
        <v>1.1963926620438798</v>
      </c>
      <c r="F86" s="65"/>
    </row>
    <row r="87" spans="1:5" ht="12">
      <c r="A87" s="46"/>
      <c r="C87" s="725"/>
      <c r="D87" s="726"/>
      <c r="E87" s="725"/>
    </row>
    <row r="88" ht="12">
      <c r="D88" s="540"/>
    </row>
    <row r="91" ht="12.75" customHeight="1">
      <c r="C91" s="540"/>
    </row>
  </sheetData>
  <mergeCells count="6">
    <mergeCell ref="C3:F3"/>
    <mergeCell ref="A1:F1"/>
    <mergeCell ref="A2:F2"/>
    <mergeCell ref="C5:C7"/>
    <mergeCell ref="E5:E7"/>
    <mergeCell ref="D5:D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2014-01-15T16:02:23Z</cp:lastPrinted>
  <dcterms:created xsi:type="dcterms:W3CDTF">2004-02-02T11:10:51Z</dcterms:created>
  <dcterms:modified xsi:type="dcterms:W3CDTF">2014-01-17T08:15:36Z</dcterms:modified>
  <cp:category/>
  <cp:version/>
  <cp:contentType/>
  <cp:contentStatus/>
</cp:coreProperties>
</file>